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9c07c567f24e14/Documents/Data Analyst - Thinkful/"/>
    </mc:Choice>
  </mc:AlternateContent>
  <xr:revisionPtr revIDLastSave="659" documentId="11_92F7B9668900A0FA756C4DD3C5C6833F2027FA74" xr6:coauthVersionLast="45" xr6:coauthVersionMax="45" xr10:uidLastSave="{E0E62538-8150-9045-B26D-E9F7396A972E}"/>
  <bookViews>
    <workbookView xWindow="0" yWindow="460" windowWidth="32020" windowHeight="28340" activeTab="14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-Finish" sheetId="18" r:id="rId4"/>
    <sheet name="2018_commission_structure " sheetId="17" state="hidden" r:id="rId5"/>
    <sheet name="2018_commission_structure (2)" sheetId="16" state="hidden" r:id="rId6"/>
    <sheet name="Sheet7" sheetId="14" state="hidden" r:id="rId7"/>
    <sheet name="base_salary" sheetId="1" r:id="rId8"/>
    <sheet name="deals_closed" sheetId="2" r:id="rId9"/>
    <sheet name="benchmark_data" sheetId="4" r:id="rId10"/>
    <sheet name="Employee Dashboard-Start" sheetId="19" r:id="rId11"/>
    <sheet name="2018_commission_structure-Start" sheetId="3" r:id="rId12"/>
    <sheet name="2018_commission_structure-Finis" sheetId="20" r:id="rId13"/>
    <sheet name="Calculations" sheetId="12" r:id="rId14"/>
    <sheet name="HR Dashboard" sheetId="21" r:id="rId15"/>
  </sheet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21" l="1"/>
  <c r="B19" i="21"/>
  <c r="B13" i="21"/>
  <c r="B7" i="21"/>
  <c r="D19" i="21" l="1"/>
  <c r="E7" i="21"/>
  <c r="F13" i="21"/>
  <c r="H667" i="12"/>
  <c r="G667" i="12"/>
  <c r="H162" i="12"/>
  <c r="G162" i="12"/>
  <c r="H41" i="12"/>
  <c r="G41" i="12"/>
  <c r="H136" i="12"/>
  <c r="G136" i="12"/>
  <c r="H392" i="12"/>
  <c r="G392" i="12"/>
  <c r="H328" i="12"/>
  <c r="G328" i="12"/>
  <c r="H229" i="12"/>
  <c r="G229" i="12"/>
  <c r="H416" i="12"/>
  <c r="G416" i="12"/>
  <c r="H551" i="12"/>
  <c r="G551" i="12"/>
  <c r="H964" i="12"/>
  <c r="G964" i="12"/>
  <c r="H910" i="12"/>
  <c r="G910" i="12"/>
  <c r="H69" i="12"/>
  <c r="G69" i="12"/>
  <c r="H219" i="12"/>
  <c r="G219" i="12"/>
  <c r="H685" i="12"/>
  <c r="G685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10" i="12"/>
  <c r="G210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82" i="12"/>
  <c r="G682" i="12"/>
  <c r="H640" i="12"/>
  <c r="G640" i="12"/>
  <c r="H689" i="12"/>
  <c r="G689" i="12"/>
  <c r="H337" i="12"/>
  <c r="G337" i="12"/>
  <c r="H290" i="12"/>
  <c r="G290" i="12"/>
  <c r="H585" i="12"/>
  <c r="G585" i="12"/>
  <c r="H818" i="12"/>
  <c r="G818" i="12"/>
  <c r="H220" i="12"/>
  <c r="G220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3" i="12"/>
  <c r="G683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7" i="12"/>
  <c r="G177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2" i="12"/>
  <c r="G232" i="12"/>
  <c r="H193" i="12"/>
  <c r="G193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6" i="12"/>
  <c r="G226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1" i="12"/>
  <c r="G211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5" i="12"/>
  <c r="G335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5" i="12"/>
  <c r="G845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6" i="12"/>
  <c r="G846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7" i="12"/>
  <c r="G217" i="12"/>
  <c r="H873" i="12"/>
  <c r="G873" i="12"/>
  <c r="H690" i="12"/>
  <c r="G690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7" i="12"/>
  <c r="G197" i="12"/>
  <c r="H963" i="12"/>
  <c r="G963" i="12"/>
  <c r="H619" i="12"/>
  <c r="G619" i="12"/>
  <c r="H297" i="12"/>
  <c r="G297" i="12"/>
  <c r="H687" i="12"/>
  <c r="G687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7" i="12"/>
  <c r="G207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4" i="12"/>
  <c r="G764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0" i="12"/>
  <c r="G680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7" i="12"/>
  <c r="G447" i="12"/>
  <c r="H540" i="12"/>
  <c r="G540" i="12"/>
  <c r="H750" i="12"/>
  <c r="G750" i="12"/>
  <c r="H799" i="12"/>
  <c r="G799" i="12"/>
  <c r="H852" i="12"/>
  <c r="G852" i="12"/>
  <c r="H200" i="12"/>
  <c r="G200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1" i="12"/>
  <c r="G291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8" i="12"/>
  <c r="G208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7" i="12"/>
  <c r="G237" i="12"/>
  <c r="H454" i="12"/>
  <c r="G454" i="12"/>
  <c r="H834" i="12"/>
  <c r="G834" i="12"/>
  <c r="H262" i="12"/>
  <c r="G262" i="12"/>
  <c r="H1000" i="12"/>
  <c r="G1000" i="12"/>
  <c r="H255" i="12"/>
  <c r="G255" i="12"/>
  <c r="H198" i="12"/>
  <c r="G198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8" i="12"/>
  <c r="G678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5" i="12"/>
  <c r="G765" i="12"/>
  <c r="H302" i="12"/>
  <c r="G302" i="12"/>
  <c r="H560" i="12"/>
  <c r="G560" i="12"/>
  <c r="H53" i="12"/>
  <c r="G53" i="12"/>
  <c r="H966" i="12"/>
  <c r="G966" i="12"/>
  <c r="H22" i="12"/>
  <c r="G22" i="12"/>
  <c r="H201" i="12"/>
  <c r="G201" i="12"/>
  <c r="H672" i="12"/>
  <c r="G672" i="12"/>
  <c r="H248" i="12"/>
  <c r="G248" i="12"/>
  <c r="H228" i="12"/>
  <c r="G228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3" i="12"/>
  <c r="G203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3" i="12"/>
  <c r="G223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195" i="12"/>
  <c r="G195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5" i="12"/>
  <c r="G215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8" i="12"/>
  <c r="G238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6" i="12"/>
  <c r="G236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4" i="12"/>
  <c r="G234" i="12"/>
  <c r="H202" i="12"/>
  <c r="G202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6" i="12"/>
  <c r="G216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81" i="12"/>
  <c r="G681" i="12"/>
  <c r="H965" i="12"/>
  <c r="G965" i="12"/>
  <c r="H948" i="12"/>
  <c r="G948" i="12"/>
  <c r="H501" i="12"/>
  <c r="G501" i="12"/>
  <c r="H199" i="12"/>
  <c r="G199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6" i="12"/>
  <c r="G686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4" i="12"/>
  <c r="G204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9" i="12"/>
  <c r="G209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5" i="12"/>
  <c r="G235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8" i="12"/>
  <c r="G178" i="12"/>
  <c r="H230" i="12"/>
  <c r="G230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2" i="12"/>
  <c r="G212" i="12"/>
  <c r="H727" i="12"/>
  <c r="G727" i="12"/>
  <c r="H918" i="12"/>
  <c r="G918" i="12"/>
  <c r="H225" i="12"/>
  <c r="G225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4" i="12"/>
  <c r="G684" i="12"/>
  <c r="H437" i="12"/>
  <c r="G437" i="12"/>
  <c r="H661" i="12"/>
  <c r="G661" i="12"/>
  <c r="H807" i="12"/>
  <c r="G807" i="12"/>
  <c r="H664" i="12"/>
  <c r="G664" i="12"/>
  <c r="H227" i="12"/>
  <c r="G227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2" i="12"/>
  <c r="G292" i="12"/>
  <c r="H140" i="12"/>
  <c r="G140" i="12"/>
  <c r="H771" i="12"/>
  <c r="G771" i="12"/>
  <c r="H800" i="12"/>
  <c r="G800" i="12"/>
  <c r="H221" i="12"/>
  <c r="G221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2" i="12"/>
  <c r="G222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79" i="12"/>
  <c r="G679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4" i="12"/>
  <c r="G214" i="12"/>
  <c r="H342" i="12"/>
  <c r="G342" i="12"/>
  <c r="H276" i="12"/>
  <c r="G276" i="12"/>
  <c r="H218" i="12"/>
  <c r="G218" i="12"/>
  <c r="H327" i="12"/>
  <c r="G327" i="12"/>
  <c r="H5" i="12"/>
  <c r="G5" i="12"/>
  <c r="H569" i="12"/>
  <c r="G569" i="12"/>
  <c r="H68" i="12"/>
  <c r="G68" i="12"/>
  <c r="H196" i="12"/>
  <c r="G196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31" i="12"/>
  <c r="G231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6" i="12"/>
  <c r="G206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3" i="12"/>
  <c r="G233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8" i="12"/>
  <c r="G448" i="12"/>
  <c r="H336" i="12"/>
  <c r="G336" i="12"/>
  <c r="H573" i="12"/>
  <c r="G573" i="12"/>
  <c r="H165" i="12"/>
  <c r="G165" i="12"/>
  <c r="H673" i="12"/>
  <c r="G673" i="12"/>
  <c r="H923" i="12"/>
  <c r="G923" i="12"/>
  <c r="H224" i="12"/>
  <c r="G224" i="12"/>
  <c r="H394" i="12"/>
  <c r="G394" i="12"/>
  <c r="H362" i="12"/>
  <c r="G362" i="12"/>
  <c r="H921" i="12"/>
  <c r="G921" i="12"/>
  <c r="H688" i="12"/>
  <c r="G688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3" i="12"/>
  <c r="G213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4" i="12"/>
  <c r="G194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M12" i="20" l="1"/>
  <c r="P12" i="20"/>
  <c r="Q12" i="20"/>
  <c r="M21" i="20"/>
  <c r="O12" i="20"/>
  <c r="J22" i="20"/>
  <c r="J23" i="20"/>
  <c r="J24" i="20"/>
  <c r="Q15" i="20"/>
  <c r="P15" i="20"/>
  <c r="B13" i="19"/>
  <c r="A417" i="12"/>
  <c r="A931" i="12"/>
  <c r="B13" i="18"/>
  <c r="I931" i="12"/>
  <c r="J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4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3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8" i="12"/>
  <c r="A921" i="12"/>
  <c r="A362" i="12"/>
  <c r="A394" i="12"/>
  <c r="A224" i="12"/>
  <c r="A923" i="12"/>
  <c r="A673" i="12"/>
  <c r="A165" i="12"/>
  <c r="A573" i="12"/>
  <c r="A336" i="12"/>
  <c r="A448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3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6" i="12"/>
  <c r="A832" i="12"/>
  <c r="A564" i="12"/>
  <c r="A351" i="12"/>
  <c r="A46" i="12"/>
  <c r="A762" i="12"/>
  <c r="A898" i="12"/>
  <c r="A806" i="12"/>
  <c r="A995" i="12"/>
  <c r="A340" i="12"/>
  <c r="A360" i="12"/>
  <c r="A900" i="12"/>
  <c r="A231" i="12"/>
  <c r="A426" i="12"/>
  <c r="A281" i="12"/>
  <c r="A726" i="12"/>
  <c r="A751" i="12"/>
  <c r="A295" i="12"/>
  <c r="A134" i="12"/>
  <c r="A949" i="12"/>
  <c r="A925" i="12"/>
  <c r="A196" i="12"/>
  <c r="A68" i="12"/>
  <c r="A569" i="12"/>
  <c r="A5" i="12"/>
  <c r="A327" i="12"/>
  <c r="A218" i="12"/>
  <c r="A276" i="12"/>
  <c r="A342" i="12"/>
  <c r="A214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79" i="12"/>
  <c r="A801" i="12"/>
  <c r="A182" i="12"/>
  <c r="A870" i="12"/>
  <c r="A171" i="12"/>
  <c r="A359" i="12"/>
  <c r="A25" i="12"/>
  <c r="A803" i="12"/>
  <c r="A917" i="12"/>
  <c r="A709" i="12"/>
  <c r="A725" i="12"/>
  <c r="A181" i="12"/>
  <c r="A222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1" i="12"/>
  <c r="A800" i="12"/>
  <c r="A771" i="12"/>
  <c r="A140" i="12"/>
  <c r="A292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7" i="12"/>
  <c r="A664" i="12"/>
  <c r="A807" i="12"/>
  <c r="A661" i="12"/>
  <c r="A437" i="12"/>
  <c r="A684" i="12"/>
  <c r="A272" i="12"/>
  <c r="A904" i="12"/>
  <c r="A891" i="12"/>
  <c r="A63" i="12"/>
  <c r="A866" i="12"/>
  <c r="A185" i="12"/>
  <c r="A821" i="12"/>
  <c r="A225" i="12"/>
  <c r="A918" i="12"/>
  <c r="A727" i="12"/>
  <c r="A212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8" i="12"/>
  <c r="A125" i="12"/>
  <c r="A114" i="12"/>
  <c r="A505" i="12"/>
  <c r="A632" i="12"/>
  <c r="A376" i="12"/>
  <c r="A703" i="12"/>
  <c r="A235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9" i="12"/>
  <c r="A313" i="12"/>
  <c r="A930" i="12"/>
  <c r="A719" i="12"/>
  <c r="A602" i="12"/>
  <c r="A101" i="12"/>
  <c r="A333" i="12"/>
  <c r="A288" i="12"/>
  <c r="A872" i="12"/>
  <c r="A176" i="12"/>
  <c r="A204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6" i="12"/>
  <c r="A307" i="12"/>
  <c r="A776" i="12"/>
  <c r="A477" i="12"/>
  <c r="A463" i="12"/>
  <c r="A383" i="12"/>
  <c r="A739" i="12"/>
  <c r="A937" i="12"/>
  <c r="A199" i="12"/>
  <c r="A501" i="12"/>
  <c r="A948" i="12"/>
  <c r="A965" i="12"/>
  <c r="A681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6" i="12"/>
  <c r="A38" i="12"/>
  <c r="A936" i="12"/>
  <c r="A334" i="12"/>
  <c r="A315" i="12"/>
  <c r="A749" i="12"/>
  <c r="A876" i="12"/>
  <c r="A472" i="12"/>
  <c r="A257" i="12"/>
  <c r="A202" i="12"/>
  <c r="A234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6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8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5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195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3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3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8" i="12"/>
  <c r="A248" i="12"/>
  <c r="A672" i="12"/>
  <c r="A201" i="12"/>
  <c r="A22" i="12"/>
  <c r="A966" i="12"/>
  <c r="A53" i="12"/>
  <c r="A560" i="12"/>
  <c r="A302" i="12"/>
  <c r="A765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8" i="12"/>
  <c r="A27" i="12"/>
  <c r="A175" i="12"/>
  <c r="A933" i="12"/>
  <c r="A263" i="12"/>
  <c r="A575" i="12"/>
  <c r="A527" i="12"/>
  <c r="A992" i="12"/>
  <c r="A198" i="12"/>
  <c r="A255" i="12"/>
  <c r="A1000" i="12"/>
  <c r="A262" i="12"/>
  <c r="A834" i="12"/>
  <c r="A454" i="12"/>
  <c r="A237" i="12"/>
  <c r="A116" i="12"/>
  <c r="A503" i="12"/>
  <c r="A488" i="12"/>
  <c r="A465" i="12"/>
  <c r="A341" i="12"/>
  <c r="A24" i="12"/>
  <c r="A208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1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200" i="12"/>
  <c r="A852" i="12"/>
  <c r="A799" i="12"/>
  <c r="A750" i="12"/>
  <c r="A540" i="12"/>
  <c r="A447" i="12"/>
  <c r="A549" i="12"/>
  <c r="A819" i="12"/>
  <c r="A929" i="12"/>
  <c r="A431" i="12"/>
  <c r="A142" i="12"/>
  <c r="A468" i="12"/>
  <c r="A15" i="12"/>
  <c r="A294" i="12"/>
  <c r="A680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4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7" i="12"/>
  <c r="A349" i="12"/>
  <c r="A145" i="12"/>
  <c r="A985" i="12"/>
  <c r="A286" i="12"/>
  <c r="A112" i="12"/>
  <c r="A279" i="12"/>
  <c r="A687" i="12"/>
  <c r="A297" i="12"/>
  <c r="A619" i="12"/>
  <c r="A963" i="12"/>
  <c r="A197" i="12"/>
  <c r="A353" i="12"/>
  <c r="A184" i="12"/>
  <c r="A558" i="12"/>
  <c r="A496" i="12"/>
  <c r="A982" i="12"/>
  <c r="A55" i="12"/>
  <c r="A690" i="12"/>
  <c r="A873" i="12"/>
  <c r="A217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6" i="12"/>
  <c r="A973" i="12"/>
  <c r="A759" i="12"/>
  <c r="A91" i="12"/>
  <c r="A67" i="12"/>
  <c r="A354" i="12"/>
  <c r="A696" i="12"/>
  <c r="A810" i="12"/>
  <c r="A700" i="12"/>
  <c r="A845" i="12"/>
  <c r="A829" i="12"/>
  <c r="A860" i="12"/>
  <c r="A494" i="12"/>
  <c r="A781" i="12"/>
  <c r="A702" i="12"/>
  <c r="A529" i="12"/>
  <c r="A785" i="12"/>
  <c r="A770" i="12"/>
  <c r="A445" i="12"/>
  <c r="A335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1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6" i="12"/>
  <c r="A968" i="12"/>
  <c r="A84" i="12"/>
  <c r="A557" i="12"/>
  <c r="A775" i="12"/>
  <c r="A944" i="12"/>
  <c r="A977" i="12"/>
  <c r="A999" i="12"/>
  <c r="A317" i="12"/>
  <c r="A747" i="12"/>
  <c r="A148" i="12"/>
  <c r="A193" i="12"/>
  <c r="A232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7" i="12"/>
  <c r="A962" i="12"/>
  <c r="A530" i="12"/>
  <c r="A577" i="12"/>
  <c r="A492" i="12"/>
  <c r="A393" i="12"/>
  <c r="A746" i="12"/>
  <c r="A364" i="12"/>
  <c r="A515" i="12"/>
  <c r="A329" i="12"/>
  <c r="A130" i="12"/>
  <c r="A187" i="12"/>
  <c r="A683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20" i="12"/>
  <c r="A818" i="12"/>
  <c r="A585" i="12"/>
  <c r="A290" i="12"/>
  <c r="A337" i="12"/>
  <c r="A689" i="12"/>
  <c r="A640" i="12"/>
  <c r="A682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10" i="12"/>
  <c r="A298" i="12"/>
  <c r="A730" i="12"/>
  <c r="A991" i="12"/>
  <c r="A357" i="12"/>
  <c r="A270" i="12"/>
  <c r="A452" i="12"/>
  <c r="A95" i="12"/>
  <c r="A798" i="12"/>
  <c r="A685" i="12"/>
  <c r="A219" i="12"/>
  <c r="A69" i="12"/>
  <c r="A910" i="12"/>
  <c r="A964" i="12"/>
  <c r="A551" i="12"/>
  <c r="A416" i="12"/>
  <c r="A229" i="12"/>
  <c r="A328" i="12"/>
  <c r="A392" i="12"/>
  <c r="A136" i="12"/>
  <c r="A41" i="12"/>
  <c r="A162" i="12"/>
  <c r="A667" i="12"/>
  <c r="I417" i="12"/>
  <c r="I507" i="12"/>
  <c r="K507" i="12" s="1"/>
  <c r="I20" i="12"/>
  <c r="L20" i="12" s="1"/>
  <c r="I369" i="12"/>
  <c r="I884" i="12"/>
  <c r="I868" i="12"/>
  <c r="I791" i="12"/>
  <c r="J791" i="12" s="1"/>
  <c r="I1001" i="12"/>
  <c r="J1001" i="12" s="1"/>
  <c r="I30" i="12"/>
  <c r="I429" i="12"/>
  <c r="J429" i="12" s="1"/>
  <c r="I670" i="12"/>
  <c r="J670" i="12" s="1"/>
  <c r="I556" i="12"/>
  <c r="J556" i="12" s="1"/>
  <c r="I322" i="12"/>
  <c r="I103" i="12"/>
  <c r="K103" i="12" s="1"/>
  <c r="I194" i="12"/>
  <c r="K194" i="12" s="1"/>
  <c r="I657" i="12"/>
  <c r="I179" i="12"/>
  <c r="I795" i="12"/>
  <c r="J795" i="12" s="1"/>
  <c r="K795" i="12"/>
  <c r="I299" i="12"/>
  <c r="V299" i="12" s="1"/>
  <c r="I715" i="12"/>
  <c r="L715" i="12" s="1"/>
  <c r="I66" i="12"/>
  <c r="V66" i="12" s="1"/>
  <c r="I847" i="12"/>
  <c r="J847" i="12" s="1"/>
  <c r="I907" i="12"/>
  <c r="I412" i="12"/>
  <c r="K412" i="12" s="1"/>
  <c r="I628" i="12"/>
  <c r="I716" i="12"/>
  <c r="I476" i="12"/>
  <c r="J476" i="12" s="1"/>
  <c r="I913" i="12"/>
  <c r="K913" i="12" s="1"/>
  <c r="I631" i="12"/>
  <c r="K631" i="12" s="1"/>
  <c r="I849" i="12"/>
  <c r="K849" i="12" s="1"/>
  <c r="I760" i="12"/>
  <c r="L760" i="12" s="1"/>
  <c r="I605" i="12"/>
  <c r="L605" i="12" s="1"/>
  <c r="I89" i="12"/>
  <c r="I350" i="12"/>
  <c r="I998" i="12"/>
  <c r="I213" i="12"/>
  <c r="J213" i="12" s="1"/>
  <c r="I941" i="12"/>
  <c r="I878" i="12"/>
  <c r="K878" i="12" s="1"/>
  <c r="I838" i="12"/>
  <c r="L838" i="12" s="1"/>
  <c r="I96" i="12"/>
  <c r="I871" i="12"/>
  <c r="I543" i="12"/>
  <c r="K543" i="12" s="1"/>
  <c r="I516" i="12"/>
  <c r="I480" i="12"/>
  <c r="I436" i="12"/>
  <c r="K436" i="12" s="1"/>
  <c r="I742" i="12"/>
  <c r="L742" i="12" s="1"/>
  <c r="I669" i="12"/>
  <c r="I882" i="12"/>
  <c r="I154" i="12"/>
  <c r="K154" i="12" s="1"/>
  <c r="I306" i="12"/>
  <c r="I885" i="12"/>
  <c r="J885" i="12" s="1"/>
  <c r="I688" i="12"/>
  <c r="I921" i="12"/>
  <c r="I362" i="12"/>
  <c r="I394" i="12"/>
  <c r="L394" i="12" s="1"/>
  <c r="I224" i="12"/>
  <c r="V224" i="12" s="1"/>
  <c r="I923" i="12"/>
  <c r="I673" i="12"/>
  <c r="K673" i="12" s="1"/>
  <c r="I165" i="12"/>
  <c r="I573" i="12"/>
  <c r="I336" i="12"/>
  <c r="I448" i="12"/>
  <c r="I464" i="12"/>
  <c r="I958" i="12"/>
  <c r="I377" i="12"/>
  <c r="J377" i="12" s="1"/>
  <c r="I655" i="12"/>
  <c r="I460" i="12"/>
  <c r="I78" i="12"/>
  <c r="K78" i="12" s="1"/>
  <c r="I942" i="12"/>
  <c r="L942" i="12" s="1"/>
  <c r="I836" i="12"/>
  <c r="I403" i="12"/>
  <c r="O403" i="12" s="1"/>
  <c r="I758" i="12"/>
  <c r="I967" i="12"/>
  <c r="J967" i="12" s="1"/>
  <c r="I525" i="12"/>
  <c r="K525" i="12" s="1"/>
  <c r="I233" i="12"/>
  <c r="I924" i="12"/>
  <c r="I899" i="12"/>
  <c r="I532" i="12"/>
  <c r="K532" i="12" s="1"/>
  <c r="I691" i="12"/>
  <c r="I842" i="12"/>
  <c r="I779" i="12"/>
  <c r="I706" i="12"/>
  <c r="I132" i="12"/>
  <c r="K132" i="12" s="1"/>
  <c r="I81" i="12"/>
  <c r="I485" i="12"/>
  <c r="I796" i="12"/>
  <c r="K796" i="12" s="1"/>
  <c r="I441" i="12"/>
  <c r="I98" i="12"/>
  <c r="I953" i="12"/>
  <c r="J953" i="12" s="1"/>
  <c r="I347" i="12"/>
  <c r="K347" i="12" s="1"/>
  <c r="I75" i="12"/>
  <c r="I163" i="12"/>
  <c r="L163" i="12" s="1"/>
  <c r="I720" i="12"/>
  <c r="L720" i="12" s="1"/>
  <c r="I582" i="12"/>
  <c r="J582" i="12" s="1"/>
  <c r="I989" i="12"/>
  <c r="I301" i="12"/>
  <c r="J301" i="12" s="1"/>
  <c r="I161" i="12"/>
  <c r="J161" i="12" s="1"/>
  <c r="I763" i="12"/>
  <c r="I206" i="12"/>
  <c r="I832" i="12"/>
  <c r="I564" i="12"/>
  <c r="I351" i="12"/>
  <c r="L351" i="12" s="1"/>
  <c r="I46" i="12"/>
  <c r="L46" i="12" s="1"/>
  <c r="I762" i="12"/>
  <c r="I898" i="12"/>
  <c r="J898" i="12" s="1"/>
  <c r="I806" i="12"/>
  <c r="I995" i="12"/>
  <c r="I340" i="12"/>
  <c r="I360" i="12"/>
  <c r="K360" i="12" s="1"/>
  <c r="I900" i="12"/>
  <c r="O900" i="12" s="1"/>
  <c r="I231" i="12"/>
  <c r="L231" i="12" s="1"/>
  <c r="I426" i="12"/>
  <c r="K426" i="12" s="1"/>
  <c r="I281" i="12"/>
  <c r="L281" i="12" s="1"/>
  <c r="I726" i="12"/>
  <c r="L726" i="12" s="1"/>
  <c r="I751" i="12"/>
  <c r="I295" i="12"/>
  <c r="I134" i="12"/>
  <c r="L134" i="12" s="1"/>
  <c r="I949" i="12"/>
  <c r="J949" i="12" s="1"/>
  <c r="I925" i="12"/>
  <c r="I196" i="12"/>
  <c r="K196" i="12" s="1"/>
  <c r="I68" i="12"/>
  <c r="I569" i="12"/>
  <c r="L569" i="12" s="1"/>
  <c r="I5" i="12"/>
  <c r="K5" i="12" s="1"/>
  <c r="I327" i="12"/>
  <c r="I218" i="12"/>
  <c r="I276" i="12"/>
  <c r="J276" i="12" s="1"/>
  <c r="I342" i="12"/>
  <c r="K342" i="12" s="1"/>
  <c r="I214" i="12"/>
  <c r="I365" i="12"/>
  <c r="L365" i="12" s="1"/>
  <c r="I535" i="12"/>
  <c r="I612" i="12"/>
  <c r="L612" i="12" s="1"/>
  <c r="I277" i="12"/>
  <c r="V277" i="12" s="1"/>
  <c r="I378" i="12"/>
  <c r="I901" i="12"/>
  <c r="I642" i="12"/>
  <c r="I418" i="12"/>
  <c r="I160" i="12"/>
  <c r="I415" i="12"/>
  <c r="I102" i="12"/>
  <c r="I579" i="12"/>
  <c r="I865" i="12"/>
  <c r="K865" i="12" s="1"/>
  <c r="I363" i="12"/>
  <c r="K363" i="12" s="1"/>
  <c r="I679" i="12"/>
  <c r="I801" i="12"/>
  <c r="I182" i="12"/>
  <c r="I870" i="12"/>
  <c r="I171" i="12"/>
  <c r="I359" i="12"/>
  <c r="I25" i="12"/>
  <c r="K25" i="12" s="1"/>
  <c r="I803" i="12"/>
  <c r="K803" i="12" s="1"/>
  <c r="I917" i="12"/>
  <c r="J917" i="12"/>
  <c r="I709" i="12"/>
  <c r="J709" i="12" s="1"/>
  <c r="I725" i="12"/>
  <c r="I181" i="12"/>
  <c r="K181" i="12"/>
  <c r="I222" i="12"/>
  <c r="L222" i="12" s="1"/>
  <c r="I897" i="12"/>
  <c r="L897" i="12" s="1"/>
  <c r="I889" i="12"/>
  <c r="K889" i="12" s="1"/>
  <c r="I6" i="12"/>
  <c r="I65" i="12"/>
  <c r="L65" i="12" s="1"/>
  <c r="I345" i="12"/>
  <c r="I697" i="12"/>
  <c r="I266" i="12"/>
  <c r="I802" i="12"/>
  <c r="I738" i="12"/>
  <c r="K738" i="12" s="1"/>
  <c r="I653" i="12"/>
  <c r="I343" i="12"/>
  <c r="J343" i="12" s="1"/>
  <c r="I531" i="12"/>
  <c r="I654" i="12"/>
  <c r="I138" i="12"/>
  <c r="I743" i="12"/>
  <c r="I610" i="12"/>
  <c r="I421" i="12"/>
  <c r="K421" i="12" s="1"/>
  <c r="I814" i="12"/>
  <c r="K814" i="12" s="1"/>
  <c r="I280" i="12"/>
  <c r="L280" i="12" s="1"/>
  <c r="I471" i="12"/>
  <c r="I498" i="12"/>
  <c r="I137" i="12"/>
  <c r="J137" i="12" s="1"/>
  <c r="I93" i="12"/>
  <c r="J93" i="12" s="1"/>
  <c r="I221" i="12"/>
  <c r="I800" i="12"/>
  <c r="I771" i="12"/>
  <c r="K771" i="12" s="1"/>
  <c r="I140" i="12"/>
  <c r="K140" i="12" s="1"/>
  <c r="I292" i="12"/>
  <c r="L292" i="12" s="1"/>
  <c r="I950" i="12"/>
  <c r="I735" i="12"/>
  <c r="I733" i="12"/>
  <c r="I141" i="12"/>
  <c r="L141" i="12" s="1"/>
  <c r="I620" i="12"/>
  <c r="I919" i="12"/>
  <c r="I70" i="12"/>
  <c r="I576" i="12"/>
  <c r="I853" i="12"/>
  <c r="I752" i="12"/>
  <c r="V752" i="12" s="1"/>
  <c r="I548" i="12"/>
  <c r="J548" i="12" s="1"/>
  <c r="I254" i="12"/>
  <c r="I355" i="12"/>
  <c r="K355" i="12" s="1"/>
  <c r="I227" i="12"/>
  <c r="I664" i="12"/>
  <c r="I807" i="12"/>
  <c r="I661" i="12"/>
  <c r="I437" i="12"/>
  <c r="I684" i="12"/>
  <c r="J684" i="12" s="1"/>
  <c r="I272" i="12"/>
  <c r="J272" i="12" s="1"/>
  <c r="I904" i="12"/>
  <c r="I891" i="12"/>
  <c r="I63" i="12"/>
  <c r="J63" i="12" s="1"/>
  <c r="I866" i="12"/>
  <c r="I185" i="12"/>
  <c r="K185" i="12" s="1"/>
  <c r="I821" i="12"/>
  <c r="I225" i="12"/>
  <c r="I918" i="12"/>
  <c r="I727" i="12"/>
  <c r="I212" i="12"/>
  <c r="K212" i="12" s="1"/>
  <c r="I506" i="12"/>
  <c r="L506" i="12" s="1"/>
  <c r="I150" i="12"/>
  <c r="I890" i="12"/>
  <c r="I14" i="12"/>
  <c r="I82" i="12"/>
  <c r="I146" i="12"/>
  <c r="I324" i="12"/>
  <c r="I815" i="12"/>
  <c r="K815" i="12" s="1"/>
  <c r="I902" i="12"/>
  <c r="L902" i="12" s="1"/>
  <c r="I526" i="12"/>
  <c r="J526" i="12" s="1"/>
  <c r="I271" i="12"/>
  <c r="I456" i="12"/>
  <c r="K456" i="12" s="1"/>
  <c r="I124" i="12"/>
  <c r="K124" i="12" s="1"/>
  <c r="I123" i="12"/>
  <c r="L123" i="12" s="1"/>
  <c r="I523" i="12"/>
  <c r="L523" i="12" s="1"/>
  <c r="I887" i="12"/>
  <c r="K887" i="12" s="1"/>
  <c r="I31" i="12"/>
  <c r="L31" i="12" s="1"/>
  <c r="I956" i="12"/>
  <c r="I927" i="12"/>
  <c r="K927" i="12" s="1"/>
  <c r="I926" i="12"/>
  <c r="I309" i="12"/>
  <c r="I7" i="12"/>
  <c r="L7" i="12" s="1"/>
  <c r="I166" i="12"/>
  <c r="I305" i="12"/>
  <c r="L305" i="12" s="1"/>
  <c r="I390" i="12"/>
  <c r="I71" i="12"/>
  <c r="L71" i="12" s="1"/>
  <c r="I906" i="12"/>
  <c r="O906" i="12" s="1"/>
  <c r="I314" i="12"/>
  <c r="L314" i="12" s="1"/>
  <c r="I677" i="12"/>
  <c r="I331" i="12"/>
  <c r="K331" i="12" s="1"/>
  <c r="I399" i="12"/>
  <c r="K399" i="12" s="1"/>
  <c r="I382" i="12"/>
  <c r="J382" i="12" s="1"/>
  <c r="I230" i="12"/>
  <c r="I178" i="12"/>
  <c r="I125" i="12"/>
  <c r="I114" i="12"/>
  <c r="I505" i="12"/>
  <c r="I632" i="12"/>
  <c r="K632" i="12" s="1"/>
  <c r="I376" i="12"/>
  <c r="I703" i="12"/>
  <c r="I235" i="12"/>
  <c r="I711" i="12"/>
  <c r="I722" i="12"/>
  <c r="I978" i="12"/>
  <c r="I2" i="12"/>
  <c r="K2" i="12" s="1"/>
  <c r="I671" i="12"/>
  <c r="I346" i="12"/>
  <c r="K346" i="12" s="1"/>
  <c r="I122" i="12"/>
  <c r="K122" i="12" s="1"/>
  <c r="I486" i="12"/>
  <c r="I595" i="12"/>
  <c r="K595" i="12" s="1"/>
  <c r="I797" i="12"/>
  <c r="K797" i="12" s="1"/>
  <c r="I106" i="12"/>
  <c r="I155" i="12"/>
  <c r="K155" i="12" s="1"/>
  <c r="I990" i="12"/>
  <c r="K990" i="12" s="1"/>
  <c r="I77" i="12"/>
  <c r="K77" i="12" s="1"/>
  <c r="I273" i="12"/>
  <c r="J273" i="12" s="1"/>
  <c r="I979" i="12"/>
  <c r="I812" i="12"/>
  <c r="K812" i="12" s="1"/>
  <c r="I209" i="12"/>
  <c r="I313" i="12"/>
  <c r="K313" i="12" s="1"/>
  <c r="I930" i="12"/>
  <c r="I719" i="12"/>
  <c r="I602" i="12"/>
  <c r="I101" i="12"/>
  <c r="L101" i="12" s="1"/>
  <c r="I333" i="12"/>
  <c r="I288" i="12"/>
  <c r="I872" i="12"/>
  <c r="J872" i="12" s="1"/>
  <c r="I176" i="12"/>
  <c r="J176" i="12" s="1"/>
  <c r="I204" i="12"/>
  <c r="I636" i="12"/>
  <c r="I952" i="12"/>
  <c r="L952" i="12" s="1"/>
  <c r="I993" i="12"/>
  <c r="K993" i="12" s="1"/>
  <c r="I538" i="12"/>
  <c r="I72" i="12"/>
  <c r="I756" i="12"/>
  <c r="K756" i="12" s="1"/>
  <c r="I961" i="12"/>
  <c r="P961" i="12" s="1"/>
  <c r="I406" i="12"/>
  <c r="L406" i="12" s="1"/>
  <c r="I35" i="12"/>
  <c r="J35" i="12" s="1"/>
  <c r="I955" i="12"/>
  <c r="K955" i="12" s="1"/>
  <c r="I665" i="12"/>
  <c r="I275" i="12"/>
  <c r="I574" i="12"/>
  <c r="L574" i="12"/>
  <c r="I748" i="12"/>
  <c r="K748" i="12" s="1"/>
  <c r="I385" i="12"/>
  <c r="K385" i="12" s="1"/>
  <c r="I453" i="12"/>
  <c r="I268" i="12"/>
  <c r="I721" i="12"/>
  <c r="K721" i="12" s="1"/>
  <c r="I570" i="12"/>
  <c r="L570" i="12" s="1"/>
  <c r="I474" i="12"/>
  <c r="L474" i="12" s="1"/>
  <c r="I686" i="12"/>
  <c r="O686" i="12" s="1"/>
  <c r="I307" i="12"/>
  <c r="I776" i="12"/>
  <c r="K776" i="12" s="1"/>
  <c r="J776" i="12"/>
  <c r="I477" i="12"/>
  <c r="I463" i="12"/>
  <c r="K463" i="12" s="1"/>
  <c r="I383" i="12"/>
  <c r="J383" i="12" s="1"/>
  <c r="I739" i="12"/>
  <c r="I937" i="12"/>
  <c r="K937" i="12" s="1"/>
  <c r="I199" i="12"/>
  <c r="K199" i="12" s="1"/>
  <c r="I501" i="12"/>
  <c r="K501" i="12" s="1"/>
  <c r="I948" i="12"/>
  <c r="L948" i="12" s="1"/>
  <c r="I965" i="12"/>
  <c r="I681" i="12"/>
  <c r="O681" i="12" s="1"/>
  <c r="I975" i="12"/>
  <c r="J975" i="12" s="1"/>
  <c r="I491" i="12"/>
  <c r="J491" i="12" s="1"/>
  <c r="I674" i="12"/>
  <c r="K674" i="12" s="1"/>
  <c r="I984" i="12"/>
  <c r="K984" i="12" s="1"/>
  <c r="I339" i="12"/>
  <c r="V339" i="12" s="1"/>
  <c r="I639" i="12"/>
  <c r="J639" i="12" s="1"/>
  <c r="I705" i="12"/>
  <c r="I144" i="12"/>
  <c r="K144" i="12" s="1"/>
  <c r="I980" i="12"/>
  <c r="L980" i="12" s="1"/>
  <c r="I348" i="12"/>
  <c r="K348" i="12" s="1"/>
  <c r="I380" i="12"/>
  <c r="L380" i="12" s="1"/>
  <c r="I945" i="12"/>
  <c r="I405" i="12"/>
  <c r="K405" i="12" s="1"/>
  <c r="I216" i="12"/>
  <c r="I38" i="12"/>
  <c r="J38" i="12" s="1"/>
  <c r="I936" i="12"/>
  <c r="I334" i="12"/>
  <c r="I315" i="12"/>
  <c r="I749" i="12"/>
  <c r="I876" i="12"/>
  <c r="K876" i="12" s="1"/>
  <c r="I472" i="12"/>
  <c r="J472" i="12" s="1"/>
  <c r="I257" i="12"/>
  <c r="I202" i="12"/>
  <c r="L202" i="12" s="1"/>
  <c r="I234" i="12"/>
  <c r="K234" i="12" s="1"/>
  <c r="I547" i="12"/>
  <c r="J547" i="12" s="1"/>
  <c r="I97" i="12"/>
  <c r="I613" i="12"/>
  <c r="K613" i="12" s="1"/>
  <c r="I186" i="12"/>
  <c r="O186" i="12" s="1"/>
  <c r="I420" i="12"/>
  <c r="O420" i="12" s="1"/>
  <c r="I50" i="12"/>
  <c r="W50" i="12" s="1"/>
  <c r="I259" i="12"/>
  <c r="L259" i="12" s="1"/>
  <c r="I578" i="12"/>
  <c r="I167" i="12"/>
  <c r="I521" i="12"/>
  <c r="L521" i="12" s="1"/>
  <c r="I283" i="12"/>
  <c r="K283" i="12" s="1"/>
  <c r="I728" i="12"/>
  <c r="I323" i="12"/>
  <c r="L323" i="12" s="1"/>
  <c r="I789" i="12"/>
  <c r="J789" i="12" s="1"/>
  <c r="I236" i="12"/>
  <c r="K236" i="12" s="1"/>
  <c r="I135" i="12"/>
  <c r="O135" i="12" s="1"/>
  <c r="I475" i="12"/>
  <c r="K475" i="12" s="1"/>
  <c r="I997" i="12"/>
  <c r="L997" i="12" s="1"/>
  <c r="I386" i="12"/>
  <c r="L386" i="12" s="1"/>
  <c r="I458" i="12"/>
  <c r="I88" i="12"/>
  <c r="J88" i="12" s="1"/>
  <c r="I626" i="12"/>
  <c r="J626" i="12" s="1"/>
  <c r="I932" i="12"/>
  <c r="L932" i="12" s="1"/>
  <c r="I745" i="12"/>
  <c r="I428" i="12"/>
  <c r="K428" i="12" s="1"/>
  <c r="I438" i="12"/>
  <c r="K438" i="12" s="1"/>
  <c r="I36" i="12"/>
  <c r="L36" i="12" s="1"/>
  <c r="I584" i="12"/>
  <c r="I895" i="12"/>
  <c r="O895" i="12" s="1"/>
  <c r="I567" i="12"/>
  <c r="J567" i="12" s="1"/>
  <c r="I373" i="12"/>
  <c r="I285" i="12"/>
  <c r="V285" i="12" s="1"/>
  <c r="I238" i="12"/>
  <c r="J238" i="12" s="1"/>
  <c r="I754" i="12"/>
  <c r="I780" i="12"/>
  <c r="I731" i="12"/>
  <c r="K731" i="12" s="1"/>
  <c r="I269" i="12"/>
  <c r="V269" i="12" s="1"/>
  <c r="I714" i="12"/>
  <c r="J714" i="12" s="1"/>
  <c r="I504" i="12"/>
  <c r="I28" i="12"/>
  <c r="I534" i="12"/>
  <c r="K534" i="12" s="1"/>
  <c r="I413" i="12"/>
  <c r="I400" i="12"/>
  <c r="K400" i="12" s="1"/>
  <c r="I500" i="12"/>
  <c r="I969" i="12"/>
  <c r="W969" i="12" s="1"/>
  <c r="I256" i="12"/>
  <c r="L256" i="12" s="1"/>
  <c r="I787" i="12"/>
  <c r="J787" i="12" s="1"/>
  <c r="I483" i="12"/>
  <c r="I215" i="12"/>
  <c r="J215" i="12" s="1"/>
  <c r="I310" i="12"/>
  <c r="J310" i="12" s="1"/>
  <c r="I790" i="12"/>
  <c r="O790" i="12" s="1"/>
  <c r="I542" i="12"/>
  <c r="I957" i="12"/>
  <c r="J957" i="12" s="1"/>
  <c r="I553" i="12"/>
  <c r="I591" i="12"/>
  <c r="J591" i="12"/>
  <c r="I778" i="12"/>
  <c r="I519" i="12"/>
  <c r="O519" i="12" s="1"/>
  <c r="I857" i="12"/>
  <c r="I544" i="12"/>
  <c r="K544" i="12" s="1"/>
  <c r="I864" i="12"/>
  <c r="K864" i="12" s="1"/>
  <c r="I241" i="12"/>
  <c r="J241" i="12" s="1"/>
  <c r="I508" i="12"/>
  <c r="I51" i="12"/>
  <c r="I3" i="12"/>
  <c r="I424" i="12"/>
  <c r="L424" i="12" s="1"/>
  <c r="I60" i="12"/>
  <c r="I886" i="12"/>
  <c r="L886" i="12" s="1"/>
  <c r="I449" i="12"/>
  <c r="P449" i="12" s="1"/>
  <c r="I881" i="12"/>
  <c r="K881" i="12" s="1"/>
  <c r="I839" i="12"/>
  <c r="I192" i="12"/>
  <c r="I592" i="12"/>
  <c r="J592" i="12" s="1"/>
  <c r="I9" i="12"/>
  <c r="L9" i="12" s="1"/>
  <c r="I805" i="12"/>
  <c r="I190" i="12"/>
  <c r="I850" i="12"/>
  <c r="I16" i="12"/>
  <c r="K16" i="12" s="1"/>
  <c r="I352" i="12"/>
  <c r="L352" i="12" s="1"/>
  <c r="I195" i="12"/>
  <c r="I422" i="12"/>
  <c r="L422" i="12" s="1"/>
  <c r="I922" i="12"/>
  <c r="L922" i="12" s="1"/>
  <c r="I32" i="12"/>
  <c r="I708" i="12"/>
  <c r="I80" i="12"/>
  <c r="K80" i="12" s="1"/>
  <c r="I52" i="12"/>
  <c r="K52" i="12" s="1"/>
  <c r="I589" i="12"/>
  <c r="O589" i="12" s="1"/>
  <c r="I788" i="12"/>
  <c r="O788" i="12" s="1"/>
  <c r="I502" i="12"/>
  <c r="V502" i="12" s="1"/>
  <c r="I939" i="12"/>
  <c r="K939" i="12" s="1"/>
  <c r="I833" i="12"/>
  <c r="I407" i="12"/>
  <c r="K407" i="12" s="1"/>
  <c r="I284" i="12"/>
  <c r="I757" i="12"/>
  <c r="J757" i="12" s="1"/>
  <c r="I384" i="12"/>
  <c r="J384" i="12" s="1"/>
  <c r="I23" i="12"/>
  <c r="K23" i="12" s="1"/>
  <c r="I537" i="12"/>
  <c r="I855" i="12"/>
  <c r="L855" i="12" s="1"/>
  <c r="I85" i="12"/>
  <c r="O85" i="12" s="1"/>
  <c r="I87" i="12"/>
  <c r="K87" i="12" s="1"/>
  <c r="I223" i="12"/>
  <c r="I905" i="12"/>
  <c r="L905" i="12" s="1"/>
  <c r="I170" i="12"/>
  <c r="K170" i="12" s="1"/>
  <c r="I484" i="12"/>
  <c r="W484" i="12" s="1"/>
  <c r="I325" i="12"/>
  <c r="I37" i="12"/>
  <c r="O37" i="12" s="1"/>
  <c r="I606" i="12"/>
  <c r="L606" i="12" s="1"/>
  <c r="I466" i="12"/>
  <c r="I127" i="12"/>
  <c r="O127" i="12" s="1"/>
  <c r="I629" i="12"/>
  <c r="I820" i="12"/>
  <c r="J820" i="12" s="1"/>
  <c r="I8" i="12"/>
  <c r="K8" i="12" s="1"/>
  <c r="I861" i="12"/>
  <c r="I822" i="12"/>
  <c r="K822" i="12" s="1"/>
  <c r="I457" i="12"/>
  <c r="J457" i="12" s="1"/>
  <c r="I698" i="12"/>
  <c r="I609" i="12"/>
  <c r="I374" i="12"/>
  <c r="L374" i="12" s="1"/>
  <c r="I74" i="12"/>
  <c r="I203" i="12"/>
  <c r="L203" i="12" s="1"/>
  <c r="I782" i="12"/>
  <c r="I304" i="12"/>
  <c r="K304" i="12" s="1"/>
  <c r="I497" i="12"/>
  <c r="I180" i="12"/>
  <c r="L180" i="12" s="1"/>
  <c r="I442" i="12"/>
  <c r="K442" i="12" s="1"/>
  <c r="I62" i="12"/>
  <c r="V62" i="12" s="1"/>
  <c r="L62" i="12"/>
  <c r="I774" i="12"/>
  <c r="J774" i="12" s="1"/>
  <c r="I189" i="12"/>
  <c r="O189" i="12" s="1"/>
  <c r="I435" i="12"/>
  <c r="I713" i="12"/>
  <c r="W713" i="12" s="1"/>
  <c r="I316" i="12"/>
  <c r="L316" i="12" s="1"/>
  <c r="I47" i="12"/>
  <c r="I94" i="12"/>
  <c r="I40" i="12"/>
  <c r="K40" i="12" s="1"/>
  <c r="I12" i="12"/>
  <c r="O12" i="12" s="1"/>
  <c r="I4" i="12"/>
  <c r="L4" i="12" s="1"/>
  <c r="I388" i="12"/>
  <c r="L388" i="12" s="1"/>
  <c r="I499" i="12"/>
  <c r="I59" i="12"/>
  <c r="I994" i="12"/>
  <c r="L994" i="12" s="1"/>
  <c r="I368" i="12"/>
  <c r="I183" i="12"/>
  <c r="K183" i="12" s="1"/>
  <c r="I601" i="12"/>
  <c r="I228" i="12"/>
  <c r="J228" i="12" s="1"/>
  <c r="I248" i="12"/>
  <c r="K248" i="12" s="1"/>
  <c r="I672" i="12"/>
  <c r="I201" i="12"/>
  <c r="K201" i="12" s="1"/>
  <c r="I22" i="12"/>
  <c r="I966" i="12"/>
  <c r="L966" i="12" s="1"/>
  <c r="I53" i="12"/>
  <c r="J53" i="12" s="1"/>
  <c r="I560" i="12"/>
  <c r="I302" i="12"/>
  <c r="I765" i="12"/>
  <c r="J765" i="12" s="1"/>
  <c r="I676" i="12"/>
  <c r="J676" i="12" s="1"/>
  <c r="I58" i="12"/>
  <c r="I888" i="12"/>
  <c r="K888" i="12" s="1"/>
  <c r="I562" i="12"/>
  <c r="K562" i="12" s="1"/>
  <c r="I366" i="12"/>
  <c r="I446" i="12"/>
  <c r="I943" i="12"/>
  <c r="K943" i="12" s="1"/>
  <c r="I960" i="12"/>
  <c r="I482" i="12"/>
  <c r="K482" i="12" s="1"/>
  <c r="I513" i="12"/>
  <c r="I264" i="12"/>
  <c r="J264" i="12" s="1"/>
  <c r="I242" i="12"/>
  <c r="I300" i="12"/>
  <c r="K300" i="12" s="1"/>
  <c r="I455" i="12"/>
  <c r="J455" i="12" s="1"/>
  <c r="I379" i="12"/>
  <c r="K379" i="12" s="1"/>
  <c r="I546" i="12"/>
  <c r="I282" i="12"/>
  <c r="K282" i="12" s="1"/>
  <c r="I828" i="12"/>
  <c r="J828" i="12" s="1"/>
  <c r="I243" i="12"/>
  <c r="J243" i="12" s="1"/>
  <c r="I509" i="12"/>
  <c r="J509" i="12" s="1"/>
  <c r="I395" i="12"/>
  <c r="K395" i="12" s="1"/>
  <c r="I808" i="12"/>
  <c r="K808" i="12" s="1"/>
  <c r="I555" i="12"/>
  <c r="K555" i="12" s="1"/>
  <c r="I699" i="12"/>
  <c r="I528" i="12"/>
  <c r="K528" i="12" s="1"/>
  <c r="I39" i="12"/>
  <c r="I147" i="12"/>
  <c r="J147" i="12" s="1"/>
  <c r="I678" i="12"/>
  <c r="I27" i="12"/>
  <c r="I175" i="12"/>
  <c r="J175" i="12" s="1"/>
  <c r="I933" i="12"/>
  <c r="J933" i="12" s="1"/>
  <c r="I263" i="12"/>
  <c r="I575" i="12"/>
  <c r="K575" i="12" s="1"/>
  <c r="I527" i="12"/>
  <c r="I992" i="12"/>
  <c r="K992" i="12" s="1"/>
  <c r="I198" i="12"/>
  <c r="K198" i="12" s="1"/>
  <c r="I255" i="12"/>
  <c r="J255" i="12" s="1"/>
  <c r="I1000" i="12"/>
  <c r="J1000" i="12" s="1"/>
  <c r="I262" i="12"/>
  <c r="I834" i="12"/>
  <c r="K834" i="12" s="1"/>
  <c r="I454" i="12"/>
  <c r="L454" i="12" s="1"/>
  <c r="I237" i="12"/>
  <c r="L237" i="12" s="1"/>
  <c r="I116" i="12"/>
  <c r="J116" i="12" s="1"/>
  <c r="I503" i="12"/>
  <c r="I488" i="12"/>
  <c r="K488" i="12" s="1"/>
  <c r="I465" i="12"/>
  <c r="J465" i="12" s="1"/>
  <c r="I341" i="12"/>
  <c r="I24" i="12"/>
  <c r="I208" i="12"/>
  <c r="J208" i="12" s="1"/>
  <c r="I701" i="12"/>
  <c r="J701" i="12" s="1"/>
  <c r="I648" i="12"/>
  <c r="I844" i="12"/>
  <c r="I920" i="12"/>
  <c r="I425" i="12"/>
  <c r="J425" i="12" s="1"/>
  <c r="I641" i="12"/>
  <c r="L641" i="12" s="1"/>
  <c r="I867" i="12"/>
  <c r="I111" i="12"/>
  <c r="I914" i="12"/>
  <c r="K914" i="12" s="1"/>
  <c r="I49" i="12"/>
  <c r="I490" i="12"/>
  <c r="I637" i="12"/>
  <c r="K637" i="12" s="1"/>
  <c r="I723" i="12"/>
  <c r="K723" i="12" s="1"/>
  <c r="I893" i="12"/>
  <c r="K893" i="12" s="1"/>
  <c r="I643" i="12"/>
  <c r="K643" i="12" s="1"/>
  <c r="I371" i="12"/>
  <c r="K371" i="12" s="1"/>
  <c r="I651" i="12"/>
  <c r="I663" i="12"/>
  <c r="J663" i="12" s="1"/>
  <c r="I869" i="12"/>
  <c r="I545" i="12"/>
  <c r="I117" i="12"/>
  <c r="L117" i="12" s="1"/>
  <c r="I652" i="12"/>
  <c r="K652" i="12" s="1"/>
  <c r="I291" i="12"/>
  <c r="J291" i="12" s="1"/>
  <c r="I517" i="12"/>
  <c r="I318" i="12"/>
  <c r="I372" i="12"/>
  <c r="K372" i="12" s="1"/>
  <c r="I656" i="12"/>
  <c r="I48" i="12"/>
  <c r="J48" i="12" s="1"/>
  <c r="I370" i="12"/>
  <c r="L370" i="12" s="1"/>
  <c r="I718" i="12"/>
  <c r="K718" i="12" s="1"/>
  <c r="I794" i="12"/>
  <c r="I599" i="12"/>
  <c r="L599" i="12" s="1"/>
  <c r="I439" i="12"/>
  <c r="L439" i="12" s="1"/>
  <c r="I76" i="12"/>
  <c r="L76" i="12" s="1"/>
  <c r="I970" i="12"/>
  <c r="K970" i="12" s="1"/>
  <c r="I916" i="12"/>
  <c r="K916" i="12" s="1"/>
  <c r="I126" i="12"/>
  <c r="I289" i="12"/>
  <c r="I840" i="12"/>
  <c r="I894" i="12"/>
  <c r="K894" i="12" s="1"/>
  <c r="I398" i="12"/>
  <c r="I396" i="12"/>
  <c r="I740" i="12"/>
  <c r="J740" i="12" s="1"/>
  <c r="I358" i="12"/>
  <c r="L358" i="12" s="1"/>
  <c r="I249" i="12"/>
  <c r="J249" i="12" s="1"/>
  <c r="I539" i="12"/>
  <c r="I638" i="12"/>
  <c r="J638" i="12" s="1"/>
  <c r="I877" i="12"/>
  <c r="I459" i="12"/>
  <c r="L459" i="12" s="1"/>
  <c r="I524" i="12"/>
  <c r="I761" i="12"/>
  <c r="K761" i="12" s="1"/>
  <c r="I935" i="12"/>
  <c r="I600" i="12"/>
  <c r="I875" i="12"/>
  <c r="I971" i="12"/>
  <c r="L971" i="12" s="1"/>
  <c r="I258" i="12"/>
  <c r="K258" i="12" s="1"/>
  <c r="I108" i="12"/>
  <c r="I86" i="12"/>
  <c r="K86" i="12" s="1"/>
  <c r="I159" i="12"/>
  <c r="J159" i="12" s="1"/>
  <c r="I734" i="12"/>
  <c r="L734" i="12" s="1"/>
  <c r="I432" i="12"/>
  <c r="I61" i="12"/>
  <c r="I29" i="12"/>
  <c r="J29" i="12" s="1"/>
  <c r="I954" i="12"/>
  <c r="I879" i="12"/>
  <c r="I479" i="12"/>
  <c r="K479" i="12" s="1"/>
  <c r="I157" i="12"/>
  <c r="I938" i="12"/>
  <c r="J938" i="12" s="1"/>
  <c r="I409" i="12"/>
  <c r="I596" i="12"/>
  <c r="J596" i="12" s="1"/>
  <c r="I633" i="12"/>
  <c r="I729" i="12"/>
  <c r="I811" i="12"/>
  <c r="I13" i="12"/>
  <c r="L13" i="12" s="1"/>
  <c r="I825" i="12"/>
  <c r="I988" i="12"/>
  <c r="L988" i="12" s="1"/>
  <c r="I381" i="12"/>
  <c r="K381" i="12" s="1"/>
  <c r="I630" i="12"/>
  <c r="L630" i="12" s="1"/>
  <c r="I45" i="12"/>
  <c r="L45" i="12" s="1"/>
  <c r="I156" i="12"/>
  <c r="I493" i="12"/>
  <c r="L493" i="12" s="1"/>
  <c r="I158" i="12"/>
  <c r="I737" i="12"/>
  <c r="K737" i="12" s="1"/>
  <c r="I835" i="12"/>
  <c r="I419" i="12"/>
  <c r="L419" i="12" s="1"/>
  <c r="I443" i="12"/>
  <c r="K443" i="12" s="1"/>
  <c r="I174" i="12"/>
  <c r="J174" i="12" s="1"/>
  <c r="L174" i="12"/>
  <c r="I319" i="12"/>
  <c r="J319" i="12" s="1"/>
  <c r="I858" i="12"/>
  <c r="I831" i="12"/>
  <c r="L831" i="12" s="1"/>
  <c r="I18" i="12"/>
  <c r="I896" i="12"/>
  <c r="J896" i="12" s="1"/>
  <c r="I603" i="12"/>
  <c r="I321" i="12"/>
  <c r="K321" i="12" s="1"/>
  <c r="I843" i="12"/>
  <c r="K843" i="12" s="1"/>
  <c r="I287" i="12"/>
  <c r="J287" i="12" s="1"/>
  <c r="I461" i="12"/>
  <c r="J461" i="12" s="1"/>
  <c r="I809" i="12"/>
  <c r="K809" i="12" s="1"/>
  <c r="I44" i="12"/>
  <c r="I54" i="12"/>
  <c r="J54" i="12" s="1"/>
  <c r="I624" i="12"/>
  <c r="J624" i="12" s="1"/>
  <c r="I813" i="12"/>
  <c r="I947" i="12"/>
  <c r="I645" i="12"/>
  <c r="K645" i="12" s="1"/>
  <c r="I26" i="12"/>
  <c r="L26" i="12" s="1"/>
  <c r="I100" i="12"/>
  <c r="I707" i="12"/>
  <c r="I614" i="12"/>
  <c r="J614" i="12" s="1"/>
  <c r="I391" i="12"/>
  <c r="I841" i="12"/>
  <c r="K841" i="12" s="1"/>
  <c r="I644" i="12"/>
  <c r="K644" i="12" s="1"/>
  <c r="I522" i="12"/>
  <c r="I561" i="12"/>
  <c r="L561" i="12" s="1"/>
  <c r="I695" i="12"/>
  <c r="K695" i="12" s="1"/>
  <c r="I387" i="12"/>
  <c r="J387" i="12" s="1"/>
  <c r="I824" i="12"/>
  <c r="J824" i="12" s="1"/>
  <c r="I826" i="12"/>
  <c r="V826" i="12" s="1"/>
  <c r="I133" i="12"/>
  <c r="I200" i="12"/>
  <c r="K200" i="12" s="1"/>
  <c r="I852" i="12"/>
  <c r="K852" i="12" s="1"/>
  <c r="I799" i="12"/>
  <c r="J799" i="12" s="1"/>
  <c r="I750" i="12"/>
  <c r="K750" i="12" s="1"/>
  <c r="I540" i="12"/>
  <c r="I447" i="12"/>
  <c r="K447" i="12" s="1"/>
  <c r="I549" i="12"/>
  <c r="L549" i="12" s="1"/>
  <c r="I819" i="12"/>
  <c r="I929" i="12"/>
  <c r="I431" i="12"/>
  <c r="K431" i="12" s="1"/>
  <c r="I142" i="12"/>
  <c r="K142" i="12" s="1"/>
  <c r="I468" i="12"/>
  <c r="I15" i="12"/>
  <c r="K15" i="12" s="1"/>
  <c r="I294" i="12"/>
  <c r="J294" i="12" s="1"/>
  <c r="I680" i="12"/>
  <c r="J680" i="12" s="1"/>
  <c r="I586" i="12"/>
  <c r="I73" i="12"/>
  <c r="K73" i="12" s="1"/>
  <c r="I659" i="12"/>
  <c r="K659" i="12" s="1"/>
  <c r="I972" i="12"/>
  <c r="J972" i="12" s="1"/>
  <c r="I598" i="12"/>
  <c r="I153" i="12"/>
  <c r="I173" i="12"/>
  <c r="J173" i="12" s="1"/>
  <c r="I467" i="12"/>
  <c r="J467" i="12" s="1"/>
  <c r="I139" i="12"/>
  <c r="I773" i="12"/>
  <c r="I481" i="12"/>
  <c r="J481" i="12" s="1"/>
  <c r="I110" i="12"/>
  <c r="J110" i="12" s="1"/>
  <c r="I408" i="12"/>
  <c r="J408" i="12" s="1"/>
  <c r="I767" i="12"/>
  <c r="I668" i="12"/>
  <c r="K668" i="12" s="1"/>
  <c r="I113" i="12"/>
  <c r="I741" i="12"/>
  <c r="I344" i="12"/>
  <c r="I623" i="12"/>
  <c r="I903" i="12"/>
  <c r="J903" i="12" s="1"/>
  <c r="I823" i="12"/>
  <c r="I511" i="12"/>
  <c r="K511" i="12" s="1"/>
  <c r="I296" i="12"/>
  <c r="J296" i="12" s="1"/>
  <c r="I191" i="12"/>
  <c r="I260" i="12"/>
  <c r="I188" i="12"/>
  <c r="I565" i="12"/>
  <c r="L565" i="12" s="1"/>
  <c r="I338" i="12"/>
  <c r="K338" i="12" s="1"/>
  <c r="I11" i="12"/>
  <c r="I245" i="12"/>
  <c r="I118" i="12"/>
  <c r="K118" i="12" s="1"/>
  <c r="I320" i="12"/>
  <c r="J320" i="12" s="1"/>
  <c r="I541" i="12"/>
  <c r="I115" i="12"/>
  <c r="I766" i="12"/>
  <c r="J766" i="12" s="1"/>
  <c r="I597" i="12"/>
  <c r="J597" i="12" s="1"/>
  <c r="I793" i="12"/>
  <c r="I361" i="12"/>
  <c r="K361" i="12" s="1"/>
  <c r="I851" i="12"/>
  <c r="J851" i="12" s="1"/>
  <c r="I34" i="12"/>
  <c r="J34" i="12" s="1"/>
  <c r="I777" i="12"/>
  <c r="K777" i="12" s="1"/>
  <c r="I172" i="12"/>
  <c r="I617" i="12"/>
  <c r="J617" i="12" s="1"/>
  <c r="I732" i="12"/>
  <c r="I764" i="12"/>
  <c r="K764" i="12" s="1"/>
  <c r="I755" i="12"/>
  <c r="I104" i="12"/>
  <c r="I566" i="12"/>
  <c r="I250" i="12"/>
  <c r="I389" i="12"/>
  <c r="I128" i="12"/>
  <c r="K128" i="12" s="1"/>
  <c r="I580" i="12"/>
  <c r="K580" i="12" s="1"/>
  <c r="I784" i="12"/>
  <c r="L784" i="12" s="1"/>
  <c r="I267" i="12"/>
  <c r="I404" i="12"/>
  <c r="I987" i="12"/>
  <c r="J987" i="12" s="1"/>
  <c r="I332" i="12"/>
  <c r="K332" i="12" s="1"/>
  <c r="I56" i="12"/>
  <c r="I724" i="12"/>
  <c r="J724" i="12" s="1"/>
  <c r="I959" i="12"/>
  <c r="L959" i="12" s="1"/>
  <c r="I207" i="12"/>
  <c r="I349" i="12"/>
  <c r="K349" i="12" s="1"/>
  <c r="I145" i="12"/>
  <c r="K145" i="12" s="1"/>
  <c r="I985" i="12"/>
  <c r="J985" i="12" s="1"/>
  <c r="I286" i="12"/>
  <c r="I112" i="12"/>
  <c r="I279" i="12"/>
  <c r="J279" i="12" s="1"/>
  <c r="I687" i="12"/>
  <c r="J687" i="12" s="1"/>
  <c r="I297" i="12"/>
  <c r="K297" i="12" s="1"/>
  <c r="I619" i="12"/>
  <c r="I963" i="12"/>
  <c r="J963" i="12" s="1"/>
  <c r="I197" i="12"/>
  <c r="I353" i="12"/>
  <c r="I184" i="12"/>
  <c r="K184" i="12" s="1"/>
  <c r="I558" i="12"/>
  <c r="K558" i="12" s="1"/>
  <c r="I496" i="12"/>
  <c r="L496" i="12" s="1"/>
  <c r="I982" i="12"/>
  <c r="I55" i="12"/>
  <c r="K55" i="12" s="1"/>
  <c r="I690" i="12"/>
  <c r="I873" i="12"/>
  <c r="I217" i="12"/>
  <c r="I650" i="12"/>
  <c r="I634" i="12"/>
  <c r="K634" i="12" s="1"/>
  <c r="I783" i="12"/>
  <c r="I744" i="12"/>
  <c r="K744" i="12" s="1"/>
  <c r="I660" i="12"/>
  <c r="J660" i="12" s="1"/>
  <c r="I646" i="12"/>
  <c r="J646" i="12" s="1"/>
  <c r="I131" i="12"/>
  <c r="J131" i="12" s="1"/>
  <c r="I694" i="12"/>
  <c r="I616" i="12"/>
  <c r="I414" i="12"/>
  <c r="J414" i="12" s="1"/>
  <c r="I326" i="12"/>
  <c r="P326" i="12" s="1"/>
  <c r="I736" i="12"/>
  <c r="K736" i="12" s="1"/>
  <c r="I692" i="12"/>
  <c r="I604" i="12"/>
  <c r="K604" i="12" s="1"/>
  <c r="I846" i="12"/>
  <c r="I973" i="12"/>
  <c r="I759" i="12"/>
  <c r="I91" i="12"/>
  <c r="J91" i="12" s="1"/>
  <c r="I67" i="12"/>
  <c r="J67" i="12" s="1"/>
  <c r="I354" i="12"/>
  <c r="J354" i="12" s="1"/>
  <c r="I696" i="12"/>
  <c r="K696" i="12" s="1"/>
  <c r="I810" i="12"/>
  <c r="J810" i="12" s="1"/>
  <c r="I700" i="12"/>
  <c r="I845" i="12"/>
  <c r="I829" i="12"/>
  <c r="I860" i="12"/>
  <c r="I494" i="12"/>
  <c r="J494" i="12" s="1"/>
  <c r="I781" i="12"/>
  <c r="I702" i="12"/>
  <c r="I529" i="12"/>
  <c r="K529" i="12" s="1"/>
  <c r="I785" i="12"/>
  <c r="J785" i="12" s="1"/>
  <c r="I770" i="12"/>
  <c r="I445" i="12"/>
  <c r="I335" i="12"/>
  <c r="J335" i="12" s="1"/>
  <c r="I239" i="12"/>
  <c r="J239" i="12" s="1"/>
  <c r="I568" i="12"/>
  <c r="I514" i="12"/>
  <c r="K514" i="12" s="1"/>
  <c r="I423" i="12"/>
  <c r="I397" i="12"/>
  <c r="K397" i="12" s="1"/>
  <c r="I311" i="12"/>
  <c r="I253" i="12"/>
  <c r="K253" i="12" s="1"/>
  <c r="I410" i="12"/>
  <c r="K410" i="12" s="1"/>
  <c r="I786" i="12"/>
  <c r="J786" i="12" s="1"/>
  <c r="I635" i="12"/>
  <c r="K635" i="12" s="1"/>
  <c r="I205" i="12"/>
  <c r="K205" i="12" s="1"/>
  <c r="I168" i="12"/>
  <c r="I462" i="12"/>
  <c r="K462" i="12" s="1"/>
  <c r="I312" i="12"/>
  <c r="J312" i="12" s="1"/>
  <c r="I261" i="12"/>
  <c r="J261" i="12" s="1"/>
  <c r="I121" i="12"/>
  <c r="K121" i="12" s="1"/>
  <c r="I149" i="12"/>
  <c r="I976" i="12"/>
  <c r="L976" i="12" s="1"/>
  <c r="I666" i="12"/>
  <c r="J666" i="12" s="1"/>
  <c r="I587" i="12"/>
  <c r="I520" i="12"/>
  <c r="K520" i="12" s="1"/>
  <c r="I293" i="12"/>
  <c r="I308" i="12"/>
  <c r="I983" i="12"/>
  <c r="I863" i="12"/>
  <c r="K863" i="12" s="1"/>
  <c r="I211" i="12"/>
  <c r="J211" i="12" s="1"/>
  <c r="I550" i="12"/>
  <c r="L550" i="12" s="1"/>
  <c r="I996" i="12"/>
  <c r="I625" i="12"/>
  <c r="I934" i="12"/>
  <c r="J934" i="12" s="1"/>
  <c r="I164" i="12"/>
  <c r="L164" i="12" s="1"/>
  <c r="I143" i="12"/>
  <c r="I246" i="12"/>
  <c r="K246" i="12" s="1"/>
  <c r="I792" i="12"/>
  <c r="I854" i="12"/>
  <c r="I450" i="12"/>
  <c r="I594" i="12"/>
  <c r="K594" i="12" s="1"/>
  <c r="I753" i="12"/>
  <c r="J753" i="12" s="1"/>
  <c r="I862" i="12"/>
  <c r="L862" i="12" s="1"/>
  <c r="I912" i="12"/>
  <c r="K912" i="12" s="1"/>
  <c r="I226" i="12"/>
  <c r="J226" i="12" s="1"/>
  <c r="I968" i="12"/>
  <c r="J968" i="12" s="1"/>
  <c r="I84" i="12"/>
  <c r="I557" i="12"/>
  <c r="K557" i="12" s="1"/>
  <c r="I775" i="12"/>
  <c r="I944" i="12"/>
  <c r="I977" i="12"/>
  <c r="K977" i="12" s="1"/>
  <c r="I999" i="12"/>
  <c r="K999" i="12" s="1"/>
  <c r="I317" i="12"/>
  <c r="J317" i="12" s="1"/>
  <c r="I747" i="12"/>
  <c r="J747" i="12" s="1"/>
  <c r="I148" i="12"/>
  <c r="K148" i="12" s="1"/>
  <c r="I193" i="12"/>
  <c r="I232" i="12"/>
  <c r="K232" i="12" s="1"/>
  <c r="I427" i="12"/>
  <c r="J427" i="12" s="1"/>
  <c r="I712" i="12"/>
  <c r="L712" i="12" s="1"/>
  <c r="I816" i="12"/>
  <c r="I330" i="12"/>
  <c r="J330" i="12" s="1"/>
  <c r="I986" i="12"/>
  <c r="J986" i="12" s="1"/>
  <c r="I563" i="12"/>
  <c r="K563" i="12" s="1"/>
  <c r="I693" i="12"/>
  <c r="I17" i="12"/>
  <c r="J17" i="12" s="1"/>
  <c r="I909" i="12"/>
  <c r="J909" i="12" s="1"/>
  <c r="I772" i="12"/>
  <c r="K772" i="12" s="1"/>
  <c r="I444" i="12"/>
  <c r="I512" i="12"/>
  <c r="J512" i="12" s="1"/>
  <c r="I615" i="12"/>
  <c r="J615" i="12" s="1"/>
  <c r="I478" i="12"/>
  <c r="L478" i="12" s="1"/>
  <c r="I356" i="12"/>
  <c r="K356" i="12" s="1"/>
  <c r="I837" i="12"/>
  <c r="J837" i="12" s="1"/>
  <c r="I552" i="12"/>
  <c r="J552" i="12" s="1"/>
  <c r="I43" i="12"/>
  <c r="K43" i="12" s="1"/>
  <c r="I375" i="12"/>
  <c r="I99" i="12"/>
  <c r="J99" i="12" s="1"/>
  <c r="I21" i="12"/>
  <c r="I607" i="12"/>
  <c r="I430" i="12"/>
  <c r="I252" i="12"/>
  <c r="K252" i="12" s="1"/>
  <c r="I848" i="12"/>
  <c r="J848" i="12" s="1"/>
  <c r="I827" i="12"/>
  <c r="I647" i="12"/>
  <c r="I510" i="12"/>
  <c r="K510" i="12" s="1"/>
  <c r="I662" i="12"/>
  <c r="K662" i="12" s="1"/>
  <c r="I411" i="12"/>
  <c r="I169" i="12"/>
  <c r="I536" i="12"/>
  <c r="I402" i="12"/>
  <c r="K402" i="12" s="1"/>
  <c r="I274" i="12"/>
  <c r="J274" i="12" s="1"/>
  <c r="I57" i="12"/>
  <c r="I590" i="12"/>
  <c r="J590" i="12" s="1"/>
  <c r="I64" i="12"/>
  <c r="I717" i="12"/>
  <c r="J717" i="12" s="1"/>
  <c r="I581" i="12"/>
  <c r="I451" i="12"/>
  <c r="I675" i="12"/>
  <c r="I830" i="12"/>
  <c r="K830" i="12" s="1"/>
  <c r="I109" i="12"/>
  <c r="I489" i="12"/>
  <c r="J489" i="12" s="1"/>
  <c r="I915" i="12"/>
  <c r="K915" i="12" s="1"/>
  <c r="I244" i="12"/>
  <c r="J244" i="12" s="1"/>
  <c r="I518" i="12"/>
  <c r="J518" i="12" s="1"/>
  <c r="I618" i="12"/>
  <c r="J618" i="12" s="1"/>
  <c r="I278" i="12"/>
  <c r="K278" i="12" s="1"/>
  <c r="I804" i="12"/>
  <c r="I974" i="12"/>
  <c r="K974" i="12" s="1"/>
  <c r="I177" i="12"/>
  <c r="J177" i="12" s="1"/>
  <c r="I962" i="12"/>
  <c r="L962" i="12" s="1"/>
  <c r="I530" i="12"/>
  <c r="I577" i="12"/>
  <c r="J577" i="12" s="1"/>
  <c r="I492" i="12"/>
  <c r="J492" i="12" s="1"/>
  <c r="I393" i="12"/>
  <c r="J393" i="12" s="1"/>
  <c r="I746" i="12"/>
  <c r="I364" i="12"/>
  <c r="J364" i="12" s="1"/>
  <c r="I515" i="12"/>
  <c r="I329" i="12"/>
  <c r="I130" i="12"/>
  <c r="L130" i="12" s="1"/>
  <c r="I187" i="12"/>
  <c r="I683" i="12"/>
  <c r="J683" i="12" s="1"/>
  <c r="I611" i="12"/>
  <c r="J611" i="12" s="1"/>
  <c r="I105" i="12"/>
  <c r="J105" i="12" s="1"/>
  <c r="I559" i="12"/>
  <c r="I33" i="12"/>
  <c r="J33" i="12" s="1"/>
  <c r="I940" i="12"/>
  <c r="J940" i="12" s="1"/>
  <c r="I119" i="12"/>
  <c r="I880" i="12"/>
  <c r="I92" i="12"/>
  <c r="I240" i="12"/>
  <c r="I487" i="12"/>
  <c r="I19" i="12"/>
  <c r="I946" i="12"/>
  <c r="J946" i="12" s="1"/>
  <c r="I908" i="12"/>
  <c r="J908" i="12" s="1"/>
  <c r="I928" i="12"/>
  <c r="K928" i="12" s="1"/>
  <c r="I107" i="12"/>
  <c r="I588" i="12"/>
  <c r="J588" i="12" s="1"/>
  <c r="I433" i="12"/>
  <c r="K433" i="12" s="1"/>
  <c r="I220" i="12"/>
  <c r="J220" i="12" s="1"/>
  <c r="I818" i="12"/>
  <c r="I585" i="12"/>
  <c r="J585" i="12" s="1"/>
  <c r="I290" i="12"/>
  <c r="I337" i="12"/>
  <c r="I689" i="12"/>
  <c r="K689" i="12" s="1"/>
  <c r="I640" i="12"/>
  <c r="J640" i="12" s="1"/>
  <c r="I682" i="12"/>
  <c r="I911" i="12"/>
  <c r="K911" i="12" s="1"/>
  <c r="I129" i="12"/>
  <c r="I981" i="12"/>
  <c r="L981" i="12" s="1"/>
  <c r="I704" i="12"/>
  <c r="I649" i="12"/>
  <c r="K649" i="12" s="1"/>
  <c r="I621" i="12"/>
  <c r="J621" i="12" s="1"/>
  <c r="I554" i="12"/>
  <c r="J554" i="12" s="1"/>
  <c r="I152" i="12"/>
  <c r="K152" i="12" s="1"/>
  <c r="I627" i="12"/>
  <c r="J627" i="12" s="1"/>
  <c r="I401" i="12"/>
  <c r="I434" i="12"/>
  <c r="I951" i="12"/>
  <c r="I571" i="12"/>
  <c r="I817" i="12"/>
  <c r="I658" i="12"/>
  <c r="I79" i="12"/>
  <c r="I10" i="12"/>
  <c r="I768" i="12"/>
  <c r="I83" i="12"/>
  <c r="I583" i="12"/>
  <c r="I265" i="12"/>
  <c r="I303" i="12"/>
  <c r="I495" i="12"/>
  <c r="I859" i="12"/>
  <c r="I593" i="12"/>
  <c r="J593" i="12" s="1"/>
  <c r="I874" i="12"/>
  <c r="J874" i="12" s="1"/>
  <c r="I247" i="12"/>
  <c r="J247" i="12" s="1"/>
  <c r="I120" i="12"/>
  <c r="I469" i="12"/>
  <c r="J469" i="12" s="1"/>
  <c r="I42" i="12"/>
  <c r="J42" i="12" s="1"/>
  <c r="I572" i="12"/>
  <c r="L572" i="12" s="1"/>
  <c r="I473" i="12"/>
  <c r="I892" i="12"/>
  <c r="J892" i="12" s="1"/>
  <c r="I608" i="12"/>
  <c r="J608" i="12" s="1"/>
  <c r="I440" i="12"/>
  <c r="J440" i="12" s="1"/>
  <c r="I367" i="12"/>
  <c r="I856" i="12"/>
  <c r="J856" i="12" s="1"/>
  <c r="I710" i="12"/>
  <c r="J710" i="12" s="1"/>
  <c r="I769" i="12"/>
  <c r="I883" i="12"/>
  <c r="I622" i="12"/>
  <c r="J622" i="12" s="1"/>
  <c r="I90" i="12"/>
  <c r="J90" i="12" s="1"/>
  <c r="I251" i="12"/>
  <c r="J251" i="12" s="1"/>
  <c r="I151" i="12"/>
  <c r="I470" i="12"/>
  <c r="J470" i="12" s="1"/>
  <c r="I533" i="12"/>
  <c r="J533" i="12" s="1"/>
  <c r="I210" i="12"/>
  <c r="I298" i="12"/>
  <c r="K298" i="12" s="1"/>
  <c r="I730" i="12"/>
  <c r="J730" i="12" s="1"/>
  <c r="I991" i="12"/>
  <c r="J991" i="12" s="1"/>
  <c r="I357" i="12"/>
  <c r="K357" i="12" s="1"/>
  <c r="I270" i="12"/>
  <c r="K270" i="12" s="1"/>
  <c r="I452" i="12"/>
  <c r="J452" i="12" s="1"/>
  <c r="I95" i="12"/>
  <c r="J95" i="12" s="1"/>
  <c r="I798" i="12"/>
  <c r="I685" i="12"/>
  <c r="K685" i="12" s="1"/>
  <c r="I219" i="12"/>
  <c r="I69" i="12"/>
  <c r="I910" i="12"/>
  <c r="I964" i="12"/>
  <c r="K964" i="12" s="1"/>
  <c r="I551" i="12"/>
  <c r="J551" i="12" s="1"/>
  <c r="I416" i="12"/>
  <c r="I229" i="12"/>
  <c r="J229" i="12" s="1"/>
  <c r="I328" i="12"/>
  <c r="I392" i="12"/>
  <c r="J392" i="12" s="1"/>
  <c r="I136" i="12"/>
  <c r="J136" i="12" s="1"/>
  <c r="I41" i="12"/>
  <c r="K41" i="12" s="1"/>
  <c r="I162" i="12"/>
  <c r="I667" i="12"/>
  <c r="J667" i="12" s="1"/>
  <c r="M17" i="3"/>
  <c r="O17" i="3" s="1"/>
  <c r="M14" i="3"/>
  <c r="N14" i="3" s="1"/>
  <c r="M12" i="3"/>
  <c r="O12" i="3" s="1"/>
  <c r="P12" i="3"/>
  <c r="M21" i="3"/>
  <c r="N21" i="3" s="1"/>
  <c r="Q12" i="3"/>
  <c r="M14" i="17"/>
  <c r="M12" i="17"/>
  <c r="O12" i="17" s="1"/>
  <c r="M21" i="17"/>
  <c r="P15" i="17"/>
  <c r="P12" i="17"/>
  <c r="P15" i="3"/>
  <c r="N14" i="17"/>
  <c r="J22" i="17"/>
  <c r="J23" i="17"/>
  <c r="J24" i="17"/>
  <c r="Q15" i="3"/>
  <c r="J22" i="3"/>
  <c r="J23" i="3"/>
  <c r="J24" i="3"/>
  <c r="M4" i="16"/>
  <c r="M11" i="16"/>
  <c r="M2" i="16"/>
  <c r="H1001" i="5"/>
  <c r="K1001" i="5" s="1"/>
  <c r="H1000" i="5"/>
  <c r="K1000" i="5" s="1"/>
  <c r="H999" i="5"/>
  <c r="K999" i="5"/>
  <c r="H998" i="5"/>
  <c r="K998" i="5"/>
  <c r="H997" i="5"/>
  <c r="K997" i="5"/>
  <c r="H996" i="5"/>
  <c r="K996" i="5" s="1"/>
  <c r="H995" i="5"/>
  <c r="K995" i="5" s="1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/>
  <c r="H986" i="5"/>
  <c r="H985" i="5"/>
  <c r="K985" i="5" s="1"/>
  <c r="H984" i="5"/>
  <c r="K984" i="5" s="1"/>
  <c r="H983" i="5"/>
  <c r="K983" i="5"/>
  <c r="H982" i="5"/>
  <c r="K982" i="5"/>
  <c r="H981" i="5"/>
  <c r="K981" i="5"/>
  <c r="H980" i="5"/>
  <c r="K980" i="5" s="1"/>
  <c r="H979" i="5"/>
  <c r="K979" i="5" s="1"/>
  <c r="H978" i="5"/>
  <c r="K978" i="5" s="1"/>
  <c r="H977" i="5"/>
  <c r="K977" i="5" s="1"/>
  <c r="H976" i="5"/>
  <c r="K976" i="5" s="1"/>
  <c r="H975" i="5"/>
  <c r="H974" i="5"/>
  <c r="K974" i="5" s="1"/>
  <c r="H973" i="5"/>
  <c r="K973" i="5" s="1"/>
  <c r="H972" i="5"/>
  <c r="K972" i="5" s="1"/>
  <c r="H971" i="5"/>
  <c r="K971" i="5"/>
  <c r="H970" i="5"/>
  <c r="K970" i="5" s="1"/>
  <c r="H969" i="5"/>
  <c r="K969" i="5" s="1"/>
  <c r="H968" i="5"/>
  <c r="K968" i="5" s="1"/>
  <c r="H967" i="5"/>
  <c r="K967" i="5"/>
  <c r="H966" i="5"/>
  <c r="K966" i="5"/>
  <c r="H965" i="5"/>
  <c r="K965" i="5"/>
  <c r="H964" i="5"/>
  <c r="K964" i="5" s="1"/>
  <c r="H963" i="5"/>
  <c r="K963" i="5" s="1"/>
  <c r="H962" i="5"/>
  <c r="K962" i="5" s="1"/>
  <c r="H961" i="5"/>
  <c r="K961" i="5" s="1"/>
  <c r="H960" i="5"/>
  <c r="K960" i="5" s="1"/>
  <c r="H959" i="5"/>
  <c r="H958" i="5"/>
  <c r="K958" i="5" s="1"/>
  <c r="H957" i="5"/>
  <c r="K957" i="5" s="1"/>
  <c r="H956" i="5"/>
  <c r="H955" i="5"/>
  <c r="K955" i="5"/>
  <c r="H954" i="5"/>
  <c r="K954" i="5" s="1"/>
  <c r="H953" i="5"/>
  <c r="K953" i="5" s="1"/>
  <c r="H952" i="5"/>
  <c r="K952" i="5" s="1"/>
  <c r="H951" i="5"/>
  <c r="K951" i="5"/>
  <c r="H950" i="5"/>
  <c r="K950" i="5"/>
  <c r="H949" i="5"/>
  <c r="K949" i="5"/>
  <c r="H948" i="5"/>
  <c r="K948" i="5" s="1"/>
  <c r="H947" i="5"/>
  <c r="K947" i="5" s="1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/>
  <c r="H938" i="5"/>
  <c r="K938" i="5" s="1"/>
  <c r="H937" i="5"/>
  <c r="K937" i="5" s="1"/>
  <c r="H936" i="5"/>
  <c r="K936" i="5" s="1"/>
  <c r="H935" i="5"/>
  <c r="K935" i="5"/>
  <c r="H934" i="5"/>
  <c r="K934" i="5"/>
  <c r="H933" i="5"/>
  <c r="K933" i="5"/>
  <c r="H932" i="5"/>
  <c r="K932" i="5" s="1"/>
  <c r="H931" i="5"/>
  <c r="K931" i="5" s="1"/>
  <c r="H930" i="5"/>
  <c r="K930" i="5" s="1"/>
  <c r="H929" i="5"/>
  <c r="K929" i="5" s="1"/>
  <c r="H928" i="5"/>
  <c r="K928" i="5" s="1"/>
  <c r="H927" i="5"/>
  <c r="K927" i="5" s="1"/>
  <c r="H926" i="5"/>
  <c r="K926" i="5" s="1"/>
  <c r="H925" i="5"/>
  <c r="K925" i="5" s="1"/>
  <c r="H924" i="5"/>
  <c r="K924" i="5" s="1"/>
  <c r="H923" i="5"/>
  <c r="K923" i="5"/>
  <c r="H922" i="5"/>
  <c r="H921" i="5"/>
  <c r="K921" i="5" s="1"/>
  <c r="H920" i="5"/>
  <c r="K920" i="5" s="1"/>
  <c r="H919" i="5"/>
  <c r="K919" i="5"/>
  <c r="H918" i="5"/>
  <c r="K918" i="5"/>
  <c r="H917" i="5"/>
  <c r="K917" i="5"/>
  <c r="H916" i="5"/>
  <c r="K916" i="5" s="1"/>
  <c r="H915" i="5"/>
  <c r="K915" i="5" s="1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/>
  <c r="H906" i="5"/>
  <c r="H905" i="5"/>
  <c r="K905" i="5" s="1"/>
  <c r="H904" i="5"/>
  <c r="K904" i="5" s="1"/>
  <c r="H903" i="5"/>
  <c r="K903" i="5"/>
  <c r="H902" i="5"/>
  <c r="K902" i="5"/>
  <c r="H901" i="5"/>
  <c r="K901" i="5"/>
  <c r="H900" i="5"/>
  <c r="K900" i="5" s="1"/>
  <c r="H899" i="5"/>
  <c r="K899" i="5" s="1"/>
  <c r="H898" i="5"/>
  <c r="K898" i="5" s="1"/>
  <c r="H897" i="5"/>
  <c r="K897" i="5" s="1"/>
  <c r="H896" i="5"/>
  <c r="K896" i="5" s="1"/>
  <c r="H895" i="5"/>
  <c r="K895" i="5" s="1"/>
  <c r="H894" i="5"/>
  <c r="K894" i="5" s="1"/>
  <c r="H893" i="5"/>
  <c r="K893" i="5" s="1"/>
  <c r="H892" i="5"/>
  <c r="K892" i="5" s="1"/>
  <c r="H891" i="5"/>
  <c r="K891" i="5"/>
  <c r="H890" i="5"/>
  <c r="K890" i="5" s="1"/>
  <c r="H889" i="5"/>
  <c r="K889" i="5" s="1"/>
  <c r="H888" i="5"/>
  <c r="K888" i="5" s="1"/>
  <c r="H887" i="5"/>
  <c r="K887" i="5"/>
  <c r="H886" i="5"/>
  <c r="K886" i="5"/>
  <c r="H885" i="5"/>
  <c r="K885" i="5"/>
  <c r="H884" i="5"/>
  <c r="K884" i="5" s="1"/>
  <c r="H883" i="5"/>
  <c r="K883" i="5" s="1"/>
  <c r="H882" i="5"/>
  <c r="K882" i="5" s="1"/>
  <c r="H881" i="5"/>
  <c r="K881" i="5" s="1"/>
  <c r="H880" i="5"/>
  <c r="K880" i="5" s="1"/>
  <c r="H879" i="5"/>
  <c r="K879" i="5" s="1"/>
  <c r="H878" i="5"/>
  <c r="K878" i="5" s="1"/>
  <c r="H877" i="5"/>
  <c r="K877" i="5" s="1"/>
  <c r="H876" i="5"/>
  <c r="K876" i="5" s="1"/>
  <c r="H875" i="5"/>
  <c r="K875" i="5"/>
  <c r="H874" i="5"/>
  <c r="K874" i="5" s="1"/>
  <c r="H873" i="5"/>
  <c r="K873" i="5" s="1"/>
  <c r="H872" i="5"/>
  <c r="K872" i="5" s="1"/>
  <c r="H871" i="5"/>
  <c r="K871" i="5"/>
  <c r="H870" i="5"/>
  <c r="K870" i="5"/>
  <c r="H869" i="5"/>
  <c r="K869" i="5"/>
  <c r="H868" i="5"/>
  <c r="K868" i="5" s="1"/>
  <c r="H867" i="5"/>
  <c r="K867" i="5" s="1"/>
  <c r="H866" i="5"/>
  <c r="K866" i="5" s="1"/>
  <c r="H865" i="5"/>
  <c r="K865" i="5" s="1"/>
  <c r="H864" i="5"/>
  <c r="K864" i="5" s="1"/>
  <c r="H863" i="5"/>
  <c r="K863" i="5" s="1"/>
  <c r="H862" i="5"/>
  <c r="K862" i="5" s="1"/>
  <c r="H861" i="5"/>
  <c r="K861" i="5" s="1"/>
  <c r="H860" i="5"/>
  <c r="K860" i="5" s="1"/>
  <c r="H859" i="5"/>
  <c r="K859" i="5"/>
  <c r="H858" i="5"/>
  <c r="K858" i="5" s="1"/>
  <c r="H857" i="5"/>
  <c r="K857" i="5" s="1"/>
  <c r="H856" i="5"/>
  <c r="K856" i="5" s="1"/>
  <c r="H855" i="5"/>
  <c r="K855" i="5"/>
  <c r="H854" i="5"/>
  <c r="K854" i="5"/>
  <c r="H853" i="5"/>
  <c r="K853" i="5"/>
  <c r="H852" i="5"/>
  <c r="K852" i="5" s="1"/>
  <c r="H851" i="5"/>
  <c r="K851" i="5" s="1"/>
  <c r="H850" i="5"/>
  <c r="K850" i="5" s="1"/>
  <c r="H849" i="5"/>
  <c r="K849" i="5" s="1"/>
  <c r="H848" i="5"/>
  <c r="K848" i="5" s="1"/>
  <c r="H847" i="5"/>
  <c r="H846" i="5"/>
  <c r="K846" i="5" s="1"/>
  <c r="H845" i="5"/>
  <c r="K845" i="5" s="1"/>
  <c r="H844" i="5"/>
  <c r="K844" i="5" s="1"/>
  <c r="H843" i="5"/>
  <c r="K843" i="5"/>
  <c r="H842" i="5"/>
  <c r="K842" i="5" s="1"/>
  <c r="H841" i="5"/>
  <c r="K841" i="5" s="1"/>
  <c r="H840" i="5"/>
  <c r="K840" i="5" s="1"/>
  <c r="H839" i="5"/>
  <c r="K839" i="5"/>
  <c r="H838" i="5"/>
  <c r="K838" i="5"/>
  <c r="H837" i="5"/>
  <c r="K837" i="5"/>
  <c r="H836" i="5"/>
  <c r="K836" i="5" s="1"/>
  <c r="H835" i="5"/>
  <c r="K835" i="5" s="1"/>
  <c r="H834" i="5"/>
  <c r="K834" i="5" s="1"/>
  <c r="H833" i="5"/>
  <c r="K833" i="5" s="1"/>
  <c r="H832" i="5"/>
  <c r="K832" i="5" s="1"/>
  <c r="H831" i="5"/>
  <c r="K831" i="5" s="1"/>
  <c r="H830" i="5"/>
  <c r="K830" i="5" s="1"/>
  <c r="H829" i="5"/>
  <c r="K829" i="5" s="1"/>
  <c r="H828" i="5"/>
  <c r="K828" i="5" s="1"/>
  <c r="H827" i="5"/>
  <c r="K827" i="5"/>
  <c r="H826" i="5"/>
  <c r="K826" i="5" s="1"/>
  <c r="H825" i="5"/>
  <c r="K825" i="5" s="1"/>
  <c r="H824" i="5"/>
  <c r="K824" i="5" s="1"/>
  <c r="H823" i="5"/>
  <c r="K823" i="5"/>
  <c r="H822" i="5"/>
  <c r="K822" i="5"/>
  <c r="H821" i="5"/>
  <c r="K821" i="5"/>
  <c r="H820" i="5"/>
  <c r="K820" i="5" s="1"/>
  <c r="H819" i="5"/>
  <c r="K819" i="5" s="1"/>
  <c r="H818" i="5"/>
  <c r="K818" i="5" s="1"/>
  <c r="H817" i="5"/>
  <c r="K817" i="5" s="1"/>
  <c r="H816" i="5"/>
  <c r="K816" i="5" s="1"/>
  <c r="H815" i="5"/>
  <c r="H814" i="5"/>
  <c r="K814" i="5" s="1"/>
  <c r="H813" i="5"/>
  <c r="K813" i="5" s="1"/>
  <c r="H812" i="5"/>
  <c r="K812" i="5" s="1"/>
  <c r="H811" i="5"/>
  <c r="K811" i="5"/>
  <c r="H810" i="5"/>
  <c r="H809" i="5"/>
  <c r="K809" i="5" s="1"/>
  <c r="H808" i="5"/>
  <c r="K808" i="5" s="1"/>
  <c r="H807" i="5"/>
  <c r="K807" i="5"/>
  <c r="H806" i="5"/>
  <c r="K806" i="5"/>
  <c r="H805" i="5"/>
  <c r="K805" i="5"/>
  <c r="H804" i="5"/>
  <c r="K804" i="5" s="1"/>
  <c r="H803" i="5"/>
  <c r="K803" i="5" s="1"/>
  <c r="H802" i="5"/>
  <c r="K802" i="5" s="1"/>
  <c r="H801" i="5"/>
  <c r="K801" i="5" s="1"/>
  <c r="H800" i="5"/>
  <c r="K800" i="5" s="1"/>
  <c r="H799" i="5"/>
  <c r="K799" i="5" s="1"/>
  <c r="H798" i="5"/>
  <c r="K798" i="5" s="1"/>
  <c r="H797" i="5"/>
  <c r="K797" i="5" s="1"/>
  <c r="H796" i="5"/>
  <c r="H795" i="5"/>
  <c r="K795" i="5"/>
  <c r="H794" i="5"/>
  <c r="K794" i="5" s="1"/>
  <c r="H793" i="5"/>
  <c r="K793" i="5" s="1"/>
  <c r="H792" i="5"/>
  <c r="K792" i="5" s="1"/>
  <c r="H791" i="5"/>
  <c r="K791" i="5"/>
  <c r="H790" i="5"/>
  <c r="K790" i="5"/>
  <c r="H789" i="5"/>
  <c r="K789" i="5"/>
  <c r="H788" i="5"/>
  <c r="K788" i="5" s="1"/>
  <c r="H787" i="5"/>
  <c r="K787" i="5" s="1"/>
  <c r="H786" i="5"/>
  <c r="K786" i="5" s="1"/>
  <c r="H785" i="5"/>
  <c r="K785" i="5" s="1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/>
  <c r="H778" i="5"/>
  <c r="K778" i="5" s="1"/>
  <c r="H777" i="5"/>
  <c r="K777" i="5" s="1"/>
  <c r="H776" i="5"/>
  <c r="K776" i="5" s="1"/>
  <c r="H775" i="5"/>
  <c r="K775" i="5"/>
  <c r="H774" i="5"/>
  <c r="K774" i="5"/>
  <c r="H773" i="5"/>
  <c r="K773" i="5"/>
  <c r="H772" i="5"/>
  <c r="K772" i="5" s="1"/>
  <c r="H771" i="5"/>
  <c r="K771" i="5" s="1"/>
  <c r="H770" i="5"/>
  <c r="K770" i="5" s="1"/>
  <c r="H769" i="5"/>
  <c r="K769" i="5" s="1"/>
  <c r="H768" i="5"/>
  <c r="K768" i="5" s="1"/>
  <c r="H767" i="5"/>
  <c r="H766" i="5"/>
  <c r="K766" i="5" s="1"/>
  <c r="H765" i="5"/>
  <c r="K765" i="5" s="1"/>
  <c r="H764" i="5"/>
  <c r="K764" i="5" s="1"/>
  <c r="H763" i="5"/>
  <c r="K763" i="5"/>
  <c r="H762" i="5"/>
  <c r="K762" i="5" s="1"/>
  <c r="H761" i="5"/>
  <c r="K761" i="5" s="1"/>
  <c r="H760" i="5"/>
  <c r="K760" i="5" s="1"/>
  <c r="H759" i="5"/>
  <c r="K759" i="5"/>
  <c r="H758" i="5"/>
  <c r="K758" i="5"/>
  <c r="H757" i="5"/>
  <c r="K757" i="5"/>
  <c r="H756" i="5"/>
  <c r="K756" i="5" s="1"/>
  <c r="H755" i="5"/>
  <c r="K755" i="5" s="1"/>
  <c r="H754" i="5"/>
  <c r="K754" i="5" s="1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/>
  <c r="H746" i="5"/>
  <c r="K746" i="5" s="1"/>
  <c r="H745" i="5"/>
  <c r="K745" i="5" s="1"/>
  <c r="H744" i="5"/>
  <c r="K744" i="5" s="1"/>
  <c r="H743" i="5"/>
  <c r="K743" i="5"/>
  <c r="H742" i="5"/>
  <c r="K742" i="5"/>
  <c r="H741" i="5"/>
  <c r="K741" i="5"/>
  <c r="H740" i="5"/>
  <c r="K740" i="5" s="1"/>
  <c r="H739" i="5"/>
  <c r="K739" i="5" s="1"/>
  <c r="H738" i="5"/>
  <c r="K738" i="5" s="1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/>
  <c r="H730" i="5"/>
  <c r="H729" i="5"/>
  <c r="K729" i="5" s="1"/>
  <c r="H728" i="5"/>
  <c r="K728" i="5" s="1"/>
  <c r="H727" i="5"/>
  <c r="K727" i="5"/>
  <c r="H726" i="5"/>
  <c r="K726" i="5"/>
  <c r="H725" i="5"/>
  <c r="K725" i="5"/>
  <c r="H724" i="5"/>
  <c r="K724" i="5" s="1"/>
  <c r="H723" i="5"/>
  <c r="K723" i="5" s="1"/>
  <c r="H722" i="5"/>
  <c r="K722" i="5" s="1"/>
  <c r="H721" i="5"/>
  <c r="K721" i="5" s="1"/>
  <c r="H720" i="5"/>
  <c r="K720" i="5" s="1"/>
  <c r="H719" i="5"/>
  <c r="K719" i="5" s="1"/>
  <c r="H718" i="5"/>
  <c r="K718" i="5" s="1"/>
  <c r="H717" i="5"/>
  <c r="K717" i="5" s="1"/>
  <c r="H716" i="5"/>
  <c r="K716" i="5" s="1"/>
  <c r="H715" i="5"/>
  <c r="K715" i="5"/>
  <c r="H714" i="5"/>
  <c r="K714" i="5" s="1"/>
  <c r="H713" i="5"/>
  <c r="K713" i="5" s="1"/>
  <c r="Q713" i="5" s="1"/>
  <c r="H712" i="5"/>
  <c r="K712" i="5" s="1"/>
  <c r="H711" i="5"/>
  <c r="K711" i="5"/>
  <c r="H710" i="5"/>
  <c r="K710" i="5"/>
  <c r="H709" i="5"/>
  <c r="K709" i="5"/>
  <c r="H708" i="5"/>
  <c r="K708" i="5" s="1"/>
  <c r="H707" i="5"/>
  <c r="K707" i="5" s="1"/>
  <c r="H706" i="5"/>
  <c r="K706" i="5" s="1"/>
  <c r="H705" i="5"/>
  <c r="K705" i="5" s="1"/>
  <c r="H704" i="5"/>
  <c r="K704" i="5" s="1"/>
  <c r="H703" i="5"/>
  <c r="K703" i="5" s="1"/>
  <c r="H702" i="5"/>
  <c r="K702" i="5" s="1"/>
  <c r="Q702" i="5" s="1"/>
  <c r="H701" i="5"/>
  <c r="K701" i="5" s="1"/>
  <c r="H700" i="5"/>
  <c r="K700" i="5" s="1"/>
  <c r="H699" i="5"/>
  <c r="K699" i="5"/>
  <c r="H698" i="5"/>
  <c r="K698" i="5" s="1"/>
  <c r="H697" i="5"/>
  <c r="K697" i="5" s="1"/>
  <c r="H696" i="5"/>
  <c r="K696" i="5" s="1"/>
  <c r="H695" i="5"/>
  <c r="K695" i="5"/>
  <c r="H694" i="5"/>
  <c r="K694" i="5"/>
  <c r="H693" i="5"/>
  <c r="K693" i="5"/>
  <c r="H692" i="5"/>
  <c r="K692" i="5" s="1"/>
  <c r="H691" i="5"/>
  <c r="K691" i="5" s="1"/>
  <c r="H690" i="5"/>
  <c r="K690" i="5" s="1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/>
  <c r="H682" i="5"/>
  <c r="K682" i="5" s="1"/>
  <c r="H681" i="5"/>
  <c r="K681" i="5" s="1"/>
  <c r="H680" i="5"/>
  <c r="K680" i="5" s="1"/>
  <c r="H679" i="5"/>
  <c r="K679" i="5"/>
  <c r="H678" i="5"/>
  <c r="K678" i="5"/>
  <c r="H677" i="5"/>
  <c r="K677" i="5"/>
  <c r="H676" i="5"/>
  <c r="K676" i="5" s="1"/>
  <c r="H675" i="5"/>
  <c r="K675" i="5" s="1"/>
  <c r="Q675" i="5" s="1"/>
  <c r="H674" i="5"/>
  <c r="K674" i="5" s="1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/>
  <c r="H666" i="5"/>
  <c r="H665" i="5"/>
  <c r="K665" i="5" s="1"/>
  <c r="H664" i="5"/>
  <c r="K664" i="5" s="1"/>
  <c r="H663" i="5"/>
  <c r="K663" i="5"/>
  <c r="H662" i="5"/>
  <c r="K662" i="5"/>
  <c r="H661" i="5"/>
  <c r="K661" i="5"/>
  <c r="H660" i="5"/>
  <c r="K660" i="5" s="1"/>
  <c r="H659" i="5"/>
  <c r="K659" i="5" s="1"/>
  <c r="H658" i="5"/>
  <c r="K658" i="5" s="1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/>
  <c r="H650" i="5"/>
  <c r="K650" i="5" s="1"/>
  <c r="H649" i="5"/>
  <c r="K649" i="5" s="1"/>
  <c r="H648" i="5"/>
  <c r="K648" i="5" s="1"/>
  <c r="H647" i="5"/>
  <c r="K647" i="5"/>
  <c r="H646" i="5"/>
  <c r="K646" i="5"/>
  <c r="H645" i="5"/>
  <c r="K645" i="5"/>
  <c r="H644" i="5"/>
  <c r="K644" i="5" s="1"/>
  <c r="H643" i="5"/>
  <c r="K643" i="5" s="1"/>
  <c r="H642" i="5"/>
  <c r="K642" i="5" s="1"/>
  <c r="H641" i="5"/>
  <c r="K641" i="5" s="1"/>
  <c r="H640" i="5"/>
  <c r="K640" i="5" s="1"/>
  <c r="H639" i="5"/>
  <c r="K639" i="5" s="1"/>
  <c r="H638" i="5"/>
  <c r="K638" i="5"/>
  <c r="H637" i="5"/>
  <c r="K637" i="5"/>
  <c r="H636" i="5"/>
  <c r="K636" i="5"/>
  <c r="H635" i="5"/>
  <c r="K635" i="5" s="1"/>
  <c r="H634" i="5"/>
  <c r="K634" i="5" s="1"/>
  <c r="H633" i="5"/>
  <c r="K633" i="5" s="1"/>
  <c r="H632" i="5"/>
  <c r="K632" i="5" s="1"/>
  <c r="H631" i="5"/>
  <c r="K631" i="5" s="1"/>
  <c r="H630" i="5"/>
  <c r="K630" i="5"/>
  <c r="H629" i="5"/>
  <c r="K629" i="5"/>
  <c r="H628" i="5"/>
  <c r="K628" i="5"/>
  <c r="H627" i="5"/>
  <c r="K627" i="5" s="1"/>
  <c r="H626" i="5"/>
  <c r="K626" i="5" s="1"/>
  <c r="H625" i="5"/>
  <c r="K625" i="5" s="1"/>
  <c r="H624" i="5"/>
  <c r="K624" i="5" s="1"/>
  <c r="H623" i="5"/>
  <c r="K623" i="5" s="1"/>
  <c r="H622" i="5"/>
  <c r="K622" i="5"/>
  <c r="H621" i="5"/>
  <c r="K621" i="5"/>
  <c r="H620" i="5"/>
  <c r="K620" i="5"/>
  <c r="H619" i="5"/>
  <c r="K619" i="5" s="1"/>
  <c r="H618" i="5"/>
  <c r="K618" i="5" s="1"/>
  <c r="H617" i="5"/>
  <c r="K617" i="5" s="1"/>
  <c r="H616" i="5"/>
  <c r="K616" i="5" s="1"/>
  <c r="H615" i="5"/>
  <c r="K615" i="5" s="1"/>
  <c r="H614" i="5"/>
  <c r="K614" i="5"/>
  <c r="H613" i="5"/>
  <c r="K613" i="5"/>
  <c r="H612" i="5"/>
  <c r="K612" i="5"/>
  <c r="H611" i="5"/>
  <c r="K611" i="5" s="1"/>
  <c r="H610" i="5"/>
  <c r="K610" i="5" s="1"/>
  <c r="H609" i="5"/>
  <c r="K609" i="5" s="1"/>
  <c r="H608" i="5"/>
  <c r="K608" i="5" s="1"/>
  <c r="H607" i="5"/>
  <c r="K607" i="5" s="1"/>
  <c r="H606" i="5"/>
  <c r="K606" i="5"/>
  <c r="H605" i="5"/>
  <c r="K605" i="5"/>
  <c r="H604" i="5"/>
  <c r="K604" i="5"/>
  <c r="H603" i="5"/>
  <c r="K603" i="5" s="1"/>
  <c r="H602" i="5"/>
  <c r="K602" i="5" s="1"/>
  <c r="Q602" i="5" s="1"/>
  <c r="H601" i="5"/>
  <c r="K601" i="5" s="1"/>
  <c r="H600" i="5"/>
  <c r="K600" i="5" s="1"/>
  <c r="H599" i="5"/>
  <c r="K599" i="5" s="1"/>
  <c r="H598" i="5"/>
  <c r="K598" i="5"/>
  <c r="H597" i="5"/>
  <c r="K597" i="5"/>
  <c r="H596" i="5"/>
  <c r="K596" i="5"/>
  <c r="H595" i="5"/>
  <c r="K595" i="5" s="1"/>
  <c r="H594" i="5"/>
  <c r="K594" i="5" s="1"/>
  <c r="H593" i="5"/>
  <c r="K593" i="5" s="1"/>
  <c r="H592" i="5"/>
  <c r="K592" i="5" s="1"/>
  <c r="H591" i="5"/>
  <c r="K591" i="5" s="1"/>
  <c r="H590" i="5"/>
  <c r="K590" i="5"/>
  <c r="H589" i="5"/>
  <c r="K589" i="5"/>
  <c r="H588" i="5"/>
  <c r="K588" i="5"/>
  <c r="H587" i="5"/>
  <c r="K587" i="5" s="1"/>
  <c r="H586" i="5"/>
  <c r="K586" i="5" s="1"/>
  <c r="H585" i="5"/>
  <c r="K585" i="5" s="1"/>
  <c r="H584" i="5"/>
  <c r="K584" i="5" s="1"/>
  <c r="H583" i="5"/>
  <c r="K583" i="5" s="1"/>
  <c r="H582" i="5"/>
  <c r="K582" i="5"/>
  <c r="H581" i="5"/>
  <c r="K581" i="5"/>
  <c r="H580" i="5"/>
  <c r="K580" i="5"/>
  <c r="H579" i="5"/>
  <c r="K579" i="5" s="1"/>
  <c r="H578" i="5"/>
  <c r="K578" i="5" s="1"/>
  <c r="H577" i="5"/>
  <c r="K577" i="5" s="1"/>
  <c r="H576" i="5"/>
  <c r="K576" i="5" s="1"/>
  <c r="H575" i="5"/>
  <c r="K575" i="5" s="1"/>
  <c r="H574" i="5"/>
  <c r="K574" i="5"/>
  <c r="H573" i="5"/>
  <c r="K573" i="5"/>
  <c r="H572" i="5"/>
  <c r="K572" i="5"/>
  <c r="H571" i="5"/>
  <c r="K571" i="5" s="1"/>
  <c r="H570" i="5"/>
  <c r="K570" i="5" s="1"/>
  <c r="H569" i="5"/>
  <c r="K569" i="5" s="1"/>
  <c r="H568" i="5"/>
  <c r="K568" i="5" s="1"/>
  <c r="H567" i="5"/>
  <c r="K567" i="5" s="1"/>
  <c r="H566" i="5"/>
  <c r="K566" i="5"/>
  <c r="H565" i="5"/>
  <c r="K565" i="5"/>
  <c r="H564" i="5"/>
  <c r="K564" i="5"/>
  <c r="H563" i="5"/>
  <c r="K563" i="5" s="1"/>
  <c r="H562" i="5"/>
  <c r="K562" i="5" s="1"/>
  <c r="H561" i="5"/>
  <c r="K561" i="5" s="1"/>
  <c r="H560" i="5"/>
  <c r="K560" i="5" s="1"/>
  <c r="H559" i="5"/>
  <c r="K559" i="5" s="1"/>
  <c r="H558" i="5"/>
  <c r="K558" i="5"/>
  <c r="H557" i="5"/>
  <c r="K557" i="5"/>
  <c r="H556" i="5"/>
  <c r="K556" i="5"/>
  <c r="H555" i="5"/>
  <c r="K555" i="5" s="1"/>
  <c r="H554" i="5"/>
  <c r="K554" i="5" s="1"/>
  <c r="H553" i="5"/>
  <c r="K553" i="5" s="1"/>
  <c r="H552" i="5"/>
  <c r="K552" i="5" s="1"/>
  <c r="H551" i="5"/>
  <c r="K551" i="5" s="1"/>
  <c r="H550" i="5"/>
  <c r="K550" i="5"/>
  <c r="H549" i="5"/>
  <c r="K549" i="5"/>
  <c r="H548" i="5"/>
  <c r="K548" i="5"/>
  <c r="H547" i="5"/>
  <c r="K547" i="5" s="1"/>
  <c r="H546" i="5"/>
  <c r="K546" i="5" s="1"/>
  <c r="H545" i="5"/>
  <c r="K545" i="5" s="1"/>
  <c r="H544" i="5"/>
  <c r="K544" i="5" s="1"/>
  <c r="H543" i="5"/>
  <c r="K543" i="5" s="1"/>
  <c r="H542" i="5"/>
  <c r="K542" i="5"/>
  <c r="H541" i="5"/>
  <c r="K541" i="5"/>
  <c r="H540" i="5"/>
  <c r="K540" i="5"/>
  <c r="H539" i="5"/>
  <c r="K539" i="5" s="1"/>
  <c r="H538" i="5"/>
  <c r="K538" i="5" s="1"/>
  <c r="H537" i="5"/>
  <c r="K537" i="5" s="1"/>
  <c r="H536" i="5"/>
  <c r="K536" i="5" s="1"/>
  <c r="H535" i="5"/>
  <c r="K535" i="5" s="1"/>
  <c r="H534" i="5"/>
  <c r="K534" i="5"/>
  <c r="H533" i="5"/>
  <c r="K533" i="5"/>
  <c r="H532" i="5"/>
  <c r="K532" i="5"/>
  <c r="H531" i="5"/>
  <c r="K531" i="5" s="1"/>
  <c r="H530" i="5"/>
  <c r="K530" i="5" s="1"/>
  <c r="H529" i="5"/>
  <c r="K529" i="5" s="1"/>
  <c r="H528" i="5"/>
  <c r="K528" i="5" s="1"/>
  <c r="H527" i="5"/>
  <c r="K527" i="5" s="1"/>
  <c r="H526" i="5"/>
  <c r="K526" i="5"/>
  <c r="H525" i="5"/>
  <c r="K525" i="5"/>
  <c r="H524" i="5"/>
  <c r="K524" i="5"/>
  <c r="H523" i="5"/>
  <c r="K523" i="5" s="1"/>
  <c r="H522" i="5"/>
  <c r="K522" i="5" s="1"/>
  <c r="H521" i="5"/>
  <c r="K521" i="5" s="1"/>
  <c r="H520" i="5"/>
  <c r="K520" i="5" s="1"/>
  <c r="H519" i="5"/>
  <c r="K519" i="5" s="1"/>
  <c r="H518" i="5"/>
  <c r="K518" i="5"/>
  <c r="H517" i="5"/>
  <c r="K517" i="5"/>
  <c r="H516" i="5"/>
  <c r="K516" i="5"/>
  <c r="H515" i="5"/>
  <c r="K515" i="5" s="1"/>
  <c r="H514" i="5"/>
  <c r="K514" i="5" s="1"/>
  <c r="Q514" i="5" s="1"/>
  <c r="H513" i="5"/>
  <c r="K513" i="5" s="1"/>
  <c r="H512" i="5"/>
  <c r="K512" i="5" s="1"/>
  <c r="H511" i="5"/>
  <c r="K511" i="5" s="1"/>
  <c r="H510" i="5"/>
  <c r="K510" i="5"/>
  <c r="H509" i="5"/>
  <c r="K509" i="5"/>
  <c r="H508" i="5"/>
  <c r="K508" i="5"/>
  <c r="H507" i="5"/>
  <c r="K507" i="5" s="1"/>
  <c r="H506" i="5"/>
  <c r="K506" i="5" s="1"/>
  <c r="H505" i="5"/>
  <c r="K505" i="5" s="1"/>
  <c r="H504" i="5"/>
  <c r="K504" i="5" s="1"/>
  <c r="H503" i="5"/>
  <c r="K503" i="5" s="1"/>
  <c r="H502" i="5"/>
  <c r="K502" i="5"/>
  <c r="H501" i="5"/>
  <c r="K501" i="5"/>
  <c r="H500" i="5"/>
  <c r="K500" i="5"/>
  <c r="H499" i="5"/>
  <c r="K499" i="5" s="1"/>
  <c r="H498" i="5"/>
  <c r="K498" i="5" s="1"/>
  <c r="H497" i="5"/>
  <c r="K497" i="5" s="1"/>
  <c r="Q497" i="5" s="1"/>
  <c r="H496" i="5"/>
  <c r="K496" i="5" s="1"/>
  <c r="H495" i="5"/>
  <c r="K495" i="5" s="1"/>
  <c r="H494" i="5"/>
  <c r="K494" i="5"/>
  <c r="H493" i="5"/>
  <c r="K493" i="5"/>
  <c r="H492" i="5"/>
  <c r="K492" i="5"/>
  <c r="H491" i="5"/>
  <c r="K491" i="5" s="1"/>
  <c r="H490" i="5"/>
  <c r="K490" i="5" s="1"/>
  <c r="H489" i="5"/>
  <c r="K489" i="5" s="1"/>
  <c r="H488" i="5"/>
  <c r="K488" i="5" s="1"/>
  <c r="H487" i="5"/>
  <c r="K487" i="5" s="1"/>
  <c r="H486" i="5"/>
  <c r="K486" i="5"/>
  <c r="H485" i="5"/>
  <c r="K485" i="5"/>
  <c r="H484" i="5"/>
  <c r="K484" i="5"/>
  <c r="H483" i="5"/>
  <c r="K483" i="5" s="1"/>
  <c r="H482" i="5"/>
  <c r="K482" i="5" s="1"/>
  <c r="H481" i="5"/>
  <c r="K481" i="5" s="1"/>
  <c r="H480" i="5"/>
  <c r="K480" i="5" s="1"/>
  <c r="H479" i="5"/>
  <c r="K479" i="5" s="1"/>
  <c r="H478" i="5"/>
  <c r="K478" i="5"/>
  <c r="H477" i="5"/>
  <c r="K477" i="5"/>
  <c r="H476" i="5"/>
  <c r="K476" i="5"/>
  <c r="H475" i="5"/>
  <c r="K475" i="5" s="1"/>
  <c r="H474" i="5"/>
  <c r="K474" i="5" s="1"/>
  <c r="H473" i="5"/>
  <c r="K473" i="5" s="1"/>
  <c r="H472" i="5"/>
  <c r="K472" i="5" s="1"/>
  <c r="H471" i="5"/>
  <c r="K471" i="5" s="1"/>
  <c r="H470" i="5"/>
  <c r="K470" i="5"/>
  <c r="H469" i="5"/>
  <c r="K469" i="5"/>
  <c r="H468" i="5"/>
  <c r="K468" i="5"/>
  <c r="H467" i="5"/>
  <c r="K467" i="5" s="1"/>
  <c r="H466" i="5"/>
  <c r="K466" i="5" s="1"/>
  <c r="H465" i="5"/>
  <c r="K465" i="5" s="1"/>
  <c r="H464" i="5"/>
  <c r="K464" i="5" s="1"/>
  <c r="H463" i="5"/>
  <c r="K463" i="5" s="1"/>
  <c r="H462" i="5"/>
  <c r="K462" i="5"/>
  <c r="H461" i="5"/>
  <c r="K461" i="5"/>
  <c r="H460" i="5"/>
  <c r="K460" i="5"/>
  <c r="H459" i="5"/>
  <c r="K459" i="5" s="1"/>
  <c r="H458" i="5"/>
  <c r="K458" i="5" s="1"/>
  <c r="H457" i="5"/>
  <c r="K457" i="5" s="1"/>
  <c r="H456" i="5"/>
  <c r="K456" i="5" s="1"/>
  <c r="H455" i="5"/>
  <c r="K455" i="5" s="1"/>
  <c r="H454" i="5"/>
  <c r="K454" i="5"/>
  <c r="H453" i="5"/>
  <c r="K453" i="5"/>
  <c r="H452" i="5"/>
  <c r="K452" i="5"/>
  <c r="H451" i="5"/>
  <c r="K451" i="5" s="1"/>
  <c r="H450" i="5"/>
  <c r="K450" i="5" s="1"/>
  <c r="H449" i="5"/>
  <c r="K449" i="5" s="1"/>
  <c r="H448" i="5"/>
  <c r="K448" i="5" s="1"/>
  <c r="H447" i="5"/>
  <c r="K447" i="5" s="1"/>
  <c r="H446" i="5"/>
  <c r="K446" i="5"/>
  <c r="H445" i="5"/>
  <c r="K445" i="5"/>
  <c r="H444" i="5"/>
  <c r="K444" i="5"/>
  <c r="H443" i="5"/>
  <c r="K443" i="5" s="1"/>
  <c r="H442" i="5"/>
  <c r="K442" i="5" s="1"/>
  <c r="H441" i="5"/>
  <c r="K441" i="5" s="1"/>
  <c r="H440" i="5"/>
  <c r="K440" i="5" s="1"/>
  <c r="H439" i="5"/>
  <c r="K439" i="5" s="1"/>
  <c r="H438" i="5"/>
  <c r="K438" i="5"/>
  <c r="H437" i="5"/>
  <c r="I437" i="5" s="1"/>
  <c r="K437" i="5"/>
  <c r="H436" i="5"/>
  <c r="K436" i="5"/>
  <c r="H435" i="5"/>
  <c r="K435" i="5" s="1"/>
  <c r="H434" i="5"/>
  <c r="K434" i="5" s="1"/>
  <c r="H433" i="5"/>
  <c r="K433" i="5" s="1"/>
  <c r="H432" i="5"/>
  <c r="K432" i="5" s="1"/>
  <c r="H431" i="5"/>
  <c r="K431" i="5" s="1"/>
  <c r="H430" i="5"/>
  <c r="K430" i="5"/>
  <c r="H429" i="5"/>
  <c r="K429" i="5"/>
  <c r="H428" i="5"/>
  <c r="K428" i="5"/>
  <c r="H427" i="5"/>
  <c r="K427" i="5" s="1"/>
  <c r="H426" i="5"/>
  <c r="K426" i="5" s="1"/>
  <c r="H425" i="5"/>
  <c r="K425" i="5" s="1"/>
  <c r="H424" i="5"/>
  <c r="K424" i="5" s="1"/>
  <c r="H423" i="5"/>
  <c r="K423" i="5" s="1"/>
  <c r="H422" i="5"/>
  <c r="K422" i="5"/>
  <c r="H421" i="5"/>
  <c r="K421" i="5"/>
  <c r="H420" i="5"/>
  <c r="K420" i="5"/>
  <c r="H419" i="5"/>
  <c r="K419" i="5" s="1"/>
  <c r="H418" i="5"/>
  <c r="I418" i="5" s="1"/>
  <c r="H417" i="5"/>
  <c r="K417" i="5" s="1"/>
  <c r="H416" i="5"/>
  <c r="K416" i="5" s="1"/>
  <c r="H415" i="5"/>
  <c r="K415" i="5" s="1"/>
  <c r="H414" i="5"/>
  <c r="K414" i="5"/>
  <c r="H413" i="5"/>
  <c r="K413" i="5"/>
  <c r="H412" i="5"/>
  <c r="K412" i="5"/>
  <c r="H411" i="5"/>
  <c r="K411" i="5" s="1"/>
  <c r="H410" i="5"/>
  <c r="I410" i="5" s="1"/>
  <c r="H409" i="5"/>
  <c r="K409" i="5" s="1"/>
  <c r="H408" i="5"/>
  <c r="K408" i="5" s="1"/>
  <c r="H407" i="5"/>
  <c r="K407" i="5" s="1"/>
  <c r="H406" i="5"/>
  <c r="K406" i="5"/>
  <c r="H405" i="5"/>
  <c r="K405" i="5"/>
  <c r="H404" i="5"/>
  <c r="K404" i="5"/>
  <c r="H403" i="5"/>
  <c r="K403" i="5" s="1"/>
  <c r="H402" i="5"/>
  <c r="I402" i="5" s="1"/>
  <c r="H401" i="5"/>
  <c r="K401" i="5" s="1"/>
  <c r="H400" i="5"/>
  <c r="K400" i="5" s="1"/>
  <c r="H399" i="5"/>
  <c r="K399" i="5" s="1"/>
  <c r="H398" i="5"/>
  <c r="K398" i="5"/>
  <c r="H397" i="5"/>
  <c r="K397" i="5"/>
  <c r="H396" i="5"/>
  <c r="K396" i="5"/>
  <c r="H395" i="5"/>
  <c r="K395" i="5" s="1"/>
  <c r="H394" i="5"/>
  <c r="K394" i="5" s="1"/>
  <c r="H393" i="5"/>
  <c r="K393" i="5" s="1"/>
  <c r="H392" i="5"/>
  <c r="K392" i="5" s="1"/>
  <c r="H391" i="5"/>
  <c r="K391" i="5" s="1"/>
  <c r="H390" i="5"/>
  <c r="K390" i="5"/>
  <c r="H389" i="5"/>
  <c r="I389" i="5" s="1"/>
  <c r="K389" i="5"/>
  <c r="H388" i="5"/>
  <c r="K388" i="5"/>
  <c r="H387" i="5"/>
  <c r="K387" i="5" s="1"/>
  <c r="H386" i="5"/>
  <c r="I386" i="5" s="1"/>
  <c r="H385" i="5"/>
  <c r="K385" i="5" s="1"/>
  <c r="H384" i="5"/>
  <c r="K384" i="5" s="1"/>
  <c r="H383" i="5"/>
  <c r="K383" i="5" s="1"/>
  <c r="H382" i="5"/>
  <c r="K382" i="5"/>
  <c r="H381" i="5"/>
  <c r="I381" i="5" s="1"/>
  <c r="K381" i="5"/>
  <c r="H380" i="5"/>
  <c r="K380" i="5"/>
  <c r="H379" i="5"/>
  <c r="K379" i="5" s="1"/>
  <c r="H378" i="5"/>
  <c r="K378" i="5" s="1"/>
  <c r="H377" i="5"/>
  <c r="K377" i="5" s="1"/>
  <c r="H376" i="5"/>
  <c r="K376" i="5" s="1"/>
  <c r="H375" i="5"/>
  <c r="K375" i="5" s="1"/>
  <c r="H374" i="5"/>
  <c r="K374" i="5"/>
  <c r="H373" i="5"/>
  <c r="K373" i="5"/>
  <c r="H372" i="5"/>
  <c r="K372" i="5"/>
  <c r="H371" i="5"/>
  <c r="K371" i="5" s="1"/>
  <c r="H370" i="5"/>
  <c r="I370" i="5" s="1"/>
  <c r="H369" i="5"/>
  <c r="K369" i="5" s="1"/>
  <c r="H368" i="5"/>
  <c r="K368" i="5" s="1"/>
  <c r="H367" i="5"/>
  <c r="K367" i="5" s="1"/>
  <c r="H366" i="5"/>
  <c r="K366" i="5"/>
  <c r="H365" i="5"/>
  <c r="I365" i="5" s="1"/>
  <c r="K365" i="5"/>
  <c r="H364" i="5"/>
  <c r="K364" i="5"/>
  <c r="H363" i="5"/>
  <c r="K363" i="5" s="1"/>
  <c r="H362" i="5"/>
  <c r="I362" i="5" s="1"/>
  <c r="H361" i="5"/>
  <c r="K361" i="5" s="1"/>
  <c r="Q361" i="5" s="1"/>
  <c r="H360" i="5"/>
  <c r="K360" i="5" s="1"/>
  <c r="H359" i="5"/>
  <c r="K359" i="5" s="1"/>
  <c r="H358" i="5"/>
  <c r="K358" i="5"/>
  <c r="H357" i="5"/>
  <c r="K357" i="5"/>
  <c r="H356" i="5"/>
  <c r="K356" i="5"/>
  <c r="H355" i="5"/>
  <c r="K355" i="5" s="1"/>
  <c r="H354" i="5"/>
  <c r="K354" i="5" s="1"/>
  <c r="H353" i="5"/>
  <c r="K353" i="5" s="1"/>
  <c r="H352" i="5"/>
  <c r="K352" i="5" s="1"/>
  <c r="H351" i="5"/>
  <c r="K351" i="5" s="1"/>
  <c r="H350" i="5"/>
  <c r="K350" i="5"/>
  <c r="H349" i="5"/>
  <c r="I349" i="5" s="1"/>
  <c r="K349" i="5"/>
  <c r="H348" i="5"/>
  <c r="K348" i="5"/>
  <c r="H347" i="5"/>
  <c r="K347" i="5" s="1"/>
  <c r="H346" i="5"/>
  <c r="K346" i="5" s="1"/>
  <c r="H345" i="5"/>
  <c r="K345" i="5" s="1"/>
  <c r="H344" i="5"/>
  <c r="K344" i="5" s="1"/>
  <c r="H343" i="5"/>
  <c r="K343" i="5" s="1"/>
  <c r="H342" i="5"/>
  <c r="K342" i="5"/>
  <c r="H341" i="5"/>
  <c r="K341" i="5"/>
  <c r="H340" i="5"/>
  <c r="K340" i="5"/>
  <c r="H339" i="5"/>
  <c r="K339" i="5" s="1"/>
  <c r="H338" i="5"/>
  <c r="I338" i="5" s="1"/>
  <c r="H337" i="5"/>
  <c r="K337" i="5" s="1"/>
  <c r="H336" i="5"/>
  <c r="K336" i="5" s="1"/>
  <c r="H335" i="5"/>
  <c r="K335" i="5" s="1"/>
  <c r="H334" i="5"/>
  <c r="K334" i="5"/>
  <c r="H333" i="5"/>
  <c r="K333" i="5"/>
  <c r="H332" i="5"/>
  <c r="K332" i="5"/>
  <c r="H331" i="5"/>
  <c r="K331" i="5" s="1"/>
  <c r="H330" i="5"/>
  <c r="K330" i="5" s="1"/>
  <c r="Q330" i="5" s="1"/>
  <c r="H329" i="5"/>
  <c r="K329" i="5" s="1"/>
  <c r="H328" i="5"/>
  <c r="K328" i="5" s="1"/>
  <c r="H327" i="5"/>
  <c r="K327" i="5" s="1"/>
  <c r="H326" i="5"/>
  <c r="K326" i="5"/>
  <c r="H325" i="5"/>
  <c r="I325" i="5" s="1"/>
  <c r="K325" i="5"/>
  <c r="H324" i="5"/>
  <c r="K324" i="5"/>
  <c r="H323" i="5"/>
  <c r="K323" i="5" s="1"/>
  <c r="H322" i="5"/>
  <c r="I322" i="5" s="1"/>
  <c r="H321" i="5"/>
  <c r="K321" i="5" s="1"/>
  <c r="H320" i="5"/>
  <c r="K320" i="5" s="1"/>
  <c r="H319" i="5"/>
  <c r="K319" i="5" s="1"/>
  <c r="H318" i="5"/>
  <c r="K318" i="5"/>
  <c r="H317" i="5"/>
  <c r="I317" i="5" s="1"/>
  <c r="K317" i="5"/>
  <c r="H316" i="5"/>
  <c r="K316" i="5"/>
  <c r="H315" i="5"/>
  <c r="K315" i="5" s="1"/>
  <c r="H314" i="5"/>
  <c r="K314" i="5" s="1"/>
  <c r="H313" i="5"/>
  <c r="K313" i="5" s="1"/>
  <c r="H312" i="5"/>
  <c r="K312" i="5" s="1"/>
  <c r="H311" i="5"/>
  <c r="K311" i="5" s="1"/>
  <c r="H310" i="5"/>
  <c r="K310" i="5"/>
  <c r="H309" i="5"/>
  <c r="K309" i="5"/>
  <c r="H308" i="5"/>
  <c r="K308" i="5"/>
  <c r="H307" i="5"/>
  <c r="K307" i="5" s="1"/>
  <c r="H306" i="5"/>
  <c r="K306" i="5" s="1"/>
  <c r="H305" i="5"/>
  <c r="K305" i="5" s="1"/>
  <c r="H304" i="5"/>
  <c r="K304" i="5" s="1"/>
  <c r="H303" i="5"/>
  <c r="K303" i="5" s="1"/>
  <c r="H302" i="5"/>
  <c r="K302" i="5"/>
  <c r="H301" i="5"/>
  <c r="K301" i="5"/>
  <c r="H300" i="5"/>
  <c r="K300" i="5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/>
  <c r="H293" i="5"/>
  <c r="I293" i="5" s="1"/>
  <c r="K293" i="5"/>
  <c r="H292" i="5"/>
  <c r="K292" i="5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/>
  <c r="H285" i="5"/>
  <c r="I285" i="5" s="1"/>
  <c r="K285" i="5"/>
  <c r="H284" i="5"/>
  <c r="K284" i="5"/>
  <c r="H283" i="5"/>
  <c r="K283" i="5" s="1"/>
  <c r="H282" i="5"/>
  <c r="K282" i="5" s="1"/>
  <c r="H281" i="5"/>
  <c r="K281" i="5" s="1"/>
  <c r="H280" i="5"/>
  <c r="K280" i="5" s="1"/>
  <c r="H279" i="5"/>
  <c r="K279" i="5" s="1"/>
  <c r="H278" i="5"/>
  <c r="K278" i="5"/>
  <c r="H277" i="5"/>
  <c r="I277" i="5" s="1"/>
  <c r="K277" i="5"/>
  <c r="H276" i="5"/>
  <c r="K276" i="5"/>
  <c r="H275" i="5"/>
  <c r="K275" i="5" s="1"/>
  <c r="H274" i="5"/>
  <c r="K274" i="5" s="1"/>
  <c r="H273" i="5"/>
  <c r="K273" i="5" s="1"/>
  <c r="H272" i="5"/>
  <c r="K272" i="5" s="1"/>
  <c r="H271" i="5"/>
  <c r="K271" i="5" s="1"/>
  <c r="H270" i="5"/>
  <c r="K270" i="5"/>
  <c r="H269" i="5"/>
  <c r="K269" i="5"/>
  <c r="H268" i="5"/>
  <c r="K268" i="5"/>
  <c r="H267" i="5"/>
  <c r="K267" i="5" s="1"/>
  <c r="H266" i="5"/>
  <c r="I266" i="5" s="1"/>
  <c r="H265" i="5"/>
  <c r="K265" i="5" s="1"/>
  <c r="H264" i="5"/>
  <c r="K264" i="5" s="1"/>
  <c r="H263" i="5"/>
  <c r="K263" i="5" s="1"/>
  <c r="H262" i="5"/>
  <c r="K262" i="5"/>
  <c r="H261" i="5"/>
  <c r="I261" i="5" s="1"/>
  <c r="K261" i="5"/>
  <c r="H260" i="5"/>
  <c r="K260" i="5"/>
  <c r="H259" i="5"/>
  <c r="K259" i="5" s="1"/>
  <c r="H258" i="5"/>
  <c r="I258" i="5" s="1"/>
  <c r="H257" i="5"/>
  <c r="K257" i="5" s="1"/>
  <c r="H256" i="5"/>
  <c r="K256" i="5" s="1"/>
  <c r="H255" i="5"/>
  <c r="K255" i="5" s="1"/>
  <c r="H254" i="5"/>
  <c r="K254" i="5"/>
  <c r="H253" i="5"/>
  <c r="I253" i="5" s="1"/>
  <c r="K253" i="5"/>
  <c r="H252" i="5"/>
  <c r="K252" i="5"/>
  <c r="H251" i="5"/>
  <c r="K251" i="5" s="1"/>
  <c r="H250" i="5"/>
  <c r="I250" i="5" s="1"/>
  <c r="H249" i="5"/>
  <c r="K249" i="5" s="1"/>
  <c r="H248" i="5"/>
  <c r="K248" i="5" s="1"/>
  <c r="H247" i="5"/>
  <c r="K247" i="5" s="1"/>
  <c r="H246" i="5"/>
  <c r="K246" i="5"/>
  <c r="H245" i="5"/>
  <c r="K245" i="5"/>
  <c r="H244" i="5"/>
  <c r="K244" i="5"/>
  <c r="H243" i="5"/>
  <c r="K243" i="5" s="1"/>
  <c r="H242" i="5"/>
  <c r="K242" i="5" s="1"/>
  <c r="H241" i="5"/>
  <c r="K241" i="5" s="1"/>
  <c r="H240" i="5"/>
  <c r="K240" i="5" s="1"/>
  <c r="H239" i="5"/>
  <c r="K239" i="5" s="1"/>
  <c r="H238" i="5"/>
  <c r="K238" i="5"/>
  <c r="H237" i="5"/>
  <c r="K237" i="5"/>
  <c r="H236" i="5"/>
  <c r="K236" i="5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/>
  <c r="H229" i="5"/>
  <c r="K229" i="5"/>
  <c r="H228" i="5"/>
  <c r="K228" i="5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/>
  <c r="H221" i="5"/>
  <c r="K221" i="5"/>
  <c r="H220" i="5"/>
  <c r="K220" i="5"/>
  <c r="H219" i="5"/>
  <c r="K219" i="5" s="1"/>
  <c r="H218" i="5"/>
  <c r="K218" i="5" s="1"/>
  <c r="H217" i="5"/>
  <c r="K217" i="5" s="1"/>
  <c r="H216" i="5"/>
  <c r="K216" i="5" s="1"/>
  <c r="H215" i="5"/>
  <c r="K215" i="5" s="1"/>
  <c r="H214" i="5"/>
  <c r="K214" i="5"/>
  <c r="H213" i="5"/>
  <c r="I213" i="5" s="1"/>
  <c r="K213" i="5"/>
  <c r="H212" i="5"/>
  <c r="K212" i="5"/>
  <c r="H211" i="5"/>
  <c r="K211" i="5" s="1"/>
  <c r="H210" i="5"/>
  <c r="K210" i="5" s="1"/>
  <c r="H209" i="5"/>
  <c r="K209" i="5" s="1"/>
  <c r="H208" i="5"/>
  <c r="K208" i="5" s="1"/>
  <c r="H207" i="5"/>
  <c r="K207" i="5" s="1"/>
  <c r="H206" i="5"/>
  <c r="K206" i="5"/>
  <c r="H205" i="5"/>
  <c r="K205" i="5"/>
  <c r="H204" i="5"/>
  <c r="K204" i="5"/>
  <c r="H203" i="5"/>
  <c r="K203" i="5" s="1"/>
  <c r="H202" i="5"/>
  <c r="K202" i="5" s="1"/>
  <c r="H201" i="5"/>
  <c r="K201" i="5" s="1"/>
  <c r="H200" i="5"/>
  <c r="K200" i="5" s="1"/>
  <c r="H199" i="5"/>
  <c r="K199" i="5" s="1"/>
  <c r="H198" i="5"/>
  <c r="K198" i="5"/>
  <c r="H197" i="5"/>
  <c r="K197" i="5"/>
  <c r="H196" i="5"/>
  <c r="K196" i="5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/>
  <c r="H189" i="5"/>
  <c r="K189" i="5"/>
  <c r="H188" i="5"/>
  <c r="K188" i="5"/>
  <c r="H187" i="5"/>
  <c r="K187" i="5" s="1"/>
  <c r="H186" i="5"/>
  <c r="K186" i="5" s="1"/>
  <c r="H185" i="5"/>
  <c r="K185" i="5" s="1"/>
  <c r="H184" i="5"/>
  <c r="K184" i="5" s="1"/>
  <c r="H183" i="5"/>
  <c r="K183" i="5" s="1"/>
  <c r="H182" i="5"/>
  <c r="K182" i="5"/>
  <c r="H181" i="5"/>
  <c r="K181" i="5"/>
  <c r="H180" i="5"/>
  <c r="K180" i="5"/>
  <c r="H179" i="5"/>
  <c r="K179" i="5" s="1"/>
  <c r="H178" i="5"/>
  <c r="K178" i="5" s="1"/>
  <c r="H177" i="5"/>
  <c r="K177" i="5" s="1"/>
  <c r="H176" i="5"/>
  <c r="K176" i="5" s="1"/>
  <c r="H175" i="5"/>
  <c r="K175" i="5" s="1"/>
  <c r="H174" i="5"/>
  <c r="K174" i="5"/>
  <c r="H173" i="5"/>
  <c r="I173" i="5" s="1"/>
  <c r="K173" i="5"/>
  <c r="H172" i="5"/>
  <c r="K172" i="5"/>
  <c r="H171" i="5"/>
  <c r="K171" i="5" s="1"/>
  <c r="H170" i="5"/>
  <c r="I170" i="5" s="1"/>
  <c r="H169" i="5"/>
  <c r="K169" i="5" s="1"/>
  <c r="H168" i="5"/>
  <c r="K168" i="5" s="1"/>
  <c r="H167" i="5"/>
  <c r="K167" i="5" s="1"/>
  <c r="H166" i="5"/>
  <c r="K166" i="5"/>
  <c r="H165" i="5"/>
  <c r="K165" i="5"/>
  <c r="H164" i="5"/>
  <c r="K164" i="5"/>
  <c r="H163" i="5"/>
  <c r="K163" i="5" s="1"/>
  <c r="H162" i="5"/>
  <c r="K162" i="5" s="1"/>
  <c r="H161" i="5"/>
  <c r="K161" i="5" s="1"/>
  <c r="H160" i="5"/>
  <c r="K160" i="5" s="1"/>
  <c r="H159" i="5"/>
  <c r="K159" i="5" s="1"/>
  <c r="H158" i="5"/>
  <c r="K158" i="5" s="1"/>
  <c r="H157" i="5"/>
  <c r="K157" i="5" s="1"/>
  <c r="H156" i="5"/>
  <c r="K156" i="5" s="1"/>
  <c r="H155" i="5"/>
  <c r="K155" i="5" s="1"/>
  <c r="H154" i="5"/>
  <c r="K154" i="5"/>
  <c r="H153" i="5"/>
  <c r="K153" i="5"/>
  <c r="H152" i="5"/>
  <c r="K152" i="5"/>
  <c r="H151" i="5"/>
  <c r="K151" i="5" s="1"/>
  <c r="H150" i="5"/>
  <c r="K150" i="5" s="1"/>
  <c r="H149" i="5"/>
  <c r="I149" i="5" s="1"/>
  <c r="H148" i="5"/>
  <c r="K148" i="5" s="1"/>
  <c r="Q148" i="5" s="1"/>
  <c r="H147" i="5"/>
  <c r="K147" i="5" s="1"/>
  <c r="H146" i="5"/>
  <c r="K146" i="5"/>
  <c r="H145" i="5"/>
  <c r="K145" i="5"/>
  <c r="H144" i="5"/>
  <c r="K144" i="5"/>
  <c r="H143" i="5"/>
  <c r="K143" i="5" s="1"/>
  <c r="H142" i="5"/>
  <c r="K142" i="5" s="1"/>
  <c r="H141" i="5"/>
  <c r="K141" i="5" s="1"/>
  <c r="H140" i="5"/>
  <c r="K140" i="5" s="1"/>
  <c r="H139" i="5"/>
  <c r="K139" i="5" s="1"/>
  <c r="H138" i="5"/>
  <c r="K138" i="5"/>
  <c r="H137" i="5"/>
  <c r="K137" i="5"/>
  <c r="H136" i="5"/>
  <c r="K136" i="5"/>
  <c r="H135" i="5"/>
  <c r="K135" i="5" s="1"/>
  <c r="H134" i="5"/>
  <c r="K134" i="5"/>
  <c r="H133" i="5"/>
  <c r="K133" i="5"/>
  <c r="H132" i="5"/>
  <c r="K132" i="5"/>
  <c r="H131" i="5"/>
  <c r="K131" i="5" s="1"/>
  <c r="H130" i="5"/>
  <c r="I130" i="5" s="1"/>
  <c r="H129" i="5"/>
  <c r="K129" i="5" s="1"/>
  <c r="H128" i="5"/>
  <c r="K128" i="5" s="1"/>
  <c r="H127" i="5"/>
  <c r="K127" i="5" s="1"/>
  <c r="H126" i="5"/>
  <c r="K126" i="5"/>
  <c r="H125" i="5"/>
  <c r="K125" i="5"/>
  <c r="H124" i="5"/>
  <c r="K124" i="5"/>
  <c r="H123" i="5"/>
  <c r="K123" i="5" s="1"/>
  <c r="H122" i="5"/>
  <c r="K122" i="5" s="1"/>
  <c r="H121" i="5"/>
  <c r="K121" i="5" s="1"/>
  <c r="H120" i="5"/>
  <c r="K120" i="5" s="1"/>
  <c r="H119" i="5"/>
  <c r="K119" i="5" s="1"/>
  <c r="H118" i="5"/>
  <c r="K118" i="5"/>
  <c r="H117" i="5"/>
  <c r="I117" i="5" s="1"/>
  <c r="K117" i="5"/>
  <c r="H116" i="5"/>
  <c r="K116" i="5"/>
  <c r="H115" i="5"/>
  <c r="K115" i="5" s="1"/>
  <c r="H114" i="5"/>
  <c r="I114" i="5" s="1"/>
  <c r="H113" i="5"/>
  <c r="K113" i="5" s="1"/>
  <c r="H112" i="5"/>
  <c r="K112" i="5" s="1"/>
  <c r="H111" i="5"/>
  <c r="K111" i="5" s="1"/>
  <c r="H110" i="5"/>
  <c r="K110" i="5"/>
  <c r="H109" i="5"/>
  <c r="K109" i="5"/>
  <c r="H108" i="5"/>
  <c r="K108" i="5"/>
  <c r="H107" i="5"/>
  <c r="K107" i="5" s="1"/>
  <c r="H106" i="5"/>
  <c r="I106" i="5" s="1"/>
  <c r="H105" i="5"/>
  <c r="K105" i="5" s="1"/>
  <c r="H104" i="5"/>
  <c r="K104" i="5" s="1"/>
  <c r="H103" i="5"/>
  <c r="K103" i="5" s="1"/>
  <c r="H102" i="5"/>
  <c r="K102" i="5"/>
  <c r="H101" i="5"/>
  <c r="K101" i="5"/>
  <c r="H100" i="5"/>
  <c r="K100" i="5"/>
  <c r="H99" i="5"/>
  <c r="K99" i="5" s="1"/>
  <c r="H98" i="5"/>
  <c r="K98" i="5" s="1"/>
  <c r="H97" i="5"/>
  <c r="K97" i="5" s="1"/>
  <c r="H96" i="5"/>
  <c r="K96" i="5" s="1"/>
  <c r="H95" i="5"/>
  <c r="K95" i="5" s="1"/>
  <c r="H94" i="5"/>
  <c r="K94" i="5"/>
  <c r="H93" i="5"/>
  <c r="K93" i="5"/>
  <c r="H92" i="5"/>
  <c r="K92" i="5"/>
  <c r="H91" i="5"/>
  <c r="K91" i="5" s="1"/>
  <c r="H90" i="5"/>
  <c r="K90" i="5" s="1"/>
  <c r="H89" i="5"/>
  <c r="K89" i="5" s="1"/>
  <c r="H88" i="5"/>
  <c r="K88" i="5" s="1"/>
  <c r="H87" i="5"/>
  <c r="K87" i="5" s="1"/>
  <c r="H86" i="5"/>
  <c r="K86" i="5" s="1"/>
  <c r="H85" i="5"/>
  <c r="K85" i="5" s="1"/>
  <c r="H84" i="5"/>
  <c r="K84" i="5" s="1"/>
  <c r="Q84" i="5" s="1"/>
  <c r="H83" i="5"/>
  <c r="K83" i="5" s="1"/>
  <c r="H82" i="5"/>
  <c r="I82" i="5" s="1"/>
  <c r="K82" i="5"/>
  <c r="H81" i="5"/>
  <c r="K81" i="5"/>
  <c r="H80" i="5"/>
  <c r="K80" i="5"/>
  <c r="H79" i="5"/>
  <c r="K79" i="5" s="1"/>
  <c r="H78" i="5"/>
  <c r="K78" i="5" s="1"/>
  <c r="Q78" i="5" s="1"/>
  <c r="H77" i="5"/>
  <c r="K77" i="5" s="1"/>
  <c r="H76" i="5"/>
  <c r="K76" i="5" s="1"/>
  <c r="H75" i="5"/>
  <c r="K75" i="5" s="1"/>
  <c r="H74" i="5"/>
  <c r="I74" i="5" s="1"/>
  <c r="K74" i="5"/>
  <c r="H73" i="5"/>
  <c r="K73" i="5"/>
  <c r="H72" i="5"/>
  <c r="K72" i="5"/>
  <c r="H71" i="5"/>
  <c r="K71" i="5" s="1"/>
  <c r="H70" i="5"/>
  <c r="K70" i="5"/>
  <c r="H69" i="5"/>
  <c r="K69" i="5"/>
  <c r="H68" i="5"/>
  <c r="K68" i="5"/>
  <c r="H67" i="5"/>
  <c r="K67" i="5" s="1"/>
  <c r="H66" i="5"/>
  <c r="I66" i="5" s="1"/>
  <c r="H65" i="5"/>
  <c r="K65" i="5" s="1"/>
  <c r="H64" i="5"/>
  <c r="K64" i="5" s="1"/>
  <c r="H63" i="5"/>
  <c r="K63" i="5" s="1"/>
  <c r="H62" i="5"/>
  <c r="K62" i="5"/>
  <c r="H61" i="5"/>
  <c r="K61" i="5"/>
  <c r="H60" i="5"/>
  <c r="K60" i="5"/>
  <c r="H59" i="5"/>
  <c r="K59" i="5" s="1"/>
  <c r="H58" i="5"/>
  <c r="I58" i="5" s="1"/>
  <c r="H57" i="5"/>
  <c r="K57" i="5" s="1"/>
  <c r="H56" i="5"/>
  <c r="K56" i="5" s="1"/>
  <c r="H55" i="5"/>
  <c r="K55" i="5" s="1"/>
  <c r="H54" i="5"/>
  <c r="K54" i="5"/>
  <c r="H53" i="5"/>
  <c r="K53" i="5"/>
  <c r="H52" i="5"/>
  <c r="K52" i="5"/>
  <c r="H51" i="5"/>
  <c r="K51" i="5" s="1"/>
  <c r="H50" i="5"/>
  <c r="K50" i="5" s="1"/>
  <c r="H49" i="5"/>
  <c r="K49" i="5" s="1"/>
  <c r="H48" i="5"/>
  <c r="K48" i="5" s="1"/>
  <c r="H47" i="5"/>
  <c r="K47" i="5" s="1"/>
  <c r="H46" i="5"/>
  <c r="K46" i="5"/>
  <c r="H45" i="5"/>
  <c r="K45" i="5"/>
  <c r="H44" i="5"/>
  <c r="K44" i="5"/>
  <c r="H43" i="5"/>
  <c r="K43" i="5" s="1"/>
  <c r="H42" i="5"/>
  <c r="I42" i="5" s="1"/>
  <c r="H41" i="5"/>
  <c r="K41" i="5" s="1"/>
  <c r="H40" i="5"/>
  <c r="K40" i="5" s="1"/>
  <c r="H39" i="5"/>
  <c r="K39" i="5" s="1"/>
  <c r="H38" i="5"/>
  <c r="K38" i="5"/>
  <c r="H37" i="5"/>
  <c r="I37" i="5" s="1"/>
  <c r="K37" i="5"/>
  <c r="H36" i="5"/>
  <c r="K36" i="5"/>
  <c r="H35" i="5"/>
  <c r="K35" i="5" s="1"/>
  <c r="H34" i="5"/>
  <c r="I34" i="5" s="1"/>
  <c r="H33" i="5"/>
  <c r="K33" i="5" s="1"/>
  <c r="H32" i="5"/>
  <c r="K32" i="5" s="1"/>
  <c r="H31" i="5"/>
  <c r="K31" i="5" s="1"/>
  <c r="H30" i="5"/>
  <c r="K30" i="5"/>
  <c r="H29" i="5"/>
  <c r="K29" i="5"/>
  <c r="H28" i="5"/>
  <c r="K28" i="5"/>
  <c r="H27" i="5"/>
  <c r="K27" i="5" s="1"/>
  <c r="H26" i="5"/>
  <c r="K26" i="5" s="1"/>
  <c r="H25" i="5"/>
  <c r="K25" i="5" s="1"/>
  <c r="H24" i="5"/>
  <c r="K24" i="5" s="1"/>
  <c r="H23" i="5"/>
  <c r="K23" i="5" s="1"/>
  <c r="H22" i="5"/>
  <c r="K22" i="5" s="1"/>
  <c r="H21" i="5"/>
  <c r="K21" i="5" s="1"/>
  <c r="H20" i="5"/>
  <c r="K20" i="5" s="1"/>
  <c r="H19" i="5"/>
  <c r="K19" i="5" s="1"/>
  <c r="H18" i="5"/>
  <c r="I18" i="5" s="1"/>
  <c r="K18" i="5"/>
  <c r="H17" i="5"/>
  <c r="K17" i="5"/>
  <c r="H16" i="5"/>
  <c r="K16" i="5"/>
  <c r="H15" i="5"/>
  <c r="K15" i="5" s="1"/>
  <c r="H14" i="5"/>
  <c r="K14" i="5" s="1"/>
  <c r="H13" i="5"/>
  <c r="K13" i="5" s="1"/>
  <c r="H12" i="5"/>
  <c r="K12" i="5" s="1"/>
  <c r="H11" i="5"/>
  <c r="K11" i="5" s="1"/>
  <c r="H10" i="5"/>
  <c r="I10" i="5" s="1"/>
  <c r="K10" i="5"/>
  <c r="H9" i="5"/>
  <c r="K9" i="5"/>
  <c r="H8" i="5"/>
  <c r="K8" i="5"/>
  <c r="H7" i="5"/>
  <c r="K7" i="5" s="1"/>
  <c r="H6" i="5"/>
  <c r="K6" i="5"/>
  <c r="H5" i="5"/>
  <c r="K5" i="5"/>
  <c r="H4" i="5"/>
  <c r="K4" i="5"/>
  <c r="H3" i="5"/>
  <c r="K3" i="5" s="1"/>
  <c r="H2" i="5"/>
  <c r="K2" i="5" s="1"/>
  <c r="M931" i="12"/>
  <c r="N931" i="12" s="1"/>
  <c r="M507" i="12"/>
  <c r="N507" i="12" s="1"/>
  <c r="M20" i="12"/>
  <c r="N20" i="12" s="1"/>
  <c r="M369" i="12"/>
  <c r="N369" i="12" s="1"/>
  <c r="M884" i="12"/>
  <c r="N884" i="12" s="1"/>
  <c r="M868" i="12"/>
  <c r="N868" i="12" s="1"/>
  <c r="M791" i="12"/>
  <c r="N791" i="12" s="1"/>
  <c r="M1001" i="12"/>
  <c r="N1001" i="12" s="1"/>
  <c r="M30" i="12"/>
  <c r="N30" i="12" s="1"/>
  <c r="M429" i="12"/>
  <c r="N429" i="12" s="1"/>
  <c r="M670" i="12"/>
  <c r="N670" i="12" s="1"/>
  <c r="M556" i="12"/>
  <c r="N556" i="12" s="1"/>
  <c r="M322" i="12"/>
  <c r="N322" i="12" s="1"/>
  <c r="M103" i="12"/>
  <c r="N103" i="12" s="1"/>
  <c r="M194" i="12"/>
  <c r="N194" i="12" s="1"/>
  <c r="M657" i="12"/>
  <c r="N657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847" i="12"/>
  <c r="N847" i="12" s="1"/>
  <c r="M907" i="12"/>
  <c r="N907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849" i="12"/>
  <c r="N849" i="12" s="1"/>
  <c r="M760" i="12"/>
  <c r="N760" i="12" s="1"/>
  <c r="M605" i="12"/>
  <c r="N605" i="12" s="1"/>
  <c r="M89" i="12"/>
  <c r="N89" i="12" s="1"/>
  <c r="M350" i="12"/>
  <c r="N350" i="12" s="1"/>
  <c r="M998" i="12"/>
  <c r="N998" i="12" s="1"/>
  <c r="M213" i="12"/>
  <c r="N213" i="12" s="1"/>
  <c r="M941" i="12"/>
  <c r="N941" i="12" s="1"/>
  <c r="M878" i="12"/>
  <c r="N878" i="12" s="1"/>
  <c r="M838" i="12"/>
  <c r="N838" i="12" s="1"/>
  <c r="M96" i="12"/>
  <c r="N96" i="12" s="1"/>
  <c r="M871" i="12"/>
  <c r="N871" i="12" s="1"/>
  <c r="M543" i="12"/>
  <c r="N543" i="12" s="1"/>
  <c r="M516" i="12"/>
  <c r="N516" i="12" s="1"/>
  <c r="M480" i="12"/>
  <c r="N480" i="12" s="1"/>
  <c r="M436" i="12"/>
  <c r="N436" i="12" s="1"/>
  <c r="M742" i="12"/>
  <c r="N742" i="12" s="1"/>
  <c r="M669" i="12"/>
  <c r="N669" i="12" s="1"/>
  <c r="M882" i="12"/>
  <c r="N882" i="12" s="1"/>
  <c r="M154" i="12"/>
  <c r="N154" i="12" s="1"/>
  <c r="M306" i="12"/>
  <c r="N306" i="12" s="1"/>
  <c r="M885" i="12"/>
  <c r="N885" i="12" s="1"/>
  <c r="M688" i="12"/>
  <c r="N688" i="12" s="1"/>
  <c r="M921" i="12"/>
  <c r="N921" i="12" s="1"/>
  <c r="M362" i="12"/>
  <c r="N362" i="12" s="1"/>
  <c r="M394" i="12"/>
  <c r="N394" i="12" s="1"/>
  <c r="M224" i="12"/>
  <c r="N224" i="12" s="1"/>
  <c r="M923" i="12"/>
  <c r="N923" i="12" s="1"/>
  <c r="M673" i="12"/>
  <c r="N673" i="12" s="1"/>
  <c r="M165" i="12"/>
  <c r="N165" i="12" s="1"/>
  <c r="M573" i="12"/>
  <c r="N573" i="12" s="1"/>
  <c r="M336" i="12"/>
  <c r="N336" i="12" s="1"/>
  <c r="M448" i="12"/>
  <c r="N448" i="12" s="1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967" i="12"/>
  <c r="N967" i="12" s="1"/>
  <c r="M525" i="12"/>
  <c r="N525" i="12" s="1"/>
  <c r="M233" i="12"/>
  <c r="N233" i="12" s="1"/>
  <c r="M924" i="12"/>
  <c r="N924" i="12" s="1"/>
  <c r="M899" i="12"/>
  <c r="N899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81" i="12"/>
  <c r="N81" i="12" s="1"/>
  <c r="M485" i="12"/>
  <c r="N485" i="12" s="1"/>
  <c r="M796" i="12"/>
  <c r="N796" i="12" s="1"/>
  <c r="M441" i="12"/>
  <c r="N441" i="12" s="1"/>
  <c r="M98" i="12"/>
  <c r="N98" i="12" s="1"/>
  <c r="M953" i="12"/>
  <c r="N953" i="12" s="1"/>
  <c r="M347" i="12"/>
  <c r="N347" i="12" s="1"/>
  <c r="M75" i="12"/>
  <c r="N75" i="12" s="1"/>
  <c r="M163" i="12"/>
  <c r="N163" i="12" s="1"/>
  <c r="M720" i="12"/>
  <c r="N720" i="12" s="1"/>
  <c r="M582" i="12"/>
  <c r="N582" i="12" s="1"/>
  <c r="M989" i="12"/>
  <c r="N989" i="12" s="1"/>
  <c r="M301" i="12"/>
  <c r="N301" i="12" s="1"/>
  <c r="M161" i="12"/>
  <c r="N161" i="12" s="1"/>
  <c r="M763" i="12"/>
  <c r="N763" i="12" s="1"/>
  <c r="M206" i="12"/>
  <c r="N206" i="12" s="1"/>
  <c r="M832" i="12"/>
  <c r="N832" i="12" s="1"/>
  <c r="M564" i="12"/>
  <c r="N564" i="12" s="1"/>
  <c r="M351" i="12"/>
  <c r="N351" i="12" s="1"/>
  <c r="M46" i="12"/>
  <c r="N46" i="12" s="1"/>
  <c r="M762" i="12"/>
  <c r="N762" i="12" s="1"/>
  <c r="M898" i="12"/>
  <c r="N898" i="12" s="1"/>
  <c r="M806" i="12"/>
  <c r="N806" i="12" s="1"/>
  <c r="M995" i="12"/>
  <c r="N995" i="12" s="1"/>
  <c r="M340" i="12"/>
  <c r="N340" i="12" s="1"/>
  <c r="M360" i="12"/>
  <c r="N360" i="12" s="1"/>
  <c r="M900" i="12"/>
  <c r="N900" i="12" s="1"/>
  <c r="M231" i="12"/>
  <c r="N231" i="12" s="1"/>
  <c r="M426" i="12"/>
  <c r="N426" i="12" s="1"/>
  <c r="M281" i="12"/>
  <c r="N281" i="12" s="1"/>
  <c r="M726" i="12"/>
  <c r="N726" i="12" s="1"/>
  <c r="M751" i="12"/>
  <c r="N751" i="12" s="1"/>
  <c r="M295" i="12"/>
  <c r="N295" i="12" s="1"/>
  <c r="M134" i="12"/>
  <c r="N134" i="12" s="1"/>
  <c r="M949" i="12"/>
  <c r="N949" i="12" s="1"/>
  <c r="M925" i="12"/>
  <c r="N925" i="12" s="1"/>
  <c r="M196" i="12"/>
  <c r="N196" i="12" s="1"/>
  <c r="M68" i="12"/>
  <c r="N68" i="12" s="1"/>
  <c r="M569" i="12"/>
  <c r="N569" i="12" s="1"/>
  <c r="M5" i="12"/>
  <c r="N5" i="12" s="1"/>
  <c r="M327" i="12"/>
  <c r="N327" i="12" s="1"/>
  <c r="M218" i="12"/>
  <c r="N218" i="12" s="1"/>
  <c r="M276" i="12"/>
  <c r="N276" i="12" s="1"/>
  <c r="M342" i="12"/>
  <c r="N342" i="12" s="1"/>
  <c r="M214" i="12"/>
  <c r="N214" i="12" s="1"/>
  <c r="M365" i="12"/>
  <c r="N365" i="12" s="1"/>
  <c r="M535" i="12"/>
  <c r="N535" i="12" s="1"/>
  <c r="M612" i="12"/>
  <c r="N612" i="12" s="1"/>
  <c r="M277" i="12"/>
  <c r="N277" i="12" s="1"/>
  <c r="M378" i="12"/>
  <c r="N378" i="12" s="1"/>
  <c r="M901" i="12"/>
  <c r="N901" i="12" s="1"/>
  <c r="M642" i="12"/>
  <c r="N642" i="12" s="1"/>
  <c r="M418" i="12"/>
  <c r="N418" i="12" s="1"/>
  <c r="M160" i="12"/>
  <c r="N160" i="12" s="1"/>
  <c r="M415" i="12"/>
  <c r="N415" i="12" s="1"/>
  <c r="M102" i="12"/>
  <c r="N102" i="12" s="1"/>
  <c r="M579" i="12"/>
  <c r="N579" i="12" s="1"/>
  <c r="M865" i="12"/>
  <c r="N865" i="12" s="1"/>
  <c r="M363" i="12"/>
  <c r="N363" i="12" s="1"/>
  <c r="M679" i="12"/>
  <c r="N679" i="12" s="1"/>
  <c r="M801" i="12"/>
  <c r="N801" i="12" s="1"/>
  <c r="M182" i="12"/>
  <c r="N182" i="12" s="1"/>
  <c r="M870" i="12"/>
  <c r="N870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181" i="12"/>
  <c r="N181" i="12" s="1"/>
  <c r="M222" i="12"/>
  <c r="N222" i="12" s="1"/>
  <c r="M897" i="12"/>
  <c r="N897" i="12" s="1"/>
  <c r="M889" i="12"/>
  <c r="N889" i="12" s="1"/>
  <c r="M6" i="12"/>
  <c r="N6" i="12" s="1"/>
  <c r="M65" i="12"/>
  <c r="N65" i="12" s="1"/>
  <c r="M345" i="12"/>
  <c r="N345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343" i="12"/>
  <c r="N343" i="12" s="1"/>
  <c r="M531" i="12"/>
  <c r="N531" i="12" s="1"/>
  <c r="M654" i="12"/>
  <c r="N654" i="12" s="1"/>
  <c r="M138" i="12"/>
  <c r="N138" i="12" s="1"/>
  <c r="M743" i="12"/>
  <c r="N743" i="12" s="1"/>
  <c r="M610" i="12"/>
  <c r="N610" i="12" s="1"/>
  <c r="M421" i="12"/>
  <c r="N421" i="12" s="1"/>
  <c r="M814" i="12"/>
  <c r="N814" i="12" s="1"/>
  <c r="M280" i="12"/>
  <c r="N280" i="12" s="1"/>
  <c r="M471" i="12"/>
  <c r="N471" i="12" s="1"/>
  <c r="M498" i="12"/>
  <c r="N498" i="12" s="1"/>
  <c r="M137" i="12"/>
  <c r="N137" i="12" s="1"/>
  <c r="M93" i="12"/>
  <c r="N93" i="12" s="1"/>
  <c r="M221" i="12"/>
  <c r="N221" i="12" s="1"/>
  <c r="M800" i="12"/>
  <c r="N800" i="12" s="1"/>
  <c r="M771" i="12"/>
  <c r="N771" i="12" s="1"/>
  <c r="M140" i="12"/>
  <c r="N140" i="12" s="1"/>
  <c r="M292" i="12"/>
  <c r="N292" i="12" s="1"/>
  <c r="M950" i="12"/>
  <c r="N950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70" i="12"/>
  <c r="N70" i="12" s="1"/>
  <c r="M576" i="12"/>
  <c r="N576" i="12" s="1"/>
  <c r="M853" i="12"/>
  <c r="N853" i="12" s="1"/>
  <c r="M752" i="12"/>
  <c r="N752" i="12" s="1"/>
  <c r="M548" i="12"/>
  <c r="N548" i="12" s="1"/>
  <c r="M254" i="12"/>
  <c r="N254" i="12" s="1"/>
  <c r="M355" i="12"/>
  <c r="N355" i="12" s="1"/>
  <c r="M227" i="12"/>
  <c r="N227" i="12" s="1"/>
  <c r="M664" i="12"/>
  <c r="N664" i="12" s="1"/>
  <c r="M807" i="12"/>
  <c r="N807" i="12" s="1"/>
  <c r="M661" i="12"/>
  <c r="N661" i="12" s="1"/>
  <c r="M437" i="12"/>
  <c r="N437" i="12" s="1"/>
  <c r="M684" i="12"/>
  <c r="N684" i="12" s="1"/>
  <c r="M272" i="12"/>
  <c r="N272" i="12" s="1"/>
  <c r="M904" i="12"/>
  <c r="N904" i="12" s="1"/>
  <c r="M891" i="12"/>
  <c r="N891" i="12" s="1"/>
  <c r="M63" i="12"/>
  <c r="N63" i="12" s="1"/>
  <c r="M866" i="12"/>
  <c r="N866" i="12" s="1"/>
  <c r="M185" i="12"/>
  <c r="N185" i="12" s="1"/>
  <c r="M821" i="12"/>
  <c r="N821" i="12" s="1"/>
  <c r="M225" i="12"/>
  <c r="N225" i="12" s="1"/>
  <c r="M918" i="12"/>
  <c r="N918" i="12" s="1"/>
  <c r="M727" i="12"/>
  <c r="N727" i="12" s="1"/>
  <c r="M212" i="12"/>
  <c r="N212" i="12" s="1"/>
  <c r="M506" i="12"/>
  <c r="N506" i="12" s="1"/>
  <c r="M150" i="12"/>
  <c r="N150" i="12" s="1"/>
  <c r="M890" i="12"/>
  <c r="N890" i="12" s="1"/>
  <c r="M14" i="12"/>
  <c r="N14" i="12" s="1"/>
  <c r="M82" i="12"/>
  <c r="N82" i="12" s="1"/>
  <c r="M146" i="12"/>
  <c r="N146" i="12" s="1"/>
  <c r="M324" i="12"/>
  <c r="N324" i="12" s="1"/>
  <c r="M815" i="12"/>
  <c r="N815" i="12" s="1"/>
  <c r="M902" i="12"/>
  <c r="N902" i="12" s="1"/>
  <c r="M526" i="12"/>
  <c r="N526" i="12" s="1"/>
  <c r="M271" i="12"/>
  <c r="N271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31" i="12"/>
  <c r="N31" i="12" s="1"/>
  <c r="M956" i="12"/>
  <c r="N956" i="12" s="1"/>
  <c r="M927" i="12"/>
  <c r="N927" i="12" s="1"/>
  <c r="M926" i="12"/>
  <c r="N926" i="12" s="1"/>
  <c r="M309" i="12"/>
  <c r="N309" i="12" s="1"/>
  <c r="M7" i="12"/>
  <c r="N7" i="12" s="1"/>
  <c r="M166" i="12"/>
  <c r="N166" i="12" s="1"/>
  <c r="M305" i="12"/>
  <c r="N305" i="12" s="1"/>
  <c r="M390" i="12"/>
  <c r="N390" i="12" s="1"/>
  <c r="M71" i="12"/>
  <c r="N71" i="12" s="1"/>
  <c r="M906" i="12"/>
  <c r="N906" i="12" s="1"/>
  <c r="M314" i="12"/>
  <c r="N314" i="12" s="1"/>
  <c r="M677" i="12"/>
  <c r="N677" i="12" s="1"/>
  <c r="M331" i="12"/>
  <c r="N331" i="12" s="1"/>
  <c r="M399" i="12"/>
  <c r="N399" i="12" s="1"/>
  <c r="M382" i="12"/>
  <c r="N382" i="12" s="1"/>
  <c r="M230" i="12"/>
  <c r="N230" i="12" s="1"/>
  <c r="M178" i="12"/>
  <c r="N178" i="12" s="1"/>
  <c r="M125" i="12"/>
  <c r="N125" i="12" s="1"/>
  <c r="M114" i="12"/>
  <c r="N114" i="12" s="1"/>
  <c r="M505" i="12"/>
  <c r="N505" i="12" s="1"/>
  <c r="M632" i="12"/>
  <c r="N632" i="12" s="1"/>
  <c r="M376" i="12"/>
  <c r="N376" i="12" s="1"/>
  <c r="M703" i="12"/>
  <c r="N703" i="12" s="1"/>
  <c r="M235" i="12"/>
  <c r="N235" i="12" s="1"/>
  <c r="M711" i="12"/>
  <c r="N711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486" i="12"/>
  <c r="N486" i="12" s="1"/>
  <c r="M595" i="12"/>
  <c r="N595" i="12" s="1"/>
  <c r="M797" i="12"/>
  <c r="N797" i="12" s="1"/>
  <c r="M106" i="12"/>
  <c r="N106" i="12" s="1"/>
  <c r="M155" i="12"/>
  <c r="N155" i="12" s="1"/>
  <c r="M990" i="12"/>
  <c r="N990" i="12" s="1"/>
  <c r="M77" i="12"/>
  <c r="N77" i="12" s="1"/>
  <c r="M273" i="12"/>
  <c r="N273" i="12" s="1"/>
  <c r="M979" i="12"/>
  <c r="N979" i="12" s="1"/>
  <c r="M812" i="12"/>
  <c r="N812" i="12" s="1"/>
  <c r="M209" i="12"/>
  <c r="N209" i="12" s="1"/>
  <c r="M313" i="12"/>
  <c r="N313" i="12" s="1"/>
  <c r="M930" i="12"/>
  <c r="N930" i="12" s="1"/>
  <c r="M719" i="12"/>
  <c r="N719" i="12" s="1"/>
  <c r="M602" i="12"/>
  <c r="N602" i="12" s="1"/>
  <c r="M101" i="12"/>
  <c r="N101" i="12" s="1"/>
  <c r="M333" i="12"/>
  <c r="N333" i="12" s="1"/>
  <c r="M288" i="12"/>
  <c r="N288" i="12" s="1"/>
  <c r="M872" i="12"/>
  <c r="N872" i="12" s="1"/>
  <c r="M176" i="12"/>
  <c r="N176" i="12" s="1"/>
  <c r="M204" i="12"/>
  <c r="N204" i="12" s="1"/>
  <c r="M636" i="12"/>
  <c r="N636" i="12" s="1"/>
  <c r="M952" i="12"/>
  <c r="N952" i="12" s="1"/>
  <c r="M993" i="12"/>
  <c r="N993" i="12" s="1"/>
  <c r="M538" i="12"/>
  <c r="N538" i="12" s="1"/>
  <c r="M72" i="12"/>
  <c r="N72" i="12" s="1"/>
  <c r="M756" i="12"/>
  <c r="N756" i="12" s="1"/>
  <c r="M961" i="12"/>
  <c r="N961" i="12" s="1"/>
  <c r="M406" i="12"/>
  <c r="N406" i="12" s="1"/>
  <c r="M35" i="12"/>
  <c r="N35" i="12" s="1"/>
  <c r="M955" i="12"/>
  <c r="N955" i="12" s="1"/>
  <c r="M665" i="12"/>
  <c r="N665" i="12" s="1"/>
  <c r="M275" i="12"/>
  <c r="N275" i="12" s="1"/>
  <c r="M574" i="12"/>
  <c r="N574" i="12" s="1"/>
  <c r="M748" i="12"/>
  <c r="N748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474" i="12"/>
  <c r="N474" i="12" s="1"/>
  <c r="M686" i="12"/>
  <c r="N686" i="12" s="1"/>
  <c r="M307" i="12"/>
  <c r="N307" i="12" s="1"/>
  <c r="M776" i="12"/>
  <c r="N776" i="12" s="1"/>
  <c r="M477" i="12"/>
  <c r="N477" i="12" s="1"/>
  <c r="M463" i="12"/>
  <c r="N463" i="12" s="1"/>
  <c r="M383" i="12"/>
  <c r="N383" i="12" s="1"/>
  <c r="M739" i="12"/>
  <c r="N739" i="12" s="1"/>
  <c r="M937" i="12"/>
  <c r="N937" i="12" s="1"/>
  <c r="M199" i="12"/>
  <c r="N199" i="12" s="1"/>
  <c r="M501" i="12"/>
  <c r="N501" i="12" s="1"/>
  <c r="M948" i="12"/>
  <c r="N948" i="12" s="1"/>
  <c r="M965" i="12"/>
  <c r="N965" i="12" s="1"/>
  <c r="M681" i="12"/>
  <c r="N681" i="12" s="1"/>
  <c r="M975" i="12"/>
  <c r="N975" i="12" s="1"/>
  <c r="M491" i="12"/>
  <c r="N491" i="12" s="1"/>
  <c r="M674" i="12"/>
  <c r="N674" i="12" s="1"/>
  <c r="M984" i="12"/>
  <c r="N984" i="12" s="1"/>
  <c r="M339" i="12"/>
  <c r="N339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380" i="12"/>
  <c r="N380" i="12" s="1"/>
  <c r="M945" i="12"/>
  <c r="N945" i="12" s="1"/>
  <c r="M405" i="12"/>
  <c r="N405" i="12" s="1"/>
  <c r="M216" i="12"/>
  <c r="N216" i="12" s="1"/>
  <c r="M38" i="12"/>
  <c r="N38" i="12" s="1"/>
  <c r="M936" i="12"/>
  <c r="N936" i="12" s="1"/>
  <c r="M334" i="12"/>
  <c r="N334" i="12" s="1"/>
  <c r="M315" i="12"/>
  <c r="N315" i="12" s="1"/>
  <c r="M749" i="12"/>
  <c r="N749" i="12" s="1"/>
  <c r="M876" i="12"/>
  <c r="N876" i="12" s="1"/>
  <c r="M472" i="12"/>
  <c r="N472" i="12" s="1"/>
  <c r="M257" i="12"/>
  <c r="N257" i="12" s="1"/>
  <c r="M202" i="12"/>
  <c r="N202" i="12" s="1"/>
  <c r="M234" i="12"/>
  <c r="N234" i="12" s="1"/>
  <c r="M547" i="12"/>
  <c r="N547" i="12" s="1"/>
  <c r="M97" i="12"/>
  <c r="N97" i="12" s="1"/>
  <c r="M613" i="12"/>
  <c r="N613" i="12" s="1"/>
  <c r="M186" i="12"/>
  <c r="N186" i="12" s="1"/>
  <c r="M420" i="12"/>
  <c r="N420" i="12" s="1"/>
  <c r="M50" i="12"/>
  <c r="N50" i="12" s="1"/>
  <c r="M259" i="12"/>
  <c r="N259" i="12" s="1"/>
  <c r="M578" i="12"/>
  <c r="N578" i="12" s="1"/>
  <c r="M167" i="12"/>
  <c r="N167" i="12" s="1"/>
  <c r="M521" i="12"/>
  <c r="N521" i="12" s="1"/>
  <c r="M283" i="12"/>
  <c r="N283" i="12" s="1"/>
  <c r="M728" i="12"/>
  <c r="N728" i="12" s="1"/>
  <c r="M323" i="12"/>
  <c r="N323" i="12" s="1"/>
  <c r="M789" i="12"/>
  <c r="N789" i="12" s="1"/>
  <c r="M236" i="12"/>
  <c r="N236" i="12" s="1"/>
  <c r="M135" i="12"/>
  <c r="N135" i="12" s="1"/>
  <c r="M475" i="12"/>
  <c r="N475" i="12" s="1"/>
  <c r="M997" i="12"/>
  <c r="N997" i="12" s="1"/>
  <c r="M386" i="12"/>
  <c r="N386" i="12" s="1"/>
  <c r="M458" i="12"/>
  <c r="N458" i="12" s="1"/>
  <c r="M88" i="12"/>
  <c r="N88" i="12" s="1"/>
  <c r="M626" i="12"/>
  <c r="N626" i="12" s="1"/>
  <c r="M932" i="12"/>
  <c r="N932" i="12" s="1"/>
  <c r="M745" i="12"/>
  <c r="N745" i="12" s="1"/>
  <c r="M428" i="12"/>
  <c r="N428" i="12" s="1"/>
  <c r="M438" i="12"/>
  <c r="N438" i="12" s="1"/>
  <c r="M36" i="12"/>
  <c r="N36" i="12" s="1"/>
  <c r="M584" i="12"/>
  <c r="N584" i="12" s="1"/>
  <c r="M895" i="12"/>
  <c r="N895" i="12" s="1"/>
  <c r="M567" i="12"/>
  <c r="N567" i="12" s="1"/>
  <c r="M373" i="12"/>
  <c r="N373" i="12" s="1"/>
  <c r="M285" i="12"/>
  <c r="N285" i="12" s="1"/>
  <c r="M238" i="12"/>
  <c r="N238" i="12" s="1"/>
  <c r="M754" i="12"/>
  <c r="N754" i="12" s="1"/>
  <c r="M780" i="12"/>
  <c r="N780" i="12" s="1"/>
  <c r="M731" i="12"/>
  <c r="N731" i="12" s="1"/>
  <c r="M269" i="12"/>
  <c r="N269" i="12" s="1"/>
  <c r="M714" i="12"/>
  <c r="N714" i="12" s="1"/>
  <c r="M504" i="12"/>
  <c r="N504" i="12" s="1"/>
  <c r="M28" i="12"/>
  <c r="N28" i="12" s="1"/>
  <c r="M534" i="12"/>
  <c r="N534" i="12" s="1"/>
  <c r="M413" i="12"/>
  <c r="N413" i="12" s="1"/>
  <c r="M400" i="12"/>
  <c r="N400" i="12" s="1"/>
  <c r="M500" i="12"/>
  <c r="N500" i="12" s="1"/>
  <c r="M969" i="12"/>
  <c r="N969" i="12" s="1"/>
  <c r="M256" i="12"/>
  <c r="N256" i="12" s="1"/>
  <c r="M787" i="12"/>
  <c r="N787" i="12" s="1"/>
  <c r="M483" i="12"/>
  <c r="N483" i="12" s="1"/>
  <c r="M215" i="12"/>
  <c r="N215" i="12" s="1"/>
  <c r="M310" i="12"/>
  <c r="N310" i="12" s="1"/>
  <c r="M790" i="12"/>
  <c r="N790" i="12" s="1"/>
  <c r="M542" i="12"/>
  <c r="N542" i="12" s="1"/>
  <c r="M957" i="12"/>
  <c r="N957" i="12" s="1"/>
  <c r="M553" i="12"/>
  <c r="N553" i="12" s="1"/>
  <c r="M591" i="12"/>
  <c r="N591" i="12" s="1"/>
  <c r="M778" i="12"/>
  <c r="N778" i="12" s="1"/>
  <c r="M519" i="12"/>
  <c r="N519" i="12" s="1"/>
  <c r="M857" i="12"/>
  <c r="N857" i="12" s="1"/>
  <c r="M544" i="12"/>
  <c r="N544" i="12" s="1"/>
  <c r="M864" i="12"/>
  <c r="N864" i="12" s="1"/>
  <c r="M241" i="12"/>
  <c r="N241" i="12" s="1"/>
  <c r="M508" i="12"/>
  <c r="N508" i="12" s="1"/>
  <c r="M51" i="12"/>
  <c r="N51" i="12" s="1"/>
  <c r="M3" i="12"/>
  <c r="N3" i="12" s="1"/>
  <c r="M424" i="12"/>
  <c r="N424" i="12" s="1"/>
  <c r="M60" i="12"/>
  <c r="N60" i="12" s="1"/>
  <c r="M886" i="12"/>
  <c r="N886" i="12" s="1"/>
  <c r="M449" i="12"/>
  <c r="N449" i="12" s="1"/>
  <c r="M881" i="12"/>
  <c r="N881" i="12" s="1"/>
  <c r="M839" i="12"/>
  <c r="N839" i="12" s="1"/>
  <c r="M192" i="12"/>
  <c r="N192" i="12" s="1"/>
  <c r="M592" i="12"/>
  <c r="N592" i="12" s="1"/>
  <c r="M9" i="12"/>
  <c r="N9" i="12" s="1"/>
  <c r="M805" i="12"/>
  <c r="N805" i="12" s="1"/>
  <c r="M190" i="12"/>
  <c r="N190" i="12" s="1"/>
  <c r="M850" i="12"/>
  <c r="N850" i="12" s="1"/>
  <c r="M16" i="12"/>
  <c r="N16" i="12" s="1"/>
  <c r="M352" i="12"/>
  <c r="N352" i="12" s="1"/>
  <c r="M195" i="12"/>
  <c r="N195" i="12" s="1"/>
  <c r="M422" i="12"/>
  <c r="N422" i="12" s="1"/>
  <c r="M922" i="12"/>
  <c r="N922" i="12" s="1"/>
  <c r="M32" i="12"/>
  <c r="N32" i="12" s="1"/>
  <c r="M708" i="12"/>
  <c r="N708" i="12" s="1"/>
  <c r="M80" i="12"/>
  <c r="N80" i="12" s="1"/>
  <c r="M52" i="12"/>
  <c r="N52" i="12" s="1"/>
  <c r="M589" i="12"/>
  <c r="N589" i="12" s="1"/>
  <c r="M788" i="12"/>
  <c r="N788" i="12" s="1"/>
  <c r="M502" i="12"/>
  <c r="N502" i="12" s="1"/>
  <c r="M939" i="12"/>
  <c r="N939" i="12" s="1"/>
  <c r="M833" i="12"/>
  <c r="N833" i="12" s="1"/>
  <c r="M407" i="12"/>
  <c r="N407" i="12" s="1"/>
  <c r="M284" i="12"/>
  <c r="N284" i="12" s="1"/>
  <c r="M757" i="12"/>
  <c r="N757" i="12" s="1"/>
  <c r="M384" i="12"/>
  <c r="N384" i="12" s="1"/>
  <c r="M23" i="12"/>
  <c r="N23" i="12" s="1"/>
  <c r="M537" i="12"/>
  <c r="N537" i="12" s="1"/>
  <c r="M855" i="12"/>
  <c r="N855" i="12" s="1"/>
  <c r="M85" i="12"/>
  <c r="N85" i="12" s="1"/>
  <c r="M87" i="12"/>
  <c r="N87" i="12" s="1"/>
  <c r="M223" i="12"/>
  <c r="N223" i="12" s="1"/>
  <c r="M905" i="12"/>
  <c r="N905" i="12" s="1"/>
  <c r="M170" i="12"/>
  <c r="N170" i="12" s="1"/>
  <c r="M484" i="12"/>
  <c r="N484" i="12" s="1"/>
  <c r="M325" i="12"/>
  <c r="N325" i="12" s="1"/>
  <c r="M37" i="12"/>
  <c r="N37" i="12" s="1"/>
  <c r="M606" i="12"/>
  <c r="N606" i="12" s="1"/>
  <c r="M466" i="12"/>
  <c r="N466" i="12" s="1"/>
  <c r="M127" i="12"/>
  <c r="N127" i="12" s="1"/>
  <c r="M629" i="12"/>
  <c r="N629" i="12" s="1"/>
  <c r="M820" i="12"/>
  <c r="N820" i="12" s="1"/>
  <c r="M8" i="12"/>
  <c r="N8" i="12" s="1"/>
  <c r="M861" i="12"/>
  <c r="N861" i="12" s="1"/>
  <c r="M822" i="12"/>
  <c r="N822" i="12" s="1"/>
  <c r="M457" i="12"/>
  <c r="N457" i="12" s="1"/>
  <c r="M698" i="12"/>
  <c r="N698" i="12" s="1"/>
  <c r="M609" i="12"/>
  <c r="N609" i="12" s="1"/>
  <c r="M374" i="12"/>
  <c r="N374" i="12" s="1"/>
  <c r="M74" i="12"/>
  <c r="N74" i="12" s="1"/>
  <c r="M203" i="12"/>
  <c r="N203" i="12" s="1"/>
  <c r="M782" i="12"/>
  <c r="N782" i="12" s="1"/>
  <c r="M304" i="12"/>
  <c r="N304" i="12" s="1"/>
  <c r="M497" i="12"/>
  <c r="N497" i="12" s="1"/>
  <c r="M180" i="12"/>
  <c r="N180" i="12" s="1"/>
  <c r="M442" i="12"/>
  <c r="N442" i="12" s="1"/>
  <c r="M62" i="12"/>
  <c r="N62" i="12" s="1"/>
  <c r="M774" i="12"/>
  <c r="N774" i="12" s="1"/>
  <c r="M189" i="12"/>
  <c r="N189" i="12" s="1"/>
  <c r="M435" i="12"/>
  <c r="N435" i="12" s="1"/>
  <c r="M713" i="12"/>
  <c r="N713" i="12" s="1"/>
  <c r="M316" i="12"/>
  <c r="N316" i="12" s="1"/>
  <c r="M47" i="12"/>
  <c r="N47" i="12" s="1"/>
  <c r="M94" i="12"/>
  <c r="M40" i="12"/>
  <c r="N40" i="12" s="1"/>
  <c r="M12" i="12"/>
  <c r="N12" i="12" s="1"/>
  <c r="M4" i="12"/>
  <c r="N4" i="12" s="1"/>
  <c r="M388" i="12"/>
  <c r="N388" i="12" s="1"/>
  <c r="M499" i="12"/>
  <c r="N499" i="12" s="1"/>
  <c r="M59" i="12"/>
  <c r="N59" i="12" s="1"/>
  <c r="M994" i="12"/>
  <c r="N994" i="12" s="1"/>
  <c r="M368" i="12"/>
  <c r="N368" i="12" s="1"/>
  <c r="M183" i="12"/>
  <c r="N183" i="12" s="1"/>
  <c r="M601" i="12"/>
  <c r="N601" i="12" s="1"/>
  <c r="M228" i="12"/>
  <c r="N228" i="12" s="1"/>
  <c r="M248" i="12"/>
  <c r="N248" i="12" s="1"/>
  <c r="M672" i="12"/>
  <c r="N672" i="12" s="1"/>
  <c r="M201" i="12"/>
  <c r="N201" i="12" s="1"/>
  <c r="M22" i="12"/>
  <c r="N22" i="12" s="1"/>
  <c r="M966" i="12"/>
  <c r="N966" i="12" s="1"/>
  <c r="M53" i="12"/>
  <c r="N53" i="12" s="1"/>
  <c r="M560" i="12"/>
  <c r="N560" i="12" s="1"/>
  <c r="M302" i="12"/>
  <c r="N302" i="12" s="1"/>
  <c r="M765" i="12"/>
  <c r="N765" i="12" s="1"/>
  <c r="M676" i="12"/>
  <c r="N676" i="12" s="1"/>
  <c r="M58" i="12"/>
  <c r="N58" i="12" s="1"/>
  <c r="M888" i="12"/>
  <c r="N888" i="12" s="1"/>
  <c r="M562" i="12"/>
  <c r="N562" i="12" s="1"/>
  <c r="M366" i="12"/>
  <c r="N366" i="12" s="1"/>
  <c r="M446" i="12"/>
  <c r="N446" i="12" s="1"/>
  <c r="M943" i="12"/>
  <c r="N943" i="12" s="1"/>
  <c r="M960" i="12"/>
  <c r="N960" i="12" s="1"/>
  <c r="M482" i="12"/>
  <c r="N482" i="12" s="1"/>
  <c r="M513" i="12"/>
  <c r="N513" i="12" s="1"/>
  <c r="M264" i="12"/>
  <c r="N264" i="12" s="1"/>
  <c r="M242" i="12"/>
  <c r="N242" i="12" s="1"/>
  <c r="M300" i="12"/>
  <c r="N300" i="12" s="1"/>
  <c r="M455" i="12"/>
  <c r="N455" i="12" s="1"/>
  <c r="M379" i="12"/>
  <c r="N379" i="12" s="1"/>
  <c r="M546" i="12"/>
  <c r="N546" i="12" s="1"/>
  <c r="M282" i="12"/>
  <c r="N282" i="12" s="1"/>
  <c r="M828" i="12"/>
  <c r="N828" i="12" s="1"/>
  <c r="M243" i="12"/>
  <c r="N243" i="12" s="1"/>
  <c r="M509" i="12"/>
  <c r="N509" i="12" s="1"/>
  <c r="M395" i="12"/>
  <c r="N395" i="12" s="1"/>
  <c r="M808" i="12"/>
  <c r="N808" i="12" s="1"/>
  <c r="M555" i="12"/>
  <c r="N555" i="12" s="1"/>
  <c r="M699" i="12"/>
  <c r="N699" i="12" s="1"/>
  <c r="M528" i="12"/>
  <c r="N528" i="12" s="1"/>
  <c r="M39" i="12"/>
  <c r="N39" i="12" s="1"/>
  <c r="M147" i="12"/>
  <c r="N147" i="12" s="1"/>
  <c r="M678" i="12"/>
  <c r="N678" i="12" s="1"/>
  <c r="M27" i="12"/>
  <c r="N27" i="12" s="1"/>
  <c r="M175" i="12"/>
  <c r="N175" i="12" s="1"/>
  <c r="M933" i="12"/>
  <c r="N933" i="12" s="1"/>
  <c r="M263" i="12"/>
  <c r="N263" i="12" s="1"/>
  <c r="M575" i="12"/>
  <c r="N575" i="12" s="1"/>
  <c r="M527" i="12"/>
  <c r="N527" i="12" s="1"/>
  <c r="M992" i="12"/>
  <c r="N992" i="12" s="1"/>
  <c r="M198" i="12"/>
  <c r="N198" i="12" s="1"/>
  <c r="M255" i="12"/>
  <c r="N255" i="12" s="1"/>
  <c r="M1000" i="12"/>
  <c r="N1000" i="12" s="1"/>
  <c r="M262" i="12"/>
  <c r="N262" i="12" s="1"/>
  <c r="M834" i="12"/>
  <c r="N834" i="12" s="1"/>
  <c r="M454" i="12"/>
  <c r="N454" i="12" s="1"/>
  <c r="M237" i="12"/>
  <c r="N237" i="12" s="1"/>
  <c r="M116" i="12"/>
  <c r="N116" i="12" s="1"/>
  <c r="M503" i="12"/>
  <c r="N503" i="12" s="1"/>
  <c r="M488" i="12"/>
  <c r="N488" i="12" s="1"/>
  <c r="M465" i="12"/>
  <c r="N465" i="12" s="1"/>
  <c r="M341" i="12"/>
  <c r="N341" i="12" s="1"/>
  <c r="M24" i="12"/>
  <c r="N24" i="12" s="1"/>
  <c r="M208" i="12"/>
  <c r="N208" i="12" s="1"/>
  <c r="M701" i="12"/>
  <c r="N701" i="12" s="1"/>
  <c r="M648" i="12"/>
  <c r="N648" i="12" s="1"/>
  <c r="M844" i="12"/>
  <c r="N844" i="12" s="1"/>
  <c r="M920" i="12"/>
  <c r="N920" i="12" s="1"/>
  <c r="M425" i="12"/>
  <c r="N425" i="12" s="1"/>
  <c r="M641" i="12"/>
  <c r="N641" i="12" s="1"/>
  <c r="M867" i="12"/>
  <c r="N867" i="12" s="1"/>
  <c r="M111" i="12"/>
  <c r="N111" i="12" s="1"/>
  <c r="M914" i="12"/>
  <c r="N914" i="12" s="1"/>
  <c r="M49" i="12"/>
  <c r="N49" i="12" s="1"/>
  <c r="M490" i="12"/>
  <c r="N490" i="12" s="1"/>
  <c r="M637" i="12"/>
  <c r="N637" i="12" s="1"/>
  <c r="M723" i="12"/>
  <c r="N723" i="12" s="1"/>
  <c r="M893" i="12"/>
  <c r="N893" i="12" s="1"/>
  <c r="M643" i="12"/>
  <c r="N643" i="12" s="1"/>
  <c r="M371" i="12"/>
  <c r="N371" i="12" s="1"/>
  <c r="M651" i="12"/>
  <c r="N651" i="12" s="1"/>
  <c r="M663" i="12"/>
  <c r="N663" i="12" s="1"/>
  <c r="M869" i="12"/>
  <c r="N869" i="12" s="1"/>
  <c r="M545" i="12"/>
  <c r="N545" i="12" s="1"/>
  <c r="M117" i="12"/>
  <c r="N117" i="12" s="1"/>
  <c r="M652" i="12"/>
  <c r="N652" i="12" s="1"/>
  <c r="M291" i="12"/>
  <c r="N291" i="12" s="1"/>
  <c r="M517" i="12"/>
  <c r="N517" i="12" s="1"/>
  <c r="M318" i="12"/>
  <c r="N318" i="12" s="1"/>
  <c r="M372" i="12"/>
  <c r="N372" i="12" s="1"/>
  <c r="M656" i="12"/>
  <c r="N656" i="12" s="1"/>
  <c r="M48" i="12"/>
  <c r="N48" i="12" s="1"/>
  <c r="M370" i="12"/>
  <c r="N370" i="12" s="1"/>
  <c r="M718" i="12"/>
  <c r="N718" i="12" s="1"/>
  <c r="M794" i="12"/>
  <c r="N794" i="12" s="1"/>
  <c r="M599" i="12"/>
  <c r="N599" i="12" s="1"/>
  <c r="M439" i="12"/>
  <c r="N439" i="12" s="1"/>
  <c r="M76" i="12"/>
  <c r="N76" i="12" s="1"/>
  <c r="M970" i="12"/>
  <c r="N970" i="12" s="1"/>
  <c r="M916" i="12"/>
  <c r="N916" i="12" s="1"/>
  <c r="M126" i="12"/>
  <c r="N126" i="12" s="1"/>
  <c r="M289" i="12"/>
  <c r="N289" i="12" s="1"/>
  <c r="M840" i="12"/>
  <c r="N840" i="12" s="1"/>
  <c r="M894" i="12"/>
  <c r="N894" i="12" s="1"/>
  <c r="M398" i="12"/>
  <c r="N398" i="12" s="1"/>
  <c r="M396" i="12"/>
  <c r="N396" i="12" s="1"/>
  <c r="M740" i="12"/>
  <c r="N740" i="12" s="1"/>
  <c r="M358" i="12"/>
  <c r="N358" i="12" s="1"/>
  <c r="M249" i="12"/>
  <c r="N249" i="12" s="1"/>
  <c r="M539" i="12"/>
  <c r="N539" i="12" s="1"/>
  <c r="M638" i="12"/>
  <c r="N638" i="12" s="1"/>
  <c r="M877" i="12"/>
  <c r="N877" i="12" s="1"/>
  <c r="M459" i="12"/>
  <c r="N459" i="12" s="1"/>
  <c r="M524" i="12"/>
  <c r="N524" i="12" s="1"/>
  <c r="M761" i="12"/>
  <c r="N761" i="12" s="1"/>
  <c r="M935" i="12"/>
  <c r="N935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86" i="12"/>
  <c r="N86" i="12" s="1"/>
  <c r="M159" i="12"/>
  <c r="N159" i="12" s="1"/>
  <c r="M734" i="12"/>
  <c r="N734" i="12" s="1"/>
  <c r="M432" i="12"/>
  <c r="N432" i="12" s="1"/>
  <c r="M61" i="12"/>
  <c r="N61" i="12" s="1"/>
  <c r="M29" i="12"/>
  <c r="N29" i="12" s="1"/>
  <c r="M954" i="12"/>
  <c r="N954" i="12" s="1"/>
  <c r="M879" i="12"/>
  <c r="N879" i="12" s="1"/>
  <c r="M479" i="12"/>
  <c r="N479" i="12" s="1"/>
  <c r="M157" i="12"/>
  <c r="N157" i="12" s="1"/>
  <c r="M938" i="12"/>
  <c r="N938" i="12" s="1"/>
  <c r="M409" i="12"/>
  <c r="N409" i="12" s="1"/>
  <c r="M596" i="12"/>
  <c r="N596" i="12" s="1"/>
  <c r="M633" i="12"/>
  <c r="N633" i="12" s="1"/>
  <c r="M729" i="12"/>
  <c r="N729" i="12" s="1"/>
  <c r="M811" i="12"/>
  <c r="N811" i="12" s="1"/>
  <c r="M13" i="12"/>
  <c r="N13" i="12" s="1"/>
  <c r="M825" i="12"/>
  <c r="N825" i="12" s="1"/>
  <c r="M988" i="12"/>
  <c r="N988" i="12" s="1"/>
  <c r="M381" i="12"/>
  <c r="N381" i="12" s="1"/>
  <c r="M630" i="12"/>
  <c r="N630" i="12" s="1"/>
  <c r="M45" i="12"/>
  <c r="N45" i="12" s="1"/>
  <c r="M156" i="12"/>
  <c r="N156" i="12" s="1"/>
  <c r="M493" i="12"/>
  <c r="N493" i="12" s="1"/>
  <c r="M158" i="12"/>
  <c r="N158" i="12" s="1"/>
  <c r="M737" i="12"/>
  <c r="N737" i="12" s="1"/>
  <c r="M835" i="12"/>
  <c r="N835" i="12" s="1"/>
  <c r="M419" i="12"/>
  <c r="N419" i="12" s="1"/>
  <c r="M443" i="12"/>
  <c r="N443" i="12" s="1"/>
  <c r="M174" i="12"/>
  <c r="N174" i="12" s="1"/>
  <c r="M319" i="12"/>
  <c r="N319" i="12" s="1"/>
  <c r="M858" i="12"/>
  <c r="N858" i="12" s="1"/>
  <c r="M831" i="12"/>
  <c r="N831" i="12" s="1"/>
  <c r="M18" i="12"/>
  <c r="N18" i="12" s="1"/>
  <c r="M896" i="12"/>
  <c r="N896" i="12" s="1"/>
  <c r="M603" i="12"/>
  <c r="N603" i="12" s="1"/>
  <c r="M321" i="12"/>
  <c r="N321" i="12" s="1"/>
  <c r="M843" i="12"/>
  <c r="N843" i="12" s="1"/>
  <c r="M287" i="12"/>
  <c r="N287" i="12" s="1"/>
  <c r="M461" i="12"/>
  <c r="N461" i="12" s="1"/>
  <c r="M809" i="12"/>
  <c r="N809" i="12" s="1"/>
  <c r="M44" i="12"/>
  <c r="N44" i="12" s="1"/>
  <c r="M54" i="12"/>
  <c r="N54" i="12" s="1"/>
  <c r="M624" i="12"/>
  <c r="N624" i="12" s="1"/>
  <c r="M813" i="12"/>
  <c r="N813" i="12" s="1"/>
  <c r="M947" i="12"/>
  <c r="N947" i="12" s="1"/>
  <c r="M645" i="12"/>
  <c r="N645" i="12" s="1"/>
  <c r="M26" i="12"/>
  <c r="N26" i="12" s="1"/>
  <c r="M100" i="12"/>
  <c r="N100" i="12" s="1"/>
  <c r="M707" i="12"/>
  <c r="N707" i="12" s="1"/>
  <c r="M614" i="12"/>
  <c r="N614" i="12" s="1"/>
  <c r="M391" i="12"/>
  <c r="N391" i="12" s="1"/>
  <c r="M841" i="12"/>
  <c r="N841" i="12" s="1"/>
  <c r="M644" i="12"/>
  <c r="N644" i="12" s="1"/>
  <c r="M522" i="12"/>
  <c r="N522" i="12" s="1"/>
  <c r="M561" i="12"/>
  <c r="N561" i="12" s="1"/>
  <c r="M695" i="12"/>
  <c r="N695" i="12" s="1"/>
  <c r="M387" i="12"/>
  <c r="N387" i="12" s="1"/>
  <c r="M824" i="12"/>
  <c r="N824" i="12" s="1"/>
  <c r="M826" i="12"/>
  <c r="N826" i="12" s="1"/>
  <c r="M133" i="12"/>
  <c r="N133" i="12" s="1"/>
  <c r="M200" i="12"/>
  <c r="N200" i="12" s="1"/>
  <c r="M852" i="12"/>
  <c r="N852" i="12" s="1"/>
  <c r="M799" i="12"/>
  <c r="N799" i="12" s="1"/>
  <c r="M750" i="12"/>
  <c r="N750" i="12" s="1"/>
  <c r="M540" i="12"/>
  <c r="N540" i="12" s="1"/>
  <c r="M447" i="12"/>
  <c r="N447" i="12" s="1"/>
  <c r="M549" i="12"/>
  <c r="N549" i="12" s="1"/>
  <c r="M819" i="12"/>
  <c r="N819" i="12" s="1"/>
  <c r="M929" i="12"/>
  <c r="N929" i="12" s="1"/>
  <c r="M431" i="12"/>
  <c r="N431" i="12" s="1"/>
  <c r="M142" i="12"/>
  <c r="N142" i="12" s="1"/>
  <c r="M468" i="12"/>
  <c r="N468" i="12" s="1"/>
  <c r="M15" i="12"/>
  <c r="N15" i="12" s="1"/>
  <c r="M294" i="12"/>
  <c r="N294" i="12" s="1"/>
  <c r="M680" i="12"/>
  <c r="N680" i="12" s="1"/>
  <c r="M586" i="12"/>
  <c r="N586" i="12" s="1"/>
  <c r="M73" i="12"/>
  <c r="N73" i="12" s="1"/>
  <c r="M659" i="12"/>
  <c r="N659" i="12" s="1"/>
  <c r="M972" i="12"/>
  <c r="N972" i="12" s="1"/>
  <c r="M598" i="12"/>
  <c r="N598" i="12" s="1"/>
  <c r="M153" i="12"/>
  <c r="N153" i="12" s="1"/>
  <c r="M173" i="12"/>
  <c r="N173" i="12" s="1"/>
  <c r="M467" i="12"/>
  <c r="N467" i="12" s="1"/>
  <c r="M139" i="12"/>
  <c r="N139" i="12" s="1"/>
  <c r="M773" i="12"/>
  <c r="N773" i="12" s="1"/>
  <c r="M481" i="12"/>
  <c r="N481" i="12" s="1"/>
  <c r="M110" i="12"/>
  <c r="N110" i="12" s="1"/>
  <c r="M408" i="12"/>
  <c r="N408" i="12" s="1"/>
  <c r="M767" i="12"/>
  <c r="N767" i="12" s="1"/>
  <c r="M668" i="12"/>
  <c r="N668" i="12" s="1"/>
  <c r="M113" i="12"/>
  <c r="N113" i="12" s="1"/>
  <c r="M741" i="12"/>
  <c r="N741" i="12" s="1"/>
  <c r="M344" i="12"/>
  <c r="N344" i="12" s="1"/>
  <c r="M623" i="12"/>
  <c r="N623" i="12" s="1"/>
  <c r="M903" i="12"/>
  <c r="N903" i="12" s="1"/>
  <c r="M823" i="12"/>
  <c r="N823" i="12" s="1"/>
  <c r="M511" i="12"/>
  <c r="N511" i="12" s="1"/>
  <c r="M296" i="12"/>
  <c r="N296" i="12" s="1"/>
  <c r="M191" i="12"/>
  <c r="N191" i="12" s="1"/>
  <c r="M260" i="12"/>
  <c r="N260" i="12" s="1"/>
  <c r="M188" i="12"/>
  <c r="N188" i="12" s="1"/>
  <c r="M565" i="12"/>
  <c r="N565" i="12" s="1"/>
  <c r="M338" i="12"/>
  <c r="N338" i="12" s="1"/>
  <c r="M11" i="12"/>
  <c r="N11" i="12" s="1"/>
  <c r="M245" i="12"/>
  <c r="N245" i="12" s="1"/>
  <c r="M118" i="12"/>
  <c r="N118" i="12" s="1"/>
  <c r="M320" i="12"/>
  <c r="N320" i="12" s="1"/>
  <c r="M541" i="12"/>
  <c r="N541" i="12" s="1"/>
  <c r="M115" i="12"/>
  <c r="N115" i="12" s="1"/>
  <c r="M766" i="12"/>
  <c r="N766" i="12" s="1"/>
  <c r="M597" i="12"/>
  <c r="N597" i="12" s="1"/>
  <c r="M793" i="12"/>
  <c r="N793" i="12" s="1"/>
  <c r="M361" i="12"/>
  <c r="N361" i="12" s="1"/>
  <c r="M851" i="12"/>
  <c r="N851" i="12" s="1"/>
  <c r="M34" i="12"/>
  <c r="N34" i="12" s="1"/>
  <c r="M777" i="12"/>
  <c r="N777" i="12" s="1"/>
  <c r="M172" i="12"/>
  <c r="N172" i="12" s="1"/>
  <c r="M617" i="12"/>
  <c r="N617" i="12" s="1"/>
  <c r="M732" i="12"/>
  <c r="N732" i="12" s="1"/>
  <c r="M764" i="12"/>
  <c r="N764" i="12" s="1"/>
  <c r="M755" i="12"/>
  <c r="N755" i="12" s="1"/>
  <c r="M104" i="12"/>
  <c r="N104" i="12" s="1"/>
  <c r="M566" i="12"/>
  <c r="N566" i="12" s="1"/>
  <c r="M250" i="12"/>
  <c r="N250" i="12" s="1"/>
  <c r="M389" i="12"/>
  <c r="N389" i="12" s="1"/>
  <c r="M128" i="12"/>
  <c r="N128" i="12" s="1"/>
  <c r="M580" i="12"/>
  <c r="N580" i="12" s="1"/>
  <c r="M784" i="12"/>
  <c r="N784" i="12" s="1"/>
  <c r="M267" i="12"/>
  <c r="N267" i="12" s="1"/>
  <c r="M404" i="12"/>
  <c r="N404" i="12" s="1"/>
  <c r="M987" i="12"/>
  <c r="N987" i="12" s="1"/>
  <c r="M332" i="12"/>
  <c r="N332" i="12" s="1"/>
  <c r="M56" i="12"/>
  <c r="N56" i="12" s="1"/>
  <c r="M724" i="12"/>
  <c r="N724" i="12" s="1"/>
  <c r="M959" i="12"/>
  <c r="N959" i="12" s="1"/>
  <c r="M207" i="12"/>
  <c r="N207" i="12" s="1"/>
  <c r="M349" i="12"/>
  <c r="N349" i="12" s="1"/>
  <c r="M145" i="12"/>
  <c r="N145" i="12" s="1"/>
  <c r="M985" i="12"/>
  <c r="N985" i="12" s="1"/>
  <c r="M286" i="12"/>
  <c r="N286" i="12" s="1"/>
  <c r="M112" i="12"/>
  <c r="N112" i="12" s="1"/>
  <c r="M279" i="12"/>
  <c r="N279" i="12" s="1"/>
  <c r="M687" i="12"/>
  <c r="N687" i="12" s="1"/>
  <c r="M297" i="12"/>
  <c r="N297" i="12" s="1"/>
  <c r="M619" i="12"/>
  <c r="N619" i="12" s="1"/>
  <c r="M963" i="12"/>
  <c r="N963" i="12" s="1"/>
  <c r="M197" i="12"/>
  <c r="N197" i="12" s="1"/>
  <c r="M353" i="12"/>
  <c r="N353" i="12" s="1"/>
  <c r="M184" i="12"/>
  <c r="N184" i="12" s="1"/>
  <c r="M558" i="12"/>
  <c r="N558" i="12" s="1"/>
  <c r="M496" i="12"/>
  <c r="N496" i="12" s="1"/>
  <c r="M982" i="12"/>
  <c r="N982" i="12" s="1"/>
  <c r="M55" i="12"/>
  <c r="N55" i="12" s="1"/>
  <c r="M690" i="12"/>
  <c r="N690" i="12" s="1"/>
  <c r="M873" i="12"/>
  <c r="N873" i="12" s="1"/>
  <c r="M217" i="12"/>
  <c r="N217" i="12" s="1"/>
  <c r="M650" i="12"/>
  <c r="N650" i="12" s="1"/>
  <c r="M634" i="12"/>
  <c r="N634" i="12" s="1"/>
  <c r="M783" i="12"/>
  <c r="N783" i="12" s="1"/>
  <c r="M744" i="12"/>
  <c r="N744" i="12" s="1"/>
  <c r="M660" i="12"/>
  <c r="N660" i="12" s="1"/>
  <c r="M646" i="12"/>
  <c r="N646" i="12" s="1"/>
  <c r="M131" i="12"/>
  <c r="N131" i="12" s="1"/>
  <c r="M694" i="12"/>
  <c r="N694" i="12" s="1"/>
  <c r="M616" i="12"/>
  <c r="N616" i="12" s="1"/>
  <c r="M414" i="12"/>
  <c r="N414" i="12" s="1"/>
  <c r="M326" i="12"/>
  <c r="N326" i="12" s="1"/>
  <c r="M736" i="12"/>
  <c r="N736" i="12" s="1"/>
  <c r="M692" i="12"/>
  <c r="N692" i="12" s="1"/>
  <c r="M604" i="12"/>
  <c r="N604" i="12" s="1"/>
  <c r="M846" i="12"/>
  <c r="N846" i="12" s="1"/>
  <c r="M973" i="12"/>
  <c r="N973" i="12" s="1"/>
  <c r="M759" i="12"/>
  <c r="N759" i="12" s="1"/>
  <c r="M91" i="12"/>
  <c r="N91" i="12" s="1"/>
  <c r="M67" i="12"/>
  <c r="N67" i="12" s="1"/>
  <c r="M354" i="12"/>
  <c r="N354" i="12" s="1"/>
  <c r="M696" i="12"/>
  <c r="N696" i="12" s="1"/>
  <c r="M810" i="12"/>
  <c r="N810" i="12" s="1"/>
  <c r="M700" i="12"/>
  <c r="N700" i="12" s="1"/>
  <c r="M845" i="12"/>
  <c r="N845" i="12" s="1"/>
  <c r="M829" i="12"/>
  <c r="N829" i="12" s="1"/>
  <c r="M860" i="12"/>
  <c r="N860" i="12" s="1"/>
  <c r="M494" i="12"/>
  <c r="N494" i="12" s="1"/>
  <c r="M781" i="12"/>
  <c r="N781" i="12" s="1"/>
  <c r="M702" i="12"/>
  <c r="N702" i="12" s="1"/>
  <c r="M529" i="12"/>
  <c r="N529" i="12" s="1"/>
  <c r="M785" i="12"/>
  <c r="N785" i="12" s="1"/>
  <c r="M770" i="12"/>
  <c r="N770" i="12" s="1"/>
  <c r="M445" i="12"/>
  <c r="N445" i="12" s="1"/>
  <c r="M335" i="12"/>
  <c r="N335" i="12" s="1"/>
  <c r="M239" i="12"/>
  <c r="N239" i="12" s="1"/>
  <c r="M568" i="12"/>
  <c r="N568" i="12" s="1"/>
  <c r="M514" i="12"/>
  <c r="N514" i="12" s="1"/>
  <c r="M423" i="12"/>
  <c r="N423" i="12" s="1"/>
  <c r="M397" i="12"/>
  <c r="N397" i="12" s="1"/>
  <c r="M311" i="12"/>
  <c r="N311" i="12" s="1"/>
  <c r="M253" i="12"/>
  <c r="N253" i="12" s="1"/>
  <c r="M410" i="12"/>
  <c r="N410" i="12" s="1"/>
  <c r="M786" i="12"/>
  <c r="N786" i="12" s="1"/>
  <c r="M635" i="12"/>
  <c r="N635" i="12" s="1"/>
  <c r="M205" i="12"/>
  <c r="N205" i="12" s="1"/>
  <c r="M168" i="12"/>
  <c r="N168" i="12" s="1"/>
  <c r="M462" i="12"/>
  <c r="N462" i="12" s="1"/>
  <c r="M312" i="12"/>
  <c r="N312" i="12" s="1"/>
  <c r="M261" i="12"/>
  <c r="N261" i="12" s="1"/>
  <c r="M121" i="12"/>
  <c r="N121" i="12" s="1"/>
  <c r="M149" i="12"/>
  <c r="N149" i="12" s="1"/>
  <c r="M976" i="12"/>
  <c r="N976" i="12" s="1"/>
  <c r="M666" i="12"/>
  <c r="N666" i="12" s="1"/>
  <c r="M587" i="12"/>
  <c r="N587" i="12" s="1"/>
  <c r="M520" i="12"/>
  <c r="N520" i="12" s="1"/>
  <c r="M293" i="12"/>
  <c r="N293" i="12" s="1"/>
  <c r="M308" i="12"/>
  <c r="N308" i="12" s="1"/>
  <c r="M983" i="12"/>
  <c r="N983" i="12" s="1"/>
  <c r="M863" i="12"/>
  <c r="N863" i="12" s="1"/>
  <c r="M211" i="12"/>
  <c r="N211" i="12" s="1"/>
  <c r="M550" i="12"/>
  <c r="N550" i="12" s="1"/>
  <c r="M996" i="12"/>
  <c r="N996" i="12" s="1"/>
  <c r="M625" i="12"/>
  <c r="N625" i="12" s="1"/>
  <c r="M934" i="12"/>
  <c r="N934" i="12" s="1"/>
  <c r="M164" i="12"/>
  <c r="N164" i="12" s="1"/>
  <c r="M143" i="12"/>
  <c r="N143" i="12" s="1"/>
  <c r="M246" i="12"/>
  <c r="N246" i="12" s="1"/>
  <c r="M792" i="12"/>
  <c r="N792" i="12" s="1"/>
  <c r="M854" i="12"/>
  <c r="N854" i="12" s="1"/>
  <c r="M450" i="12"/>
  <c r="N450" i="12" s="1"/>
  <c r="M594" i="12"/>
  <c r="N594" i="12" s="1"/>
  <c r="M753" i="12"/>
  <c r="N753" i="12" s="1"/>
  <c r="M862" i="12"/>
  <c r="N862" i="12" s="1"/>
  <c r="M912" i="12"/>
  <c r="N912" i="12" s="1"/>
  <c r="M226" i="12"/>
  <c r="N226" i="12" s="1"/>
  <c r="M968" i="12"/>
  <c r="N968" i="12" s="1"/>
  <c r="M84" i="12"/>
  <c r="N84" i="12" s="1"/>
  <c r="M557" i="12"/>
  <c r="N557" i="12" s="1"/>
  <c r="M775" i="12"/>
  <c r="N775" i="12" s="1"/>
  <c r="M944" i="12"/>
  <c r="N944" i="12" s="1"/>
  <c r="M977" i="12"/>
  <c r="N977" i="12" s="1"/>
  <c r="M999" i="12"/>
  <c r="N999" i="12" s="1"/>
  <c r="M317" i="12"/>
  <c r="N317" i="12" s="1"/>
  <c r="M747" i="12"/>
  <c r="N747" i="12" s="1"/>
  <c r="M148" i="12"/>
  <c r="N148" i="12" s="1"/>
  <c r="M193" i="12"/>
  <c r="N193" i="12" s="1"/>
  <c r="M232" i="12"/>
  <c r="N232" i="12" s="1"/>
  <c r="M427" i="12"/>
  <c r="N427" i="12" s="1"/>
  <c r="M712" i="12"/>
  <c r="N712" i="12" s="1"/>
  <c r="M816" i="12"/>
  <c r="N816" i="12" s="1"/>
  <c r="M330" i="12"/>
  <c r="N330" i="12" s="1"/>
  <c r="M986" i="12"/>
  <c r="N986" i="12" s="1"/>
  <c r="M563" i="12"/>
  <c r="N563" i="12" s="1"/>
  <c r="M693" i="12"/>
  <c r="N693" i="12" s="1"/>
  <c r="M17" i="12"/>
  <c r="N17" i="12" s="1"/>
  <c r="M909" i="12"/>
  <c r="N909" i="12" s="1"/>
  <c r="M772" i="12"/>
  <c r="N772" i="12" s="1"/>
  <c r="M444" i="12"/>
  <c r="N444" i="12" s="1"/>
  <c r="M512" i="12"/>
  <c r="N512" i="12" s="1"/>
  <c r="M615" i="12"/>
  <c r="N615" i="12" s="1"/>
  <c r="M478" i="12"/>
  <c r="N478" i="12" s="1"/>
  <c r="M356" i="12"/>
  <c r="N356" i="12" s="1"/>
  <c r="M837" i="12"/>
  <c r="N837" i="12" s="1"/>
  <c r="M552" i="12"/>
  <c r="N552" i="12" s="1"/>
  <c r="M43" i="12"/>
  <c r="N43" i="12" s="1"/>
  <c r="M375" i="12"/>
  <c r="N375" i="12" s="1"/>
  <c r="M99" i="12"/>
  <c r="N99" i="12" s="1"/>
  <c r="M21" i="12"/>
  <c r="N21" i="12" s="1"/>
  <c r="M607" i="12"/>
  <c r="N607" i="12" s="1"/>
  <c r="M430" i="12"/>
  <c r="N430" i="12" s="1"/>
  <c r="M252" i="12"/>
  <c r="N252" i="12" s="1"/>
  <c r="M848" i="12"/>
  <c r="N848" i="12" s="1"/>
  <c r="M827" i="12"/>
  <c r="N827" i="12" s="1"/>
  <c r="M647" i="12"/>
  <c r="N647" i="12" s="1"/>
  <c r="M510" i="12"/>
  <c r="N510" i="12" s="1"/>
  <c r="M662" i="12"/>
  <c r="N662" i="12" s="1"/>
  <c r="M411" i="12"/>
  <c r="N411" i="12" s="1"/>
  <c r="M169" i="12"/>
  <c r="N169" i="12" s="1"/>
  <c r="M536" i="12"/>
  <c r="N536" i="12" s="1"/>
  <c r="M402" i="12"/>
  <c r="N402" i="12" s="1"/>
  <c r="M274" i="12"/>
  <c r="N274" i="12" s="1"/>
  <c r="M57" i="12"/>
  <c r="N57" i="12" s="1"/>
  <c r="M590" i="12"/>
  <c r="N590" i="12" s="1"/>
  <c r="M64" i="12"/>
  <c r="N64" i="12" s="1"/>
  <c r="M717" i="12"/>
  <c r="N717" i="12" s="1"/>
  <c r="M581" i="12"/>
  <c r="N581" i="12" s="1"/>
  <c r="M451" i="12"/>
  <c r="N451" i="12" s="1"/>
  <c r="M675" i="12"/>
  <c r="N675" i="12" s="1"/>
  <c r="M830" i="12"/>
  <c r="N830" i="12" s="1"/>
  <c r="M109" i="12"/>
  <c r="N109" i="12" s="1"/>
  <c r="M489" i="12"/>
  <c r="N489" i="12" s="1"/>
  <c r="M915" i="12"/>
  <c r="N915" i="12" s="1"/>
  <c r="M244" i="12"/>
  <c r="N244" i="12" s="1"/>
  <c r="M518" i="12"/>
  <c r="N518" i="12" s="1"/>
  <c r="M618" i="12"/>
  <c r="N618" i="12" s="1"/>
  <c r="M278" i="12"/>
  <c r="N278" i="12" s="1"/>
  <c r="M804" i="12"/>
  <c r="N804" i="12" s="1"/>
  <c r="M974" i="12"/>
  <c r="N974" i="12" s="1"/>
  <c r="M177" i="12"/>
  <c r="N177" i="12" s="1"/>
  <c r="M962" i="12"/>
  <c r="N962" i="12" s="1"/>
  <c r="M530" i="12"/>
  <c r="N530" i="12" s="1"/>
  <c r="M577" i="12"/>
  <c r="N577" i="12" s="1"/>
  <c r="M492" i="12"/>
  <c r="N492" i="12" s="1"/>
  <c r="M393" i="12"/>
  <c r="N393" i="12" s="1"/>
  <c r="M746" i="12"/>
  <c r="N746" i="12" s="1"/>
  <c r="M364" i="12"/>
  <c r="N364" i="12" s="1"/>
  <c r="M515" i="12"/>
  <c r="N515" i="12" s="1"/>
  <c r="M329" i="12"/>
  <c r="N329" i="12" s="1"/>
  <c r="M130" i="12"/>
  <c r="N130" i="12" s="1"/>
  <c r="M187" i="12"/>
  <c r="N187" i="12" s="1"/>
  <c r="M683" i="12"/>
  <c r="N683" i="12" s="1"/>
  <c r="M611" i="12"/>
  <c r="N611" i="12" s="1"/>
  <c r="M105" i="12"/>
  <c r="N105" i="12" s="1"/>
  <c r="M559" i="12"/>
  <c r="N559" i="12" s="1"/>
  <c r="M33" i="12"/>
  <c r="N33" i="12" s="1"/>
  <c r="M940" i="12"/>
  <c r="N940" i="12" s="1"/>
  <c r="M119" i="12"/>
  <c r="N119" i="12" s="1"/>
  <c r="M880" i="12"/>
  <c r="N880" i="12" s="1"/>
  <c r="M92" i="12"/>
  <c r="N92" i="12" s="1"/>
  <c r="M240" i="12"/>
  <c r="N240" i="12" s="1"/>
  <c r="M487" i="12"/>
  <c r="N487" i="12" s="1"/>
  <c r="M19" i="12"/>
  <c r="N19" i="12" s="1"/>
  <c r="M946" i="12"/>
  <c r="N946" i="12" s="1"/>
  <c r="M908" i="12"/>
  <c r="N908" i="12" s="1"/>
  <c r="M928" i="12"/>
  <c r="N928" i="12" s="1"/>
  <c r="M107" i="12"/>
  <c r="N107" i="12" s="1"/>
  <c r="M588" i="12"/>
  <c r="N588" i="12" s="1"/>
  <c r="M433" i="12"/>
  <c r="N433" i="12" s="1"/>
  <c r="M220" i="12"/>
  <c r="N220" i="12" s="1"/>
  <c r="M818" i="12"/>
  <c r="N818" i="12" s="1"/>
  <c r="M585" i="12"/>
  <c r="N585" i="12" s="1"/>
  <c r="M290" i="12"/>
  <c r="N290" i="12" s="1"/>
  <c r="M337" i="12"/>
  <c r="N337" i="12" s="1"/>
  <c r="M689" i="12"/>
  <c r="N689" i="12" s="1"/>
  <c r="M640" i="12"/>
  <c r="N640" i="12" s="1"/>
  <c r="M682" i="12"/>
  <c r="N682" i="12" s="1"/>
  <c r="M911" i="12"/>
  <c r="N911" i="12" s="1"/>
  <c r="M129" i="12"/>
  <c r="N129" i="12" s="1"/>
  <c r="M981" i="12"/>
  <c r="N981" i="12" s="1"/>
  <c r="M704" i="12"/>
  <c r="N704" i="12" s="1"/>
  <c r="M649" i="12"/>
  <c r="N649" i="12" s="1"/>
  <c r="M621" i="12"/>
  <c r="N621" i="12" s="1"/>
  <c r="M554" i="12"/>
  <c r="N554" i="12" s="1"/>
  <c r="M152" i="12"/>
  <c r="N152" i="12" s="1"/>
  <c r="M627" i="12"/>
  <c r="N627" i="12" s="1"/>
  <c r="M401" i="12"/>
  <c r="N401" i="12" s="1"/>
  <c r="M434" i="12"/>
  <c r="N434" i="12" s="1"/>
  <c r="M951" i="12"/>
  <c r="N951" i="12" s="1"/>
  <c r="M571" i="12"/>
  <c r="N571" i="12" s="1"/>
  <c r="M817" i="12"/>
  <c r="N817" i="12" s="1"/>
  <c r="M658" i="12"/>
  <c r="N658" i="12" s="1"/>
  <c r="M79" i="12"/>
  <c r="N79" i="12" s="1"/>
  <c r="M10" i="12"/>
  <c r="N10" i="12" s="1"/>
  <c r="M768" i="12"/>
  <c r="N768" i="12" s="1"/>
  <c r="M83" i="12"/>
  <c r="N83" i="12" s="1"/>
  <c r="M583" i="12"/>
  <c r="N583" i="12" s="1"/>
  <c r="M265" i="12"/>
  <c r="N265" i="12" s="1"/>
  <c r="M303" i="12"/>
  <c r="N303" i="12" s="1"/>
  <c r="M495" i="12"/>
  <c r="N495" i="12" s="1"/>
  <c r="M859" i="12"/>
  <c r="N859" i="12" s="1"/>
  <c r="M593" i="12"/>
  <c r="N593" i="12" s="1"/>
  <c r="M874" i="12"/>
  <c r="N874" i="12" s="1"/>
  <c r="M247" i="12"/>
  <c r="N247" i="12" s="1"/>
  <c r="M120" i="12"/>
  <c r="N120" i="12" s="1"/>
  <c r="M469" i="12"/>
  <c r="N469" i="12" s="1"/>
  <c r="M42" i="12"/>
  <c r="N42" i="12" s="1"/>
  <c r="M572" i="12"/>
  <c r="N572" i="12" s="1"/>
  <c r="M473" i="12"/>
  <c r="N473" i="12" s="1"/>
  <c r="M892" i="12"/>
  <c r="N892" i="12" s="1"/>
  <c r="M608" i="12"/>
  <c r="N608" i="12" s="1"/>
  <c r="M440" i="12"/>
  <c r="N440" i="12" s="1"/>
  <c r="M367" i="12"/>
  <c r="N367" i="12" s="1"/>
  <c r="M856" i="12"/>
  <c r="N856" i="12" s="1"/>
  <c r="M710" i="12"/>
  <c r="N710" i="12" s="1"/>
  <c r="M769" i="12"/>
  <c r="N769" i="12" s="1"/>
  <c r="M883" i="12"/>
  <c r="N883" i="12" s="1"/>
  <c r="M622" i="12"/>
  <c r="N622" i="12" s="1"/>
  <c r="M90" i="12"/>
  <c r="N90" i="12" s="1"/>
  <c r="M251" i="12"/>
  <c r="N251" i="12" s="1"/>
  <c r="M151" i="12"/>
  <c r="N151" i="12" s="1"/>
  <c r="M470" i="12"/>
  <c r="N470" i="12" s="1"/>
  <c r="M533" i="12"/>
  <c r="N533" i="12" s="1"/>
  <c r="M210" i="12"/>
  <c r="N210" i="12" s="1"/>
  <c r="M298" i="12"/>
  <c r="N298" i="12" s="1"/>
  <c r="M730" i="12"/>
  <c r="N730" i="12" s="1"/>
  <c r="M991" i="12"/>
  <c r="N991" i="12" s="1"/>
  <c r="M357" i="12"/>
  <c r="N357" i="12" s="1"/>
  <c r="M270" i="12"/>
  <c r="N270" i="12" s="1"/>
  <c r="M452" i="12"/>
  <c r="N452" i="12" s="1"/>
  <c r="M95" i="12"/>
  <c r="N95" i="12" s="1"/>
  <c r="M798" i="12"/>
  <c r="N798" i="12" s="1"/>
  <c r="M685" i="12"/>
  <c r="N685" i="12" s="1"/>
  <c r="M219" i="12"/>
  <c r="N219" i="12" s="1"/>
  <c r="M69" i="12"/>
  <c r="N69" i="12" s="1"/>
  <c r="M910" i="12"/>
  <c r="N910" i="12" s="1"/>
  <c r="M964" i="12"/>
  <c r="N964" i="12" s="1"/>
  <c r="M551" i="12"/>
  <c r="N551" i="12" s="1"/>
  <c r="M416" i="12"/>
  <c r="N416" i="12" s="1"/>
  <c r="M229" i="12"/>
  <c r="N229" i="12" s="1"/>
  <c r="M328" i="12"/>
  <c r="N328" i="12" s="1"/>
  <c r="M392" i="12"/>
  <c r="N392" i="12" s="1"/>
  <c r="M136" i="12"/>
  <c r="N136" i="12" s="1"/>
  <c r="M41" i="12"/>
  <c r="N41" i="12" s="1"/>
  <c r="M162" i="12"/>
  <c r="N162" i="12" s="1"/>
  <c r="M667" i="12"/>
  <c r="N667" i="12" s="1"/>
  <c r="M417" i="12"/>
  <c r="N417" i="12" s="1"/>
  <c r="G2" i="5"/>
  <c r="G3" i="5"/>
  <c r="Q3" i="5" s="1"/>
  <c r="I3" i="5"/>
  <c r="J3" i="5"/>
  <c r="G4" i="5"/>
  <c r="N4" i="5" s="1"/>
  <c r="I4" i="5"/>
  <c r="J4" i="5"/>
  <c r="G5" i="5"/>
  <c r="P5" i="5" s="1"/>
  <c r="I5" i="5"/>
  <c r="J5" i="5"/>
  <c r="Q5" i="5"/>
  <c r="G6" i="5"/>
  <c r="Q6" i="5" s="1"/>
  <c r="I6" i="5"/>
  <c r="J6" i="5"/>
  <c r="G7" i="5"/>
  <c r="N7" i="5" s="1"/>
  <c r="G8" i="5"/>
  <c r="R8" i="5" s="1"/>
  <c r="I8" i="5"/>
  <c r="J8" i="5"/>
  <c r="G9" i="5"/>
  <c r="Q9" i="5" s="1"/>
  <c r="I9" i="5"/>
  <c r="P9" i="5" s="1"/>
  <c r="J9" i="5"/>
  <c r="G10" i="5"/>
  <c r="O10" i="5" s="1"/>
  <c r="P10" i="5"/>
  <c r="J10" i="5"/>
  <c r="G11" i="5"/>
  <c r="N11" i="5" s="1"/>
  <c r="O11" i="5"/>
  <c r="J11" i="5"/>
  <c r="Q11" i="5"/>
  <c r="G12" i="5"/>
  <c r="I12" i="5"/>
  <c r="J12" i="5"/>
  <c r="Q12" i="5"/>
  <c r="G13" i="5"/>
  <c r="J13" i="5"/>
  <c r="Q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Q18" i="5"/>
  <c r="G19" i="5"/>
  <c r="N19" i="5" s="1"/>
  <c r="I19" i="5"/>
  <c r="P19" i="5"/>
  <c r="J19" i="5"/>
  <c r="G20" i="5"/>
  <c r="Q20" i="5" s="1"/>
  <c r="I20" i="5"/>
  <c r="J20" i="5"/>
  <c r="G21" i="5"/>
  <c r="Q21" i="5" s="1"/>
  <c r="I21" i="5"/>
  <c r="J21" i="5"/>
  <c r="G22" i="5"/>
  <c r="O22" i="5" s="1"/>
  <c r="I22" i="5"/>
  <c r="J22" i="5"/>
  <c r="G23" i="5"/>
  <c r="R23" i="5" s="1"/>
  <c r="I23" i="5"/>
  <c r="J23" i="5"/>
  <c r="G24" i="5"/>
  <c r="N24" i="5" s="1"/>
  <c r="I24" i="5"/>
  <c r="J24" i="5"/>
  <c r="G25" i="5"/>
  <c r="P25" i="5" s="1"/>
  <c r="I25" i="5"/>
  <c r="J25" i="5"/>
  <c r="Q25" i="5" s="1"/>
  <c r="G26" i="5"/>
  <c r="Q26" i="5" s="1"/>
  <c r="I26" i="5"/>
  <c r="J26" i="5"/>
  <c r="G27" i="5"/>
  <c r="N27" i="5" s="1"/>
  <c r="I27" i="5"/>
  <c r="J27" i="5"/>
  <c r="G28" i="5"/>
  <c r="N28" i="5" s="1"/>
  <c r="I28" i="5"/>
  <c r="J28" i="5"/>
  <c r="G29" i="5"/>
  <c r="P29" i="5" s="1"/>
  <c r="I29" i="5"/>
  <c r="J29" i="5"/>
  <c r="G30" i="5"/>
  <c r="Q30" i="5" s="1"/>
  <c r="I30" i="5"/>
  <c r="J30" i="5"/>
  <c r="G31" i="5"/>
  <c r="R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R36" i="5" s="1"/>
  <c r="I36" i="5"/>
  <c r="J36" i="5"/>
  <c r="G37" i="5"/>
  <c r="O37" i="5" s="1"/>
  <c r="J37" i="5"/>
  <c r="G38" i="5"/>
  <c r="P38" i="5" s="1"/>
  <c r="I38" i="5"/>
  <c r="J38" i="5"/>
  <c r="G39" i="5"/>
  <c r="R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/>
  <c r="J42" i="5"/>
  <c r="Q42" i="5"/>
  <c r="G43" i="5"/>
  <c r="I43" i="5"/>
  <c r="J43" i="5"/>
  <c r="Q43" i="5"/>
  <c r="G44" i="5"/>
  <c r="N44" i="5" s="1"/>
  <c r="O44" i="5"/>
  <c r="I44" i="5"/>
  <c r="P44" i="5"/>
  <c r="J44" i="5"/>
  <c r="Q44" i="5"/>
  <c r="G45" i="5"/>
  <c r="I45" i="5"/>
  <c r="J45" i="5"/>
  <c r="Q45" i="5"/>
  <c r="G46" i="5"/>
  <c r="I46" i="5"/>
  <c r="J46" i="5"/>
  <c r="G47" i="5"/>
  <c r="R47" i="5" s="1"/>
  <c r="I47" i="5"/>
  <c r="J47" i="5"/>
  <c r="G48" i="5"/>
  <c r="Q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R52" i="5" s="1"/>
  <c r="I52" i="5"/>
  <c r="J52" i="5"/>
  <c r="G53" i="5"/>
  <c r="Q53" i="5" s="1"/>
  <c r="I53" i="5"/>
  <c r="J53" i="5"/>
  <c r="G54" i="5"/>
  <c r="P54" i="5" s="1"/>
  <c r="I54" i="5"/>
  <c r="J54" i="5"/>
  <c r="G55" i="5"/>
  <c r="R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R60" i="5" s="1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I84" i="5"/>
  <c r="J84" i="5"/>
  <c r="G85" i="5"/>
  <c r="Q85" i="5" s="1"/>
  <c r="I85" i="5"/>
  <c r="J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I89" i="5"/>
  <c r="P89" i="5"/>
  <c r="J89" i="5"/>
  <c r="Q89" i="5"/>
  <c r="G90" i="5"/>
  <c r="Q90" i="5" s="1"/>
  <c r="I90" i="5"/>
  <c r="J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/>
  <c r="G100" i="5"/>
  <c r="N100" i="5" s="1"/>
  <c r="I100" i="5"/>
  <c r="J100" i="5"/>
  <c r="G101" i="5"/>
  <c r="Q101" i="5" s="1"/>
  <c r="I101" i="5"/>
  <c r="P101" i="5" s="1"/>
  <c r="J101" i="5"/>
  <c r="G102" i="5"/>
  <c r="I102" i="5"/>
  <c r="J102" i="5"/>
  <c r="G103" i="5"/>
  <c r="I103" i="5"/>
  <c r="J103" i="5"/>
  <c r="G104" i="5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/>
  <c r="G113" i="5"/>
  <c r="I113" i="5"/>
  <c r="J113" i="5"/>
  <c r="Q113" i="5"/>
  <c r="G114" i="5"/>
  <c r="P114" i="5" s="1"/>
  <c r="O114" i="5"/>
  <c r="J114" i="5"/>
  <c r="Q114" i="5" s="1"/>
  <c r="G115" i="5"/>
  <c r="R115" i="5" s="1"/>
  <c r="I115" i="5"/>
  <c r="J115" i="5"/>
  <c r="G116" i="5"/>
  <c r="I116" i="5"/>
  <c r="J116" i="5"/>
  <c r="G117" i="5"/>
  <c r="P117" i="5" s="1"/>
  <c r="O117" i="5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R124" i="5" s="1"/>
  <c r="I124" i="5"/>
  <c r="J124" i="5"/>
  <c r="Q124" i="5"/>
  <c r="G125" i="5"/>
  <c r="I125" i="5"/>
  <c r="J125" i="5"/>
  <c r="Q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R132" i="5" s="1"/>
  <c r="I132" i="5"/>
  <c r="J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I148" i="5"/>
  <c r="J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P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O156" i="5"/>
  <c r="I156" i="5"/>
  <c r="J156" i="5"/>
  <c r="Q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I160" i="5"/>
  <c r="J160" i="5"/>
  <c r="Q160" i="5" s="1"/>
  <c r="G161" i="5"/>
  <c r="Q161" i="5" s="1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Q189" i="5" s="1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R196" i="5" s="1"/>
  <c r="I196" i="5"/>
  <c r="J196" i="5"/>
  <c r="G197" i="5"/>
  <c r="Q197" i="5" s="1"/>
  <c r="I197" i="5"/>
  <c r="J197" i="5"/>
  <c r="G198" i="5"/>
  <c r="Q198" i="5" s="1"/>
  <c r="I198" i="5"/>
  <c r="J198" i="5"/>
  <c r="G199" i="5"/>
  <c r="Q199" i="5" s="1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R212" i="5" s="1"/>
  <c r="I212" i="5"/>
  <c r="J212" i="5"/>
  <c r="G213" i="5"/>
  <c r="O213" i="5" s="1"/>
  <c r="P213" i="5"/>
  <c r="J213" i="5"/>
  <c r="G214" i="5"/>
  <c r="P214" i="5" s="1"/>
  <c r="O214" i="5"/>
  <c r="I214" i="5"/>
  <c r="J214" i="5"/>
  <c r="Q214" i="5"/>
  <c r="G215" i="5"/>
  <c r="I215" i="5"/>
  <c r="J215" i="5"/>
  <c r="Q215" i="5"/>
  <c r="G216" i="5"/>
  <c r="I216" i="5"/>
  <c r="J216" i="5"/>
  <c r="Q216" i="5"/>
  <c r="G217" i="5"/>
  <c r="O217" i="5" s="1"/>
  <c r="I217" i="5"/>
  <c r="P217" i="5"/>
  <c r="J217" i="5"/>
  <c r="G218" i="5"/>
  <c r="I218" i="5"/>
  <c r="J218" i="5"/>
  <c r="Q218" i="5"/>
  <c r="G219" i="5"/>
  <c r="R219" i="5" s="1"/>
  <c r="I219" i="5"/>
  <c r="J219" i="5"/>
  <c r="Q219" i="5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P224" i="5" s="1"/>
  <c r="I224" i="5"/>
  <c r="J224" i="5"/>
  <c r="Q224" i="5"/>
  <c r="G225" i="5"/>
  <c r="P225" i="5" s="1"/>
  <c r="I225" i="5"/>
  <c r="J225" i="5"/>
  <c r="G226" i="5"/>
  <c r="Q226" i="5" s="1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P244" i="5" s="1"/>
  <c r="I244" i="5"/>
  <c r="J244" i="5"/>
  <c r="G245" i="5"/>
  <c r="Q245" i="5" s="1"/>
  <c r="I245" i="5"/>
  <c r="J245" i="5"/>
  <c r="G246" i="5"/>
  <c r="P246" i="5" s="1"/>
  <c r="I246" i="5"/>
  <c r="J246" i="5"/>
  <c r="G247" i="5"/>
  <c r="P247" i="5" s="1"/>
  <c r="I247" i="5"/>
  <c r="J247" i="5"/>
  <c r="Q247" i="5"/>
  <c r="G248" i="5"/>
  <c r="N248" i="5" s="1"/>
  <c r="I248" i="5"/>
  <c r="P248" i="5"/>
  <c r="J248" i="5"/>
  <c r="G249" i="5"/>
  <c r="I249" i="5"/>
  <c r="J249" i="5"/>
  <c r="Q249" i="5" s="1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 s="1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I257" i="5"/>
  <c r="J257" i="5"/>
  <c r="Q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Q269" i="5" s="1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Q274" i="5" s="1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Q278" i="5" s="1"/>
  <c r="I278" i="5"/>
  <c r="J278" i="5"/>
  <c r="G279" i="5"/>
  <c r="N279" i="5" s="1"/>
  <c r="J279" i="5"/>
  <c r="Q279" i="5" s="1"/>
  <c r="G280" i="5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Q286" i="5"/>
  <c r="G287" i="5"/>
  <c r="N287" i="5" s="1"/>
  <c r="J287" i="5"/>
  <c r="G288" i="5"/>
  <c r="P288" i="5" s="1"/>
  <c r="I288" i="5"/>
  <c r="J288" i="5"/>
  <c r="Q288" i="5"/>
  <c r="G289" i="5"/>
  <c r="P289" i="5" s="1"/>
  <c r="I289" i="5"/>
  <c r="J289" i="5"/>
  <c r="G290" i="5"/>
  <c r="Q290" i="5" s="1"/>
  <c r="I290" i="5"/>
  <c r="J290" i="5"/>
  <c r="G291" i="5"/>
  <c r="N291" i="5" s="1"/>
  <c r="I291" i="5"/>
  <c r="P291" i="5"/>
  <c r="J291" i="5"/>
  <c r="G292" i="5"/>
  <c r="Q292" i="5" s="1"/>
  <c r="I292" i="5"/>
  <c r="P292" i="5" s="1"/>
  <c r="J292" i="5"/>
  <c r="G293" i="5"/>
  <c r="O293" i="5" s="1"/>
  <c r="J293" i="5"/>
  <c r="Q293" i="5"/>
  <c r="G294" i="5"/>
  <c r="O294" i="5" s="1"/>
  <c r="I294" i="5"/>
  <c r="P294" i="5"/>
  <c r="J294" i="5"/>
  <c r="G295" i="5"/>
  <c r="I295" i="5"/>
  <c r="J295" i="5"/>
  <c r="Q295" i="5" s="1"/>
  <c r="G296" i="5"/>
  <c r="Q296" i="5" s="1"/>
  <c r="I296" i="5"/>
  <c r="J296" i="5"/>
  <c r="G297" i="5"/>
  <c r="P297" i="5" s="1"/>
  <c r="I297" i="5"/>
  <c r="J297" i="5"/>
  <c r="G298" i="5"/>
  <c r="O298" i="5" s="1"/>
  <c r="J298" i="5"/>
  <c r="G299" i="5"/>
  <c r="R299" i="5" s="1"/>
  <c r="I299" i="5"/>
  <c r="J299" i="5"/>
  <c r="Q299" i="5"/>
  <c r="G300" i="5"/>
  <c r="Q300" i="5" s="1"/>
  <c r="I300" i="5"/>
  <c r="J300" i="5"/>
  <c r="G301" i="5"/>
  <c r="P301" i="5" s="1"/>
  <c r="I301" i="5"/>
  <c r="J301" i="5"/>
  <c r="G302" i="5"/>
  <c r="Q302" i="5" s="1"/>
  <c r="I302" i="5"/>
  <c r="J302" i="5"/>
  <c r="G303" i="5"/>
  <c r="R303" i="5" s="1"/>
  <c r="I303" i="5"/>
  <c r="J303" i="5"/>
  <c r="G304" i="5"/>
  <c r="P304" i="5" s="1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R308" i="5" s="1"/>
  <c r="I308" i="5"/>
  <c r="J308" i="5"/>
  <c r="Q308" i="5"/>
  <c r="G309" i="5"/>
  <c r="I309" i="5"/>
  <c r="J309" i="5"/>
  <c r="Q309" i="5"/>
  <c r="G310" i="5"/>
  <c r="I310" i="5"/>
  <c r="J310" i="5"/>
  <c r="Q310" i="5"/>
  <c r="G311" i="5"/>
  <c r="I311" i="5"/>
  <c r="J311" i="5"/>
  <c r="Q311" i="5"/>
  <c r="G312" i="5"/>
  <c r="I312" i="5"/>
  <c r="J312" i="5"/>
  <c r="Q312" i="5"/>
  <c r="G313" i="5"/>
  <c r="I313" i="5"/>
  <c r="J313" i="5"/>
  <c r="Q313" i="5"/>
  <c r="G314" i="5"/>
  <c r="I314" i="5"/>
  <c r="J314" i="5"/>
  <c r="Q314" i="5"/>
  <c r="G315" i="5"/>
  <c r="N315" i="5" s="1"/>
  <c r="I315" i="5"/>
  <c r="P315" i="5"/>
  <c r="J315" i="5"/>
  <c r="G316" i="5"/>
  <c r="R316" i="5" s="1"/>
  <c r="I316" i="5"/>
  <c r="J316" i="5"/>
  <c r="Q316" i="5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Q326" i="5" s="1"/>
  <c r="I326" i="5"/>
  <c r="J326" i="5"/>
  <c r="G327" i="5"/>
  <c r="I327" i="5"/>
  <c r="J327" i="5"/>
  <c r="G328" i="5"/>
  <c r="I328" i="5"/>
  <c r="J328" i="5"/>
  <c r="G329" i="5"/>
  <c r="P329" i="5" s="1"/>
  <c r="I329" i="5"/>
  <c r="J329" i="5"/>
  <c r="Q329" i="5"/>
  <c r="G330" i="5"/>
  <c r="I330" i="5"/>
  <c r="J330" i="5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Q333" i="5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G338" i="5"/>
  <c r="O338" i="5" s="1"/>
  <c r="J338" i="5"/>
  <c r="Q338" i="5"/>
  <c r="G339" i="5"/>
  <c r="N339" i="5" s="1"/>
  <c r="I339" i="5"/>
  <c r="P339" i="5"/>
  <c r="J339" i="5"/>
  <c r="G340" i="5"/>
  <c r="R340" i="5" s="1"/>
  <c r="I340" i="5"/>
  <c r="J340" i="5"/>
  <c r="G341" i="5"/>
  <c r="Q341" i="5" s="1"/>
  <c r="I341" i="5"/>
  <c r="J341" i="5"/>
  <c r="G342" i="5"/>
  <c r="O342" i="5" s="1"/>
  <c r="I342" i="5"/>
  <c r="J342" i="5"/>
  <c r="G343" i="5"/>
  <c r="Q343" i="5" s="1"/>
  <c r="I343" i="5"/>
  <c r="P343" i="5" s="1"/>
  <c r="J343" i="5"/>
  <c r="G344" i="5"/>
  <c r="I344" i="5"/>
  <c r="J344" i="5"/>
  <c r="G345" i="5"/>
  <c r="O345" i="5" s="1"/>
  <c r="I345" i="5"/>
  <c r="J345" i="5"/>
  <c r="G346" i="5"/>
  <c r="Q346" i="5" s="1"/>
  <c r="I346" i="5"/>
  <c r="P346" i="5" s="1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R356" i="5" s="1"/>
  <c r="I356" i="5"/>
  <c r="J356" i="5"/>
  <c r="G357" i="5"/>
  <c r="P357" i="5" s="1"/>
  <c r="I357" i="5"/>
  <c r="J357" i="5"/>
  <c r="Q357" i="5"/>
  <c r="G358" i="5"/>
  <c r="P358" i="5" s="1"/>
  <c r="I358" i="5"/>
  <c r="J358" i="5"/>
  <c r="G359" i="5"/>
  <c r="N359" i="5" s="1"/>
  <c r="J359" i="5"/>
  <c r="G360" i="5"/>
  <c r="N360" i="5" s="1"/>
  <c r="O360" i="5"/>
  <c r="I360" i="5"/>
  <c r="J360" i="5"/>
  <c r="Q360" i="5"/>
  <c r="G361" i="5"/>
  <c r="I361" i="5"/>
  <c r="J361" i="5"/>
  <c r="G362" i="5"/>
  <c r="O362" i="5" s="1"/>
  <c r="J362" i="5"/>
  <c r="Q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/>
  <c r="J369" i="5"/>
  <c r="G370" i="5"/>
  <c r="O370" i="5"/>
  <c r="P370" i="5"/>
  <c r="J370" i="5"/>
  <c r="Q370" i="5" s="1"/>
  <c r="G371" i="5"/>
  <c r="N371" i="5" s="1"/>
  <c r="I371" i="5"/>
  <c r="J371" i="5"/>
  <c r="G372" i="5"/>
  <c r="R372" i="5" s="1"/>
  <c r="I372" i="5"/>
  <c r="P372" i="5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G380" i="5"/>
  <c r="N380" i="5" s="1"/>
  <c r="I380" i="5"/>
  <c r="J380" i="5"/>
  <c r="G381" i="5"/>
  <c r="P381" i="5" s="1"/>
  <c r="O381" i="5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Q391" i="5" s="1"/>
  <c r="I391" i="5"/>
  <c r="J391" i="5"/>
  <c r="G392" i="5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Q397" i="5" s="1"/>
  <c r="I397" i="5"/>
  <c r="J397" i="5"/>
  <c r="G398" i="5"/>
  <c r="O398" i="5" s="1"/>
  <c r="I398" i="5"/>
  <c r="J398" i="5"/>
  <c r="G399" i="5"/>
  <c r="I399" i="5"/>
  <c r="P399" i="5"/>
  <c r="J399" i="5"/>
  <c r="Q399" i="5" s="1"/>
  <c r="G400" i="5"/>
  <c r="N400" i="5" s="1"/>
  <c r="O400" i="5"/>
  <c r="I400" i="5"/>
  <c r="J400" i="5"/>
  <c r="Q400" i="5"/>
  <c r="G401" i="5"/>
  <c r="I401" i="5"/>
  <c r="J401" i="5"/>
  <c r="Q401" i="5"/>
  <c r="G402" i="5"/>
  <c r="O402" i="5" s="1"/>
  <c r="J402" i="5"/>
  <c r="Q402" i="5"/>
  <c r="G403" i="5"/>
  <c r="I403" i="5"/>
  <c r="J403" i="5"/>
  <c r="G404" i="5"/>
  <c r="R404" i="5" s="1"/>
  <c r="I404" i="5"/>
  <c r="J404" i="5"/>
  <c r="Q404" i="5"/>
  <c r="G405" i="5"/>
  <c r="I405" i="5"/>
  <c r="J405" i="5"/>
  <c r="G406" i="5"/>
  <c r="P406" i="5" s="1"/>
  <c r="O406" i="5"/>
  <c r="I406" i="5"/>
  <c r="J406" i="5"/>
  <c r="Q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/>
  <c r="J411" i="5"/>
  <c r="G412" i="5"/>
  <c r="I412" i="5"/>
  <c r="J412" i="5"/>
  <c r="Q412" i="5" s="1"/>
  <c r="G413" i="5"/>
  <c r="I413" i="5"/>
  <c r="J413" i="5"/>
  <c r="Q413" i="5"/>
  <c r="G414" i="5"/>
  <c r="O414" i="5" s="1"/>
  <c r="I414" i="5"/>
  <c r="J414" i="5"/>
  <c r="G415" i="5"/>
  <c r="N415" i="5" s="1"/>
  <c r="J415" i="5"/>
  <c r="G416" i="5"/>
  <c r="N416" i="5" s="1"/>
  <c r="O416" i="5"/>
  <c r="I416" i="5"/>
  <c r="J416" i="5"/>
  <c r="Q416" i="5"/>
  <c r="G417" i="5"/>
  <c r="I417" i="5"/>
  <c r="J417" i="5"/>
  <c r="Q417" i="5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P423" i="5" s="1"/>
  <c r="I423" i="5"/>
  <c r="J423" i="5"/>
  <c r="Q423" i="5"/>
  <c r="G424" i="5"/>
  <c r="N424" i="5" s="1"/>
  <c r="I424" i="5"/>
  <c r="P424" i="5"/>
  <c r="J424" i="5"/>
  <c r="G425" i="5"/>
  <c r="O425" i="5" s="1"/>
  <c r="I425" i="5"/>
  <c r="P425" i="5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Q434" i="5"/>
  <c r="G435" i="5"/>
  <c r="P435" i="5" s="1"/>
  <c r="I435" i="5"/>
  <c r="J435" i="5"/>
  <c r="Q435" i="5"/>
  <c r="G436" i="5"/>
  <c r="N436" i="5" s="1"/>
  <c r="I436" i="5"/>
  <c r="P436" i="5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O442" i="5"/>
  <c r="I442" i="5"/>
  <c r="P442" i="5" s="1"/>
  <c r="J442" i="5"/>
  <c r="Q442" i="5"/>
  <c r="G443" i="5"/>
  <c r="O443" i="5" s="1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/>
  <c r="J451" i="5"/>
  <c r="G452" i="5"/>
  <c r="R452" i="5" s="1"/>
  <c r="I452" i="5"/>
  <c r="J452" i="5"/>
  <c r="G453" i="5"/>
  <c r="N453" i="5" s="1"/>
  <c r="I453" i="5"/>
  <c r="J453" i="5"/>
  <c r="G454" i="5"/>
  <c r="R454" i="5" s="1"/>
  <c r="I454" i="5"/>
  <c r="J454" i="5"/>
  <c r="G455" i="5"/>
  <c r="I455" i="5"/>
  <c r="P455" i="5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O459" i="5" s="1"/>
  <c r="I459" i="5"/>
  <c r="J459" i="5"/>
  <c r="G460" i="5"/>
  <c r="R460" i="5" s="1"/>
  <c r="I460" i="5"/>
  <c r="P460" i="5"/>
  <c r="J460" i="5"/>
  <c r="G461" i="5"/>
  <c r="R461" i="5" s="1"/>
  <c r="O461" i="5"/>
  <c r="I461" i="5"/>
  <c r="P461" i="5" s="1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I464" i="5"/>
  <c r="J464" i="5"/>
  <c r="G465" i="5"/>
  <c r="N465" i="5" s="1"/>
  <c r="I465" i="5"/>
  <c r="J465" i="5"/>
  <c r="P465" i="5"/>
  <c r="G466" i="5"/>
  <c r="N466" i="5" s="1"/>
  <c r="I466" i="5"/>
  <c r="P466" i="5"/>
  <c r="J466" i="5"/>
  <c r="G467" i="5"/>
  <c r="N467" i="5"/>
  <c r="I467" i="5"/>
  <c r="P467" i="5" s="1"/>
  <c r="J467" i="5"/>
  <c r="Q467" i="5"/>
  <c r="G468" i="5"/>
  <c r="R468" i="5" s="1"/>
  <c r="I468" i="5"/>
  <c r="J468" i="5"/>
  <c r="G469" i="5"/>
  <c r="N469" i="5" s="1"/>
  <c r="I469" i="5"/>
  <c r="J469" i="5"/>
  <c r="G470" i="5"/>
  <c r="R470" i="5" s="1"/>
  <c r="O470" i="5"/>
  <c r="I470" i="5"/>
  <c r="P470" i="5" s="1"/>
  <c r="J470" i="5"/>
  <c r="Q470" i="5"/>
  <c r="G471" i="5"/>
  <c r="O471" i="5" s="1"/>
  <c r="I471" i="5"/>
  <c r="J471" i="5"/>
  <c r="G472" i="5"/>
  <c r="N472" i="5" s="1"/>
  <c r="I472" i="5"/>
  <c r="P472" i="5"/>
  <c r="J472" i="5"/>
  <c r="G473" i="5"/>
  <c r="O473" i="5"/>
  <c r="I473" i="5"/>
  <c r="P473" i="5" s="1"/>
  <c r="J473" i="5"/>
  <c r="Q473" i="5"/>
  <c r="G474" i="5"/>
  <c r="I474" i="5"/>
  <c r="J474" i="5"/>
  <c r="G475" i="5"/>
  <c r="O475" i="5" s="1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O479" i="5" s="1"/>
  <c r="I479" i="5"/>
  <c r="J479" i="5"/>
  <c r="P479" i="5"/>
  <c r="G480" i="5"/>
  <c r="I480" i="5"/>
  <c r="P480" i="5"/>
  <c r="J480" i="5"/>
  <c r="G481" i="5"/>
  <c r="N481" i="5" s="1"/>
  <c r="I481" i="5"/>
  <c r="J481" i="5"/>
  <c r="G482" i="5"/>
  <c r="N482" i="5"/>
  <c r="I482" i="5"/>
  <c r="P482" i="5" s="1"/>
  <c r="J482" i="5"/>
  <c r="Q482" i="5" s="1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R486" i="5" s="1"/>
  <c r="I486" i="5"/>
  <c r="P486" i="5"/>
  <c r="J486" i="5"/>
  <c r="G487" i="5"/>
  <c r="N487" i="5" s="1"/>
  <c r="I487" i="5"/>
  <c r="J487" i="5"/>
  <c r="Q487" i="5" s="1"/>
  <c r="G488" i="5"/>
  <c r="I488" i="5"/>
  <c r="P488" i="5"/>
  <c r="J488" i="5"/>
  <c r="G489" i="5"/>
  <c r="I489" i="5"/>
  <c r="P489" i="5"/>
  <c r="J489" i="5"/>
  <c r="G490" i="5"/>
  <c r="N490" i="5"/>
  <c r="O490" i="5"/>
  <c r="I490" i="5"/>
  <c r="P490" i="5" s="1"/>
  <c r="J490" i="5"/>
  <c r="Q490" i="5" s="1"/>
  <c r="G491" i="5"/>
  <c r="R491" i="5" s="1"/>
  <c r="I491" i="5"/>
  <c r="J491" i="5"/>
  <c r="G492" i="5"/>
  <c r="I492" i="5"/>
  <c r="J492" i="5"/>
  <c r="G493" i="5"/>
  <c r="N493" i="5" s="1"/>
  <c r="I493" i="5"/>
  <c r="P493" i="5" s="1"/>
  <c r="J493" i="5"/>
  <c r="G494" i="5"/>
  <c r="R494" i="5" s="1"/>
  <c r="I494" i="5"/>
  <c r="P494" i="5"/>
  <c r="J494" i="5"/>
  <c r="G495" i="5"/>
  <c r="N495" i="5"/>
  <c r="I495" i="5"/>
  <c r="P495" i="5" s="1"/>
  <c r="J495" i="5"/>
  <c r="Q495" i="5" s="1"/>
  <c r="G496" i="5"/>
  <c r="I496" i="5"/>
  <c r="J496" i="5"/>
  <c r="G497" i="5"/>
  <c r="N497" i="5"/>
  <c r="I497" i="5"/>
  <c r="P497" i="5" s="1"/>
  <c r="J497" i="5"/>
  <c r="G498" i="5"/>
  <c r="P498" i="5" s="1"/>
  <c r="I498" i="5"/>
  <c r="J498" i="5"/>
  <c r="G499" i="5"/>
  <c r="O499" i="5" s="1"/>
  <c r="I499" i="5"/>
  <c r="J499" i="5"/>
  <c r="G500" i="5"/>
  <c r="R500" i="5" s="1"/>
  <c r="I500" i="5"/>
  <c r="J500" i="5"/>
  <c r="G501" i="5"/>
  <c r="R501" i="5" s="1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N504" i="5"/>
  <c r="O504" i="5"/>
  <c r="I504" i="5"/>
  <c r="P504" i="5"/>
  <c r="J504" i="5"/>
  <c r="Q504" i="5" s="1"/>
  <c r="G505" i="5"/>
  <c r="O505" i="5" s="1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P513" i="5" s="1"/>
  <c r="I513" i="5"/>
  <c r="J513" i="5"/>
  <c r="G514" i="5"/>
  <c r="N514" i="5" s="1"/>
  <c r="I514" i="5"/>
  <c r="J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R532" i="5" s="1"/>
  <c r="I532" i="5"/>
  <c r="J532" i="5"/>
  <c r="G533" i="5"/>
  <c r="N533" i="5" s="1"/>
  <c r="I533" i="5"/>
  <c r="P533" i="5"/>
  <c r="J533" i="5"/>
  <c r="G534" i="5"/>
  <c r="R534" i="5" s="1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N537" i="5"/>
  <c r="O537" i="5"/>
  <c r="I537" i="5"/>
  <c r="P537" i="5"/>
  <c r="J537" i="5"/>
  <c r="Q537" i="5" s="1"/>
  <c r="G538" i="5"/>
  <c r="O538" i="5" s="1"/>
  <c r="I538" i="5"/>
  <c r="P538" i="5"/>
  <c r="J538" i="5"/>
  <c r="G539" i="5"/>
  <c r="N539" i="5" s="1"/>
  <c r="I539" i="5"/>
  <c r="P539" i="5" s="1"/>
  <c r="J539" i="5"/>
  <c r="G540" i="5"/>
  <c r="P540" i="5" s="1"/>
  <c r="I540" i="5"/>
  <c r="J540" i="5"/>
  <c r="G541" i="5"/>
  <c r="R541" i="5" s="1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Q543" i="5"/>
  <c r="G544" i="5"/>
  <c r="I544" i="5"/>
  <c r="J544" i="5"/>
  <c r="G545" i="5"/>
  <c r="I545" i="5"/>
  <c r="J545" i="5"/>
  <c r="G546" i="5"/>
  <c r="N546" i="5" s="1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J548" i="5"/>
  <c r="G549" i="5"/>
  <c r="R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P551" i="5" s="1"/>
  <c r="G552" i="5"/>
  <c r="O552" i="5"/>
  <c r="I552" i="5"/>
  <c r="P552" i="5" s="1"/>
  <c r="J552" i="5"/>
  <c r="Q552" i="5"/>
  <c r="G553" i="5"/>
  <c r="P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P556" i="5" s="1"/>
  <c r="I556" i="5"/>
  <c r="J556" i="5"/>
  <c r="G557" i="5"/>
  <c r="N557" i="5" s="1"/>
  <c r="I557" i="5"/>
  <c r="P557" i="5" s="1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O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Q564" i="5" s="1"/>
  <c r="G565" i="5"/>
  <c r="N565" i="5" s="1"/>
  <c r="I565" i="5"/>
  <c r="P565" i="5" s="1"/>
  <c r="J565" i="5"/>
  <c r="G566" i="5"/>
  <c r="N566" i="5"/>
  <c r="I566" i="5"/>
  <c r="P566" i="5" s="1"/>
  <c r="J566" i="5"/>
  <c r="Q566" i="5"/>
  <c r="G567" i="5"/>
  <c r="O567" i="5" s="1"/>
  <c r="I567" i="5"/>
  <c r="J567" i="5"/>
  <c r="G568" i="5"/>
  <c r="N568" i="5" s="1"/>
  <c r="I568" i="5"/>
  <c r="J568" i="5"/>
  <c r="Q568" i="5"/>
  <c r="G569" i="5"/>
  <c r="N569" i="5" s="1"/>
  <c r="I569" i="5"/>
  <c r="J569" i="5"/>
  <c r="G570" i="5"/>
  <c r="N570" i="5" s="1"/>
  <c r="I570" i="5"/>
  <c r="J570" i="5"/>
  <c r="Q570" i="5"/>
  <c r="G571" i="5"/>
  <c r="O571" i="5" s="1"/>
  <c r="I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J581" i="5"/>
  <c r="P581" i="5" s="1"/>
  <c r="G582" i="5"/>
  <c r="N582" i="5" s="1"/>
  <c r="I582" i="5"/>
  <c r="J582" i="5"/>
  <c r="G583" i="5"/>
  <c r="O583" i="5" s="1"/>
  <c r="I583" i="5"/>
  <c r="J583" i="5"/>
  <c r="P583" i="5"/>
  <c r="G584" i="5"/>
  <c r="O584" i="5" s="1"/>
  <c r="I584" i="5"/>
  <c r="P584" i="5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Q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P592" i="5" s="1"/>
  <c r="G593" i="5"/>
  <c r="N593" i="5" s="1"/>
  <c r="I593" i="5"/>
  <c r="P593" i="5" s="1"/>
  <c r="J593" i="5"/>
  <c r="G594" i="5"/>
  <c r="P594" i="5" s="1"/>
  <c r="O594" i="5"/>
  <c r="I594" i="5"/>
  <c r="J594" i="5"/>
  <c r="Q594" i="5"/>
  <c r="G595" i="5"/>
  <c r="O595" i="5" s="1"/>
  <c r="I595" i="5"/>
  <c r="J595" i="5"/>
  <c r="G596" i="5"/>
  <c r="N596" i="5" s="1"/>
  <c r="I596" i="5"/>
  <c r="J596" i="5"/>
  <c r="Q596" i="5"/>
  <c r="G597" i="5"/>
  <c r="N597" i="5" s="1"/>
  <c r="I597" i="5"/>
  <c r="P597" i="5"/>
  <c r="J597" i="5"/>
  <c r="G598" i="5"/>
  <c r="N598" i="5"/>
  <c r="I598" i="5"/>
  <c r="J598" i="5"/>
  <c r="Q598" i="5" s="1"/>
  <c r="G599" i="5"/>
  <c r="I599" i="5"/>
  <c r="P599" i="5"/>
  <c r="J599" i="5"/>
  <c r="G600" i="5"/>
  <c r="N600" i="5"/>
  <c r="I600" i="5"/>
  <c r="P600" i="5" s="1"/>
  <c r="J600" i="5"/>
  <c r="Q600" i="5"/>
  <c r="G601" i="5"/>
  <c r="N601" i="5" s="1"/>
  <c r="I601" i="5"/>
  <c r="J601" i="5"/>
  <c r="G602" i="5"/>
  <c r="N602" i="5" s="1"/>
  <c r="I602" i="5"/>
  <c r="J602" i="5"/>
  <c r="G603" i="5"/>
  <c r="N603" i="5" s="1"/>
  <c r="I603" i="5"/>
  <c r="J603" i="5"/>
  <c r="G604" i="5"/>
  <c r="R604" i="5" s="1"/>
  <c r="I604" i="5"/>
  <c r="J604" i="5"/>
  <c r="G605" i="5"/>
  <c r="R605" i="5" s="1"/>
  <c r="I605" i="5"/>
  <c r="P605" i="5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N608" i="5"/>
  <c r="O608" i="5"/>
  <c r="I608" i="5"/>
  <c r="P608" i="5" s="1"/>
  <c r="J608" i="5"/>
  <c r="Q608" i="5" s="1"/>
  <c r="G609" i="5"/>
  <c r="O609" i="5"/>
  <c r="I609" i="5"/>
  <c r="J609" i="5"/>
  <c r="Q609" i="5"/>
  <c r="G610" i="5"/>
  <c r="I610" i="5"/>
  <c r="P610" i="5"/>
  <c r="J610" i="5"/>
  <c r="G611" i="5"/>
  <c r="I611" i="5"/>
  <c r="J611" i="5"/>
  <c r="G612" i="5"/>
  <c r="R612" i="5" s="1"/>
  <c r="I612" i="5"/>
  <c r="J612" i="5"/>
  <c r="G613" i="5"/>
  <c r="R613" i="5" s="1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Q615" i="5"/>
  <c r="G616" i="5"/>
  <c r="P616" i="5" s="1"/>
  <c r="I616" i="5"/>
  <c r="J616" i="5"/>
  <c r="G617" i="5"/>
  <c r="N617" i="5"/>
  <c r="I617" i="5"/>
  <c r="J617" i="5"/>
  <c r="Q617" i="5"/>
  <c r="G618" i="5"/>
  <c r="N618" i="5" s="1"/>
  <c r="I618" i="5"/>
  <c r="J618" i="5"/>
  <c r="G619" i="5"/>
  <c r="N619" i="5" s="1"/>
  <c r="I619" i="5"/>
  <c r="J619" i="5"/>
  <c r="Q619" i="5"/>
  <c r="G620" i="5"/>
  <c r="O620" i="5" s="1"/>
  <c r="I620" i="5"/>
  <c r="J620" i="5"/>
  <c r="G621" i="5"/>
  <c r="N621" i="5"/>
  <c r="I621" i="5"/>
  <c r="J621" i="5"/>
  <c r="Q621" i="5"/>
  <c r="G622" i="5"/>
  <c r="N622" i="5" s="1"/>
  <c r="I622" i="5"/>
  <c r="J622" i="5"/>
  <c r="G623" i="5"/>
  <c r="N623" i="5"/>
  <c r="I623" i="5"/>
  <c r="J623" i="5"/>
  <c r="Q623" i="5"/>
  <c r="G624" i="5"/>
  <c r="O624" i="5" s="1"/>
  <c r="I624" i="5"/>
  <c r="J624" i="5"/>
  <c r="G625" i="5"/>
  <c r="N625" i="5"/>
  <c r="I625" i="5"/>
  <c r="J625" i="5"/>
  <c r="Q625" i="5"/>
  <c r="G626" i="5"/>
  <c r="N626" i="5" s="1"/>
  <c r="I626" i="5"/>
  <c r="J626" i="5"/>
  <c r="G627" i="5"/>
  <c r="N627" i="5" s="1"/>
  <c r="I627" i="5"/>
  <c r="J627" i="5"/>
  <c r="Q627" i="5"/>
  <c r="G628" i="5"/>
  <c r="I628" i="5"/>
  <c r="J628" i="5"/>
  <c r="P628" i="5"/>
  <c r="G629" i="5"/>
  <c r="N629" i="5"/>
  <c r="I629" i="5"/>
  <c r="J629" i="5"/>
  <c r="Q629" i="5" s="1"/>
  <c r="G630" i="5"/>
  <c r="I630" i="5"/>
  <c r="J630" i="5"/>
  <c r="G631" i="5"/>
  <c r="N631" i="5"/>
  <c r="I631" i="5"/>
  <c r="P631" i="5" s="1"/>
  <c r="J631" i="5"/>
  <c r="Q631" i="5" s="1"/>
  <c r="G632" i="5"/>
  <c r="N632" i="5" s="1"/>
  <c r="I632" i="5"/>
  <c r="J632" i="5"/>
  <c r="G633" i="5"/>
  <c r="N633" i="5" s="1"/>
  <c r="I633" i="5"/>
  <c r="J633" i="5"/>
  <c r="P633" i="5"/>
  <c r="G634" i="5"/>
  <c r="N634" i="5" s="1"/>
  <c r="I634" i="5"/>
  <c r="J634" i="5"/>
  <c r="G635" i="5"/>
  <c r="O635" i="5" s="1"/>
  <c r="I635" i="5"/>
  <c r="J635" i="5"/>
  <c r="Q635" i="5"/>
  <c r="G636" i="5"/>
  <c r="N636" i="5" s="1"/>
  <c r="I636" i="5"/>
  <c r="J636" i="5"/>
  <c r="G637" i="5"/>
  <c r="N637" i="5" s="1"/>
  <c r="I637" i="5"/>
  <c r="J637" i="5"/>
  <c r="P637" i="5"/>
  <c r="G638" i="5"/>
  <c r="R638" i="5" s="1"/>
  <c r="O638" i="5"/>
  <c r="I638" i="5"/>
  <c r="J638" i="5"/>
  <c r="Q638" i="5"/>
  <c r="G639" i="5"/>
  <c r="P639" i="5" s="1"/>
  <c r="I639" i="5"/>
  <c r="J639" i="5"/>
  <c r="G640" i="5"/>
  <c r="N640" i="5"/>
  <c r="I640" i="5"/>
  <c r="J640" i="5"/>
  <c r="Q640" i="5"/>
  <c r="G641" i="5"/>
  <c r="P641" i="5" s="1"/>
  <c r="I641" i="5"/>
  <c r="J641" i="5"/>
  <c r="G642" i="5"/>
  <c r="O642" i="5" s="1"/>
  <c r="N642" i="5"/>
  <c r="I642" i="5"/>
  <c r="P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/>
  <c r="I647" i="5"/>
  <c r="J647" i="5"/>
  <c r="Q647" i="5" s="1"/>
  <c r="G648" i="5"/>
  <c r="I648" i="5"/>
  <c r="P648" i="5"/>
  <c r="J648" i="5"/>
  <c r="G649" i="5"/>
  <c r="N649" i="5"/>
  <c r="O649" i="5"/>
  <c r="I649" i="5"/>
  <c r="P649" i="5"/>
  <c r="J649" i="5"/>
  <c r="Q649" i="5"/>
  <c r="G650" i="5"/>
  <c r="N650" i="5" s="1"/>
  <c r="I650" i="5"/>
  <c r="J650" i="5"/>
  <c r="G651" i="5"/>
  <c r="N651" i="5" s="1"/>
  <c r="I651" i="5"/>
  <c r="J651" i="5"/>
  <c r="P651" i="5"/>
  <c r="G652" i="5"/>
  <c r="N652" i="5" s="1"/>
  <c r="I652" i="5"/>
  <c r="P652" i="5"/>
  <c r="J652" i="5"/>
  <c r="G653" i="5"/>
  <c r="N653" i="5" s="1"/>
  <c r="I653" i="5"/>
  <c r="J653" i="5"/>
  <c r="Q653" i="5" s="1"/>
  <c r="G654" i="5"/>
  <c r="I654" i="5"/>
  <c r="P654" i="5"/>
  <c r="J654" i="5"/>
  <c r="G655" i="5"/>
  <c r="I655" i="5"/>
  <c r="J655" i="5"/>
  <c r="P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Q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P672" i="5" s="1"/>
  <c r="N672" i="5"/>
  <c r="I672" i="5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G676" i="5"/>
  <c r="I676" i="5"/>
  <c r="P676" i="5"/>
  <c r="J676" i="5"/>
  <c r="G677" i="5"/>
  <c r="N677" i="5" s="1"/>
  <c r="I677" i="5"/>
  <c r="J677" i="5"/>
  <c r="Q677" i="5" s="1"/>
  <c r="G678" i="5"/>
  <c r="I678" i="5"/>
  <c r="P678" i="5"/>
  <c r="J678" i="5"/>
  <c r="G679" i="5"/>
  <c r="N679" i="5"/>
  <c r="I679" i="5"/>
  <c r="P679" i="5" s="1"/>
  <c r="J679" i="5"/>
  <c r="G680" i="5"/>
  <c r="N680" i="5"/>
  <c r="I680" i="5"/>
  <c r="J680" i="5"/>
  <c r="Q680" i="5"/>
  <c r="G681" i="5"/>
  <c r="I681" i="5"/>
  <c r="J681" i="5"/>
  <c r="G682" i="5"/>
  <c r="P682" i="5" s="1"/>
  <c r="I682" i="5"/>
  <c r="J682" i="5"/>
  <c r="G683" i="5"/>
  <c r="R683" i="5" s="1"/>
  <c r="O683" i="5"/>
  <c r="I683" i="5"/>
  <c r="J683" i="5"/>
  <c r="Q683" i="5"/>
  <c r="G684" i="5"/>
  <c r="I684" i="5"/>
  <c r="J684" i="5"/>
  <c r="G685" i="5"/>
  <c r="N685" i="5" s="1"/>
  <c r="I685" i="5"/>
  <c r="J685" i="5"/>
  <c r="Q685" i="5"/>
  <c r="G686" i="5"/>
  <c r="I686" i="5"/>
  <c r="J686" i="5"/>
  <c r="P686" i="5"/>
  <c r="G687" i="5"/>
  <c r="N687" i="5" s="1"/>
  <c r="O687" i="5"/>
  <c r="J687" i="5"/>
  <c r="Q687" i="5" s="1"/>
  <c r="G688" i="5"/>
  <c r="I688" i="5"/>
  <c r="P688" i="5"/>
  <c r="J688" i="5"/>
  <c r="G689" i="5"/>
  <c r="N689" i="5" s="1"/>
  <c r="I689" i="5"/>
  <c r="P689" i="5" s="1"/>
  <c r="J689" i="5"/>
  <c r="G690" i="5"/>
  <c r="O690" i="5"/>
  <c r="I690" i="5"/>
  <c r="P690" i="5" s="1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/>
  <c r="I695" i="5"/>
  <c r="P695" i="5" s="1"/>
  <c r="J695" i="5"/>
  <c r="Q695" i="5" s="1"/>
  <c r="G696" i="5"/>
  <c r="I696" i="5"/>
  <c r="J696" i="5"/>
  <c r="G697" i="5"/>
  <c r="P697" i="5" s="1"/>
  <c r="N697" i="5"/>
  <c r="I697" i="5"/>
  <c r="J697" i="5"/>
  <c r="Q697" i="5"/>
  <c r="G698" i="5"/>
  <c r="N698" i="5" s="1"/>
  <c r="I698" i="5"/>
  <c r="P698" i="5"/>
  <c r="J698" i="5"/>
  <c r="G699" i="5"/>
  <c r="N699" i="5"/>
  <c r="I699" i="5"/>
  <c r="J699" i="5"/>
  <c r="G700" i="5"/>
  <c r="P700" i="5" s="1"/>
  <c r="I700" i="5"/>
  <c r="J700" i="5"/>
  <c r="G701" i="5"/>
  <c r="N701" i="5"/>
  <c r="I701" i="5"/>
  <c r="J701" i="5"/>
  <c r="Q701" i="5"/>
  <c r="G702" i="5"/>
  <c r="N702" i="5" s="1"/>
  <c r="I702" i="5"/>
  <c r="J702" i="5"/>
  <c r="G703" i="5"/>
  <c r="N703" i="5" s="1"/>
  <c r="I703" i="5"/>
  <c r="J703" i="5"/>
  <c r="Q703" i="5" s="1"/>
  <c r="G704" i="5"/>
  <c r="N704" i="5" s="1"/>
  <c r="I704" i="5"/>
  <c r="J704" i="5"/>
  <c r="P704" i="5"/>
  <c r="G705" i="5"/>
  <c r="O705" i="5"/>
  <c r="I705" i="5"/>
  <c r="P705" i="5" s="1"/>
  <c r="J705" i="5"/>
  <c r="Q705" i="5"/>
  <c r="G706" i="5"/>
  <c r="P706" i="5" s="1"/>
  <c r="I706" i="5"/>
  <c r="J706" i="5"/>
  <c r="G707" i="5"/>
  <c r="N707" i="5" s="1"/>
  <c r="I707" i="5"/>
  <c r="J707" i="5"/>
  <c r="P707" i="5"/>
  <c r="G708" i="5"/>
  <c r="I708" i="5"/>
  <c r="J708" i="5"/>
  <c r="G709" i="5"/>
  <c r="R709" i="5" s="1"/>
  <c r="I709" i="5"/>
  <c r="P709" i="5"/>
  <c r="J709" i="5"/>
  <c r="G710" i="5"/>
  <c r="N710" i="5"/>
  <c r="I710" i="5"/>
  <c r="P710" i="5" s="1"/>
  <c r="J710" i="5"/>
  <c r="Q710" i="5" s="1"/>
  <c r="G711" i="5"/>
  <c r="N711" i="5" s="1"/>
  <c r="I711" i="5"/>
  <c r="J711" i="5"/>
  <c r="G712" i="5"/>
  <c r="N712" i="5"/>
  <c r="I712" i="5"/>
  <c r="P712" i="5" s="1"/>
  <c r="J712" i="5"/>
  <c r="Q712" i="5" s="1"/>
  <c r="G713" i="5"/>
  <c r="N713" i="5"/>
  <c r="I713" i="5"/>
  <c r="J713" i="5"/>
  <c r="G714" i="5"/>
  <c r="P714" i="5" s="1"/>
  <c r="I714" i="5"/>
  <c r="J714" i="5"/>
  <c r="G715" i="5"/>
  <c r="N715" i="5"/>
  <c r="I715" i="5"/>
  <c r="P715" i="5" s="1"/>
  <c r="J715" i="5"/>
  <c r="Q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/>
  <c r="I721" i="5"/>
  <c r="J721" i="5"/>
  <c r="Q721" i="5"/>
  <c r="G722" i="5"/>
  <c r="N722" i="5" s="1"/>
  <c r="I722" i="5"/>
  <c r="J722" i="5"/>
  <c r="G723" i="5"/>
  <c r="N723" i="5" s="1"/>
  <c r="I723" i="5"/>
  <c r="J723" i="5"/>
  <c r="Q723" i="5"/>
  <c r="G724" i="5"/>
  <c r="N724" i="5" s="1"/>
  <c r="I724" i="5"/>
  <c r="P724" i="5" s="1"/>
  <c r="J724" i="5"/>
  <c r="G725" i="5"/>
  <c r="R725" i="5" s="1"/>
  <c r="N725" i="5"/>
  <c r="I725" i="5"/>
  <c r="P725" i="5"/>
  <c r="J725" i="5"/>
  <c r="G726" i="5"/>
  <c r="O726" i="5" s="1"/>
  <c r="I726" i="5"/>
  <c r="J726" i="5"/>
  <c r="G727" i="5"/>
  <c r="N727" i="5" s="1"/>
  <c r="I727" i="5"/>
  <c r="P727" i="5" s="1"/>
  <c r="J727" i="5"/>
  <c r="G728" i="5"/>
  <c r="P728" i="5" s="1"/>
  <c r="N728" i="5"/>
  <c r="I728" i="5"/>
  <c r="J728" i="5"/>
  <c r="Q728" i="5"/>
  <c r="G729" i="5"/>
  <c r="I729" i="5"/>
  <c r="J729" i="5"/>
  <c r="G730" i="5"/>
  <c r="O730" i="5" s="1"/>
  <c r="J730" i="5"/>
  <c r="Q730" i="5"/>
  <c r="G731" i="5"/>
  <c r="I731" i="5"/>
  <c r="J731" i="5"/>
  <c r="G732" i="5"/>
  <c r="N732" i="5" s="1"/>
  <c r="I732" i="5"/>
  <c r="J732" i="5"/>
  <c r="Q732" i="5"/>
  <c r="G733" i="5"/>
  <c r="N733" i="5" s="1"/>
  <c r="I733" i="5"/>
  <c r="P733" i="5"/>
  <c r="J733" i="5"/>
  <c r="G734" i="5"/>
  <c r="I734" i="5"/>
  <c r="J734" i="5"/>
  <c r="Q734" i="5" s="1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O739" i="5"/>
  <c r="I739" i="5"/>
  <c r="J739" i="5"/>
  <c r="Q739" i="5"/>
  <c r="G740" i="5"/>
  <c r="I740" i="5"/>
  <c r="J740" i="5"/>
  <c r="Q740" i="5" s="1"/>
  <c r="G741" i="5"/>
  <c r="N741" i="5"/>
  <c r="I741" i="5"/>
  <c r="P741" i="5" s="1"/>
  <c r="J741" i="5"/>
  <c r="Q741" i="5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N745" i="5" s="1"/>
  <c r="I745" i="5"/>
  <c r="J745" i="5"/>
  <c r="Q745" i="5"/>
  <c r="G746" i="5"/>
  <c r="I746" i="5"/>
  <c r="J746" i="5"/>
  <c r="P746" i="5"/>
  <c r="G747" i="5"/>
  <c r="N747" i="5" s="1"/>
  <c r="I747" i="5"/>
  <c r="J747" i="5"/>
  <c r="Q747" i="5" s="1"/>
  <c r="G748" i="5"/>
  <c r="N748" i="5" s="1"/>
  <c r="I748" i="5"/>
  <c r="P748" i="5"/>
  <c r="J748" i="5"/>
  <c r="G749" i="5"/>
  <c r="O749" i="5" s="1"/>
  <c r="N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Q752" i="5"/>
  <c r="G753" i="5"/>
  <c r="N753" i="5" s="1"/>
  <c r="I753" i="5"/>
  <c r="J753" i="5"/>
  <c r="G754" i="5"/>
  <c r="O754" i="5" s="1"/>
  <c r="N754" i="5"/>
  <c r="I754" i="5"/>
  <c r="P754" i="5"/>
  <c r="J754" i="5"/>
  <c r="Q754" i="5" s="1"/>
  <c r="G755" i="5"/>
  <c r="N755" i="5" s="1"/>
  <c r="I755" i="5"/>
  <c r="J755" i="5"/>
  <c r="Q755" i="5" s="1"/>
  <c r="G756" i="5"/>
  <c r="N756" i="5"/>
  <c r="I756" i="5"/>
  <c r="P756" i="5" s="1"/>
  <c r="J756" i="5"/>
  <c r="G757" i="5"/>
  <c r="R757" i="5" s="1"/>
  <c r="I757" i="5"/>
  <c r="J757" i="5"/>
  <c r="G758" i="5"/>
  <c r="R758" i="5" s="1"/>
  <c r="N758" i="5"/>
  <c r="I758" i="5"/>
  <c r="P758" i="5"/>
  <c r="J758" i="5"/>
  <c r="Q758" i="5" s="1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O771" i="5" s="1"/>
  <c r="N771" i="5"/>
  <c r="I771" i="5"/>
  <c r="P771" i="5"/>
  <c r="J771" i="5"/>
  <c r="Q771" i="5" s="1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O786" i="5"/>
  <c r="I786" i="5"/>
  <c r="P786" i="5" s="1"/>
  <c r="J786" i="5"/>
  <c r="G787" i="5"/>
  <c r="O787" i="5" s="1"/>
  <c r="N787" i="5"/>
  <c r="I787" i="5"/>
  <c r="P787" i="5"/>
  <c r="J787" i="5"/>
  <c r="G788" i="5"/>
  <c r="I788" i="5"/>
  <c r="J788" i="5"/>
  <c r="G789" i="5"/>
  <c r="R789" i="5" s="1"/>
  <c r="I789" i="5"/>
  <c r="P789" i="5"/>
  <c r="J789" i="5"/>
  <c r="G790" i="5"/>
  <c r="N790" i="5"/>
  <c r="I790" i="5"/>
  <c r="P790" i="5" s="1"/>
  <c r="J790" i="5"/>
  <c r="Q790" i="5" s="1"/>
  <c r="G791" i="5"/>
  <c r="N791" i="5"/>
  <c r="I791" i="5"/>
  <c r="J791" i="5"/>
  <c r="Q791" i="5"/>
  <c r="G792" i="5"/>
  <c r="N792" i="5" s="1"/>
  <c r="I792" i="5"/>
  <c r="J792" i="5"/>
  <c r="G793" i="5"/>
  <c r="P793" i="5" s="1"/>
  <c r="I793" i="5"/>
  <c r="J793" i="5"/>
  <c r="G794" i="5"/>
  <c r="N794" i="5" s="1"/>
  <c r="I794" i="5"/>
  <c r="J794" i="5"/>
  <c r="Q794" i="5"/>
  <c r="G795" i="5"/>
  <c r="N795" i="5" s="1"/>
  <c r="I795" i="5"/>
  <c r="P795" i="5"/>
  <c r="J795" i="5"/>
  <c r="G796" i="5"/>
  <c r="O796" i="5" s="1"/>
  <c r="N796" i="5"/>
  <c r="J796" i="5"/>
  <c r="Q796" i="5"/>
  <c r="G797" i="5"/>
  <c r="P797" i="5" s="1"/>
  <c r="I797" i="5"/>
  <c r="J797" i="5"/>
  <c r="G798" i="5"/>
  <c r="I798" i="5"/>
  <c r="P798" i="5"/>
  <c r="J798" i="5"/>
  <c r="G799" i="5"/>
  <c r="N799" i="5"/>
  <c r="I799" i="5"/>
  <c r="J799" i="5"/>
  <c r="G800" i="5"/>
  <c r="P800" i="5" s="1"/>
  <c r="I800" i="5"/>
  <c r="J800" i="5"/>
  <c r="G801" i="5"/>
  <c r="N801" i="5"/>
  <c r="I801" i="5"/>
  <c r="J801" i="5"/>
  <c r="Q801" i="5"/>
  <c r="G802" i="5"/>
  <c r="P802" i="5" s="1"/>
  <c r="I802" i="5"/>
  <c r="J802" i="5"/>
  <c r="G803" i="5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/>
  <c r="J805" i="5"/>
  <c r="G806" i="5"/>
  <c r="N806" i="5" s="1"/>
  <c r="I806" i="5"/>
  <c r="P806" i="5" s="1"/>
  <c r="J806" i="5"/>
  <c r="G807" i="5"/>
  <c r="R807" i="5" s="1"/>
  <c r="I807" i="5"/>
  <c r="P807" i="5"/>
  <c r="J807" i="5"/>
  <c r="G808" i="5"/>
  <c r="N808" i="5"/>
  <c r="I808" i="5"/>
  <c r="P808" i="5" s="1"/>
  <c r="J808" i="5"/>
  <c r="Q808" i="5" s="1"/>
  <c r="G809" i="5"/>
  <c r="N809" i="5"/>
  <c r="I809" i="5"/>
  <c r="J809" i="5"/>
  <c r="G810" i="5"/>
  <c r="J810" i="5"/>
  <c r="G811" i="5"/>
  <c r="R811" i="5" s="1"/>
  <c r="O811" i="5"/>
  <c r="I811" i="5"/>
  <c r="P811" i="5" s="1"/>
  <c r="J811" i="5"/>
  <c r="Q811" i="5"/>
  <c r="G812" i="5"/>
  <c r="N812" i="5" s="1"/>
  <c r="I812" i="5"/>
  <c r="J812" i="5"/>
  <c r="G813" i="5"/>
  <c r="P813" i="5" s="1"/>
  <c r="I813" i="5"/>
  <c r="J813" i="5"/>
  <c r="G814" i="5"/>
  <c r="N814" i="5"/>
  <c r="I814" i="5"/>
  <c r="P814" i="5" s="1"/>
  <c r="J814" i="5"/>
  <c r="Q814" i="5"/>
  <c r="G815" i="5"/>
  <c r="O815" i="5" s="1"/>
  <c r="J815" i="5"/>
  <c r="Q815" i="5"/>
  <c r="G816" i="5"/>
  <c r="N816" i="5" s="1"/>
  <c r="I816" i="5"/>
  <c r="J816" i="5"/>
  <c r="P816" i="5" s="1"/>
  <c r="G817" i="5"/>
  <c r="N817" i="5" s="1"/>
  <c r="I817" i="5"/>
  <c r="P817" i="5"/>
  <c r="J817" i="5"/>
  <c r="G818" i="5"/>
  <c r="P818" i="5" s="1"/>
  <c r="N818" i="5"/>
  <c r="I818" i="5"/>
  <c r="J818" i="5"/>
  <c r="Q818" i="5"/>
  <c r="G819" i="5"/>
  <c r="N819" i="5" s="1"/>
  <c r="I819" i="5"/>
  <c r="P819" i="5"/>
  <c r="J819" i="5"/>
  <c r="G820" i="5"/>
  <c r="P820" i="5" s="1"/>
  <c r="N820" i="5"/>
  <c r="I820" i="5"/>
  <c r="J820" i="5"/>
  <c r="Q820" i="5"/>
  <c r="G821" i="5"/>
  <c r="N821" i="5" s="1"/>
  <c r="I821" i="5"/>
  <c r="P821" i="5"/>
  <c r="J821" i="5"/>
  <c r="G822" i="5"/>
  <c r="P822" i="5" s="1"/>
  <c r="N822" i="5"/>
  <c r="I822" i="5"/>
  <c r="J822" i="5"/>
  <c r="Q822" i="5"/>
  <c r="G823" i="5"/>
  <c r="R823" i="5" s="1"/>
  <c r="O823" i="5"/>
  <c r="I823" i="5"/>
  <c r="P823" i="5" s="1"/>
  <c r="J823" i="5"/>
  <c r="G824" i="5"/>
  <c r="R824" i="5" s="1"/>
  <c r="I824" i="5"/>
  <c r="J824" i="5"/>
  <c r="G825" i="5"/>
  <c r="P825" i="5" s="1"/>
  <c r="N825" i="5"/>
  <c r="I825" i="5"/>
  <c r="J825" i="5"/>
  <c r="Q825" i="5"/>
  <c r="G826" i="5"/>
  <c r="N826" i="5" s="1"/>
  <c r="I826" i="5"/>
  <c r="P826" i="5"/>
  <c r="J826" i="5"/>
  <c r="G827" i="5"/>
  <c r="R827" i="5" s="1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N833" i="5"/>
  <c r="I833" i="5"/>
  <c r="P833" i="5" s="1"/>
  <c r="J833" i="5"/>
  <c r="Q833" i="5"/>
  <c r="G834" i="5"/>
  <c r="N834" i="5" s="1"/>
  <c r="I834" i="5"/>
  <c r="J834" i="5"/>
  <c r="Q834" i="5"/>
  <c r="G835" i="5"/>
  <c r="O835" i="5"/>
  <c r="I835" i="5"/>
  <c r="P835" i="5" s="1"/>
  <c r="J835" i="5"/>
  <c r="G836" i="5"/>
  <c r="R836" i="5" s="1"/>
  <c r="I836" i="5"/>
  <c r="J836" i="5"/>
  <c r="G837" i="5"/>
  <c r="N837" i="5"/>
  <c r="I837" i="5"/>
  <c r="J837" i="5"/>
  <c r="Q837" i="5"/>
  <c r="G838" i="5"/>
  <c r="R838" i="5" s="1"/>
  <c r="I838" i="5"/>
  <c r="P838" i="5"/>
  <c r="J838" i="5"/>
  <c r="G839" i="5"/>
  <c r="N839" i="5" s="1"/>
  <c r="I839" i="5"/>
  <c r="J839" i="5"/>
  <c r="G840" i="5"/>
  <c r="R840" i="5" s="1"/>
  <c r="I840" i="5"/>
  <c r="P840" i="5"/>
  <c r="J840" i="5"/>
  <c r="G841" i="5"/>
  <c r="N841" i="5"/>
  <c r="I841" i="5"/>
  <c r="J841" i="5"/>
  <c r="G842" i="5"/>
  <c r="N842" i="5"/>
  <c r="I842" i="5"/>
  <c r="J842" i="5"/>
  <c r="Q842" i="5"/>
  <c r="G843" i="5"/>
  <c r="P843" i="5" s="1"/>
  <c r="I843" i="5"/>
  <c r="J843" i="5"/>
  <c r="G844" i="5"/>
  <c r="N844" i="5"/>
  <c r="I844" i="5"/>
  <c r="J844" i="5"/>
  <c r="G845" i="5"/>
  <c r="P845" i="5" s="1"/>
  <c r="N845" i="5"/>
  <c r="I845" i="5"/>
  <c r="J845" i="5"/>
  <c r="Q845" i="5"/>
  <c r="G846" i="5"/>
  <c r="I846" i="5"/>
  <c r="P846" i="5"/>
  <c r="J846" i="5"/>
  <c r="G847" i="5"/>
  <c r="O847" i="5"/>
  <c r="J847" i="5"/>
  <c r="G848" i="5"/>
  <c r="N848" i="5" s="1"/>
  <c r="I848" i="5"/>
  <c r="J848" i="5"/>
  <c r="P848" i="5"/>
  <c r="G849" i="5"/>
  <c r="I849" i="5"/>
  <c r="J849" i="5"/>
  <c r="G850" i="5"/>
  <c r="N850" i="5" s="1"/>
  <c r="I850" i="5"/>
  <c r="J850" i="5"/>
  <c r="G851" i="5"/>
  <c r="I851" i="5"/>
  <c r="P851" i="5" s="1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I865" i="5"/>
  <c r="P865" i="5"/>
  <c r="J865" i="5"/>
  <c r="G866" i="5"/>
  <c r="I866" i="5"/>
  <c r="J866" i="5"/>
  <c r="G867" i="5"/>
  <c r="I867" i="5"/>
  <c r="P867" i="5"/>
  <c r="J867" i="5"/>
  <c r="G868" i="5"/>
  <c r="N868" i="5" s="1"/>
  <c r="I868" i="5"/>
  <c r="P868" i="5"/>
  <c r="J868" i="5"/>
  <c r="G869" i="5"/>
  <c r="N869" i="5"/>
  <c r="I869" i="5"/>
  <c r="J869" i="5"/>
  <c r="G870" i="5"/>
  <c r="R870" i="5" s="1"/>
  <c r="N870" i="5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P874" i="5" s="1"/>
  <c r="J874" i="5"/>
  <c r="G875" i="5"/>
  <c r="I875" i="5"/>
  <c r="J875" i="5"/>
  <c r="G876" i="5"/>
  <c r="N876" i="5" s="1"/>
  <c r="I876" i="5"/>
  <c r="J876" i="5"/>
  <c r="P876" i="5"/>
  <c r="G877" i="5"/>
  <c r="I877" i="5"/>
  <c r="P877" i="5"/>
  <c r="J877" i="5"/>
  <c r="G878" i="5"/>
  <c r="O878" i="5" s="1"/>
  <c r="N878" i="5"/>
  <c r="I878" i="5"/>
  <c r="P878" i="5"/>
  <c r="J878" i="5"/>
  <c r="Q878" i="5" s="1"/>
  <c r="G879" i="5"/>
  <c r="N879" i="5" s="1"/>
  <c r="I879" i="5"/>
  <c r="J879" i="5"/>
  <c r="P879" i="5"/>
  <c r="G880" i="5"/>
  <c r="I880" i="5"/>
  <c r="J880" i="5"/>
  <c r="G881" i="5"/>
  <c r="I881" i="5"/>
  <c r="J881" i="5"/>
  <c r="G882" i="5"/>
  <c r="N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/>
  <c r="J886" i="5"/>
  <c r="G887" i="5"/>
  <c r="N887" i="5"/>
  <c r="I887" i="5"/>
  <c r="J887" i="5"/>
  <c r="G888" i="5"/>
  <c r="N888" i="5"/>
  <c r="I888" i="5"/>
  <c r="J888" i="5"/>
  <c r="G889" i="5"/>
  <c r="N889" i="5"/>
  <c r="I889" i="5"/>
  <c r="J889" i="5"/>
  <c r="G890" i="5"/>
  <c r="I890" i="5"/>
  <c r="J890" i="5"/>
  <c r="G891" i="5"/>
  <c r="R891" i="5" s="1"/>
  <c r="I891" i="5"/>
  <c r="J891" i="5"/>
  <c r="G892" i="5"/>
  <c r="N892" i="5"/>
  <c r="I892" i="5"/>
  <c r="J892" i="5"/>
  <c r="Q892" i="5"/>
  <c r="G893" i="5"/>
  <c r="P893" i="5" s="1"/>
  <c r="I893" i="5"/>
  <c r="J893" i="5"/>
  <c r="G894" i="5"/>
  <c r="N894" i="5"/>
  <c r="I894" i="5"/>
  <c r="P894" i="5" s="1"/>
  <c r="J894" i="5"/>
  <c r="G895" i="5"/>
  <c r="I895" i="5"/>
  <c r="P895" i="5" s="1"/>
  <c r="J895" i="5"/>
  <c r="G896" i="5"/>
  <c r="N896" i="5" s="1"/>
  <c r="I896" i="5"/>
  <c r="J896" i="5"/>
  <c r="G897" i="5"/>
  <c r="I897" i="5"/>
  <c r="P897" i="5"/>
  <c r="J897" i="5"/>
  <c r="G898" i="5"/>
  <c r="P898" i="5" s="1"/>
  <c r="N898" i="5"/>
  <c r="I898" i="5"/>
  <c r="J898" i="5"/>
  <c r="Q898" i="5"/>
  <c r="G899" i="5"/>
  <c r="I899" i="5"/>
  <c r="P899" i="5"/>
  <c r="J899" i="5"/>
  <c r="G900" i="5"/>
  <c r="R900" i="5" s="1"/>
  <c r="I900" i="5"/>
  <c r="P900" i="5"/>
  <c r="J900" i="5"/>
  <c r="G901" i="5"/>
  <c r="R901" i="5" s="1"/>
  <c r="N901" i="5"/>
  <c r="O901" i="5"/>
  <c r="I901" i="5"/>
  <c r="P901" i="5" s="1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O904" i="5"/>
  <c r="I904" i="5"/>
  <c r="J904" i="5"/>
  <c r="Q904" i="5"/>
  <c r="G905" i="5"/>
  <c r="N905" i="5" s="1"/>
  <c r="I905" i="5"/>
  <c r="P905" i="5"/>
  <c r="J905" i="5"/>
  <c r="G906" i="5"/>
  <c r="N906" i="5" s="1"/>
  <c r="J906" i="5"/>
  <c r="Q906" i="5"/>
  <c r="G907" i="5"/>
  <c r="N907" i="5" s="1"/>
  <c r="I907" i="5"/>
  <c r="J907" i="5"/>
  <c r="G908" i="5"/>
  <c r="P908" i="5" s="1"/>
  <c r="I908" i="5"/>
  <c r="J908" i="5"/>
  <c r="G909" i="5"/>
  <c r="N909" i="5"/>
  <c r="I909" i="5"/>
  <c r="P909" i="5" s="1"/>
  <c r="J909" i="5"/>
  <c r="G910" i="5"/>
  <c r="P910" i="5" s="1"/>
  <c r="I910" i="5"/>
  <c r="J910" i="5"/>
  <c r="G911" i="5"/>
  <c r="N911" i="5" s="1"/>
  <c r="I911" i="5"/>
  <c r="J911" i="5"/>
  <c r="Q911" i="5"/>
  <c r="G912" i="5"/>
  <c r="R912" i="5" s="1"/>
  <c r="I912" i="5"/>
  <c r="J912" i="5"/>
  <c r="G913" i="5"/>
  <c r="I913" i="5"/>
  <c r="J913" i="5"/>
  <c r="P913" i="5"/>
  <c r="G914" i="5"/>
  <c r="I914" i="5"/>
  <c r="P914" i="5"/>
  <c r="J914" i="5"/>
  <c r="G915" i="5"/>
  <c r="P915" i="5" s="1"/>
  <c r="I915" i="5"/>
  <c r="J915" i="5"/>
  <c r="G916" i="5"/>
  <c r="N916" i="5" s="1"/>
  <c r="I916" i="5"/>
  <c r="P916" i="5" s="1"/>
  <c r="J916" i="5"/>
  <c r="Q916" i="5" s="1"/>
  <c r="G917" i="5"/>
  <c r="N917" i="5"/>
  <c r="I917" i="5"/>
  <c r="P917" i="5" s="1"/>
  <c r="J917" i="5"/>
  <c r="Q917" i="5"/>
  <c r="G918" i="5"/>
  <c r="R918" i="5" s="1"/>
  <c r="I918" i="5"/>
  <c r="P918" i="5"/>
  <c r="J918" i="5"/>
  <c r="G919" i="5"/>
  <c r="N919" i="5" s="1"/>
  <c r="I919" i="5"/>
  <c r="J919" i="5"/>
  <c r="G920" i="5"/>
  <c r="I920" i="5"/>
  <c r="J920" i="5"/>
  <c r="P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/>
  <c r="G925" i="5"/>
  <c r="I925" i="5"/>
  <c r="P925" i="5"/>
  <c r="J925" i="5"/>
  <c r="G926" i="5"/>
  <c r="N926" i="5" s="1"/>
  <c r="I926" i="5"/>
  <c r="J926" i="5"/>
  <c r="P926" i="5" s="1"/>
  <c r="G927" i="5"/>
  <c r="N927" i="5"/>
  <c r="I927" i="5"/>
  <c r="P927" i="5" s="1"/>
  <c r="J927" i="5"/>
  <c r="Q927" i="5"/>
  <c r="G928" i="5"/>
  <c r="P928" i="5" s="1"/>
  <c r="I928" i="5"/>
  <c r="J928" i="5"/>
  <c r="G929" i="5"/>
  <c r="N929" i="5"/>
  <c r="I929" i="5"/>
  <c r="P929" i="5" s="1"/>
  <c r="J929" i="5"/>
  <c r="Q929" i="5" s="1"/>
  <c r="G930" i="5"/>
  <c r="N930" i="5"/>
  <c r="I930" i="5"/>
  <c r="P930" i="5" s="1"/>
  <c r="J930" i="5"/>
  <c r="Q930" i="5"/>
  <c r="G931" i="5"/>
  <c r="N931" i="5" s="1"/>
  <c r="I931" i="5"/>
  <c r="J931" i="5"/>
  <c r="G932" i="5"/>
  <c r="P932" i="5" s="1"/>
  <c r="I932" i="5"/>
  <c r="J932" i="5"/>
  <c r="G933" i="5"/>
  <c r="N933" i="5"/>
  <c r="I933" i="5"/>
  <c r="P933" i="5" s="1"/>
  <c r="J933" i="5"/>
  <c r="Q933" i="5"/>
  <c r="G934" i="5"/>
  <c r="R934" i="5" s="1"/>
  <c r="I934" i="5"/>
  <c r="J934" i="5"/>
  <c r="G935" i="5"/>
  <c r="I935" i="5"/>
  <c r="J935" i="5"/>
  <c r="P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I942" i="5"/>
  <c r="P942" i="5"/>
  <c r="J942" i="5"/>
  <c r="G943" i="5"/>
  <c r="N943" i="5"/>
  <c r="I943" i="5"/>
  <c r="P943" i="5" s="1"/>
  <c r="J943" i="5"/>
  <c r="Q943" i="5"/>
  <c r="G944" i="5"/>
  <c r="R944" i="5" s="1"/>
  <c r="I944" i="5"/>
  <c r="P944" i="5"/>
  <c r="J944" i="5"/>
  <c r="G945" i="5"/>
  <c r="N945" i="5" s="1"/>
  <c r="I945" i="5"/>
  <c r="P945" i="5" s="1"/>
  <c r="J945" i="5"/>
  <c r="G946" i="5"/>
  <c r="I946" i="5"/>
  <c r="J946" i="5"/>
  <c r="G947" i="5"/>
  <c r="N947" i="5" s="1"/>
  <c r="I947" i="5"/>
  <c r="J947" i="5"/>
  <c r="P947" i="5"/>
  <c r="G948" i="5"/>
  <c r="I948" i="5"/>
  <c r="J948" i="5"/>
  <c r="G949" i="5"/>
  <c r="R949" i="5" s="1"/>
  <c r="I949" i="5"/>
  <c r="J949" i="5"/>
  <c r="G950" i="5"/>
  <c r="N950" i="5" s="1"/>
  <c r="I950" i="5"/>
  <c r="J950" i="5"/>
  <c r="Q950" i="5"/>
  <c r="G951" i="5"/>
  <c r="R951" i="5" s="1"/>
  <c r="O951" i="5"/>
  <c r="I951" i="5"/>
  <c r="P951" i="5" s="1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I958" i="5"/>
  <c r="P958" i="5"/>
  <c r="J958" i="5"/>
  <c r="G959" i="5"/>
  <c r="O959" i="5" s="1"/>
  <c r="J959" i="5"/>
  <c r="Q959" i="5"/>
  <c r="G960" i="5"/>
  <c r="R960" i="5" s="1"/>
  <c r="O960" i="5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Q966" i="5"/>
  <c r="G967" i="5"/>
  <c r="R967" i="5" s="1"/>
  <c r="O967" i="5"/>
  <c r="I967" i="5"/>
  <c r="P967" i="5" s="1"/>
  <c r="J967" i="5"/>
  <c r="G968" i="5"/>
  <c r="N968" i="5" s="1"/>
  <c r="I968" i="5"/>
  <c r="J968" i="5"/>
  <c r="G969" i="5"/>
  <c r="O969" i="5"/>
  <c r="I969" i="5"/>
  <c r="J969" i="5"/>
  <c r="Q969" i="5"/>
  <c r="G970" i="5"/>
  <c r="N970" i="5" s="1"/>
  <c r="I970" i="5"/>
  <c r="P970" i="5"/>
  <c r="J970" i="5"/>
  <c r="G971" i="5"/>
  <c r="R971" i="5" s="1"/>
  <c r="N971" i="5"/>
  <c r="I971" i="5"/>
  <c r="J971" i="5"/>
  <c r="G972" i="5"/>
  <c r="I972" i="5"/>
  <c r="J972" i="5"/>
  <c r="G973" i="5"/>
  <c r="P973" i="5" s="1"/>
  <c r="I973" i="5"/>
  <c r="J973" i="5"/>
  <c r="G974" i="5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I978" i="5"/>
  <c r="P978" i="5"/>
  <c r="J978" i="5"/>
  <c r="G979" i="5"/>
  <c r="I979" i="5"/>
  <c r="P979" i="5"/>
  <c r="J979" i="5"/>
  <c r="G980" i="5"/>
  <c r="I980" i="5"/>
  <c r="J980" i="5"/>
  <c r="G981" i="5"/>
  <c r="R981" i="5" s="1"/>
  <c r="I981" i="5"/>
  <c r="P981" i="5"/>
  <c r="J981" i="5"/>
  <c r="G982" i="5"/>
  <c r="N982" i="5" s="1"/>
  <c r="I982" i="5"/>
  <c r="J982" i="5"/>
  <c r="P982" i="5" s="1"/>
  <c r="G983" i="5"/>
  <c r="N983" i="5"/>
  <c r="I983" i="5"/>
  <c r="P983" i="5" s="1"/>
  <c r="J983" i="5"/>
  <c r="Q983" i="5" s="1"/>
  <c r="G984" i="5"/>
  <c r="N984" i="5"/>
  <c r="I984" i="5"/>
  <c r="J984" i="5"/>
  <c r="G985" i="5"/>
  <c r="N985" i="5"/>
  <c r="I985" i="5"/>
  <c r="J985" i="5"/>
  <c r="G986" i="5"/>
  <c r="O986" i="5" s="1"/>
  <c r="N986" i="5"/>
  <c r="J986" i="5"/>
  <c r="G987" i="5"/>
  <c r="P987" i="5" s="1"/>
  <c r="N987" i="5"/>
  <c r="I987" i="5"/>
  <c r="J987" i="5"/>
  <c r="Q987" i="5"/>
  <c r="G988" i="5"/>
  <c r="N988" i="5" s="1"/>
  <c r="I988" i="5"/>
  <c r="J988" i="5"/>
  <c r="P988" i="5" s="1"/>
  <c r="G989" i="5"/>
  <c r="N989" i="5"/>
  <c r="I989" i="5"/>
  <c r="P989" i="5" s="1"/>
  <c r="J989" i="5"/>
  <c r="Q989" i="5"/>
  <c r="G990" i="5"/>
  <c r="N990" i="5" s="1"/>
  <c r="I990" i="5"/>
  <c r="J990" i="5"/>
  <c r="Q990" i="5"/>
  <c r="G991" i="5"/>
  <c r="N991" i="5" s="1"/>
  <c r="O991" i="5"/>
  <c r="J991" i="5"/>
  <c r="Q991" i="5" s="1"/>
  <c r="G992" i="5"/>
  <c r="N992" i="5"/>
  <c r="I992" i="5"/>
  <c r="J992" i="5"/>
  <c r="G993" i="5"/>
  <c r="N993" i="5"/>
  <c r="I993" i="5"/>
  <c r="J993" i="5"/>
  <c r="G994" i="5"/>
  <c r="N994" i="5"/>
  <c r="I994" i="5"/>
  <c r="J994" i="5"/>
  <c r="G995" i="5"/>
  <c r="O995" i="5" s="1"/>
  <c r="I995" i="5"/>
  <c r="J995" i="5"/>
  <c r="G996" i="5"/>
  <c r="N996" i="5"/>
  <c r="I996" i="5"/>
  <c r="P996" i="5" s="1"/>
  <c r="J996" i="5"/>
  <c r="Q996" i="5"/>
  <c r="G997" i="5"/>
  <c r="N997" i="5" s="1"/>
  <c r="I997" i="5"/>
  <c r="J997" i="5"/>
  <c r="Q997" i="5"/>
  <c r="G998" i="5"/>
  <c r="R998" i="5" s="1"/>
  <c r="O998" i="5"/>
  <c r="I998" i="5"/>
  <c r="P998" i="5" s="1"/>
  <c r="J998" i="5"/>
  <c r="G999" i="5"/>
  <c r="N999" i="5" s="1"/>
  <c r="I999" i="5"/>
  <c r="J999" i="5"/>
  <c r="G1000" i="5"/>
  <c r="R1000" i="5" s="1"/>
  <c r="O1000" i="5"/>
  <c r="I1000" i="5"/>
  <c r="J1000" i="5"/>
  <c r="Q1000" i="5"/>
  <c r="G1001" i="5"/>
  <c r="N1001" i="5" s="1"/>
  <c r="I1001" i="5"/>
  <c r="P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D3" i="4"/>
  <c r="D4" i="4"/>
  <c r="D2" i="4"/>
  <c r="N15" i="3"/>
  <c r="N15" i="17"/>
  <c r="N16" i="17" s="1"/>
  <c r="B9" i="14"/>
  <c r="C5" i="14"/>
  <c r="F7" i="14"/>
  <c r="B8" i="14"/>
  <c r="F6" i="14"/>
  <c r="F4" i="21" l="1"/>
  <c r="D7" i="21"/>
  <c r="F7" i="21"/>
  <c r="D13" i="21"/>
  <c r="L241" i="12"/>
  <c r="J385" i="12"/>
  <c r="P21" i="17"/>
  <c r="J689" i="12"/>
  <c r="L433" i="12"/>
  <c r="L563" i="12"/>
  <c r="K174" i="12"/>
  <c r="J475" i="12"/>
  <c r="J232" i="12"/>
  <c r="K211" i="12"/>
  <c r="L824" i="12"/>
  <c r="K291" i="12"/>
  <c r="L482" i="12"/>
  <c r="K519" i="12"/>
  <c r="K790" i="12"/>
  <c r="K314" i="12"/>
  <c r="K31" i="12"/>
  <c r="K123" i="12"/>
  <c r="L878" i="12"/>
  <c r="K452" i="12"/>
  <c r="K981" i="12"/>
  <c r="L319" i="12"/>
  <c r="J734" i="12"/>
  <c r="L774" i="12"/>
  <c r="L457" i="12"/>
  <c r="K630" i="12"/>
  <c r="K237" i="12"/>
  <c r="L491" i="12"/>
  <c r="K101" i="12"/>
  <c r="J71" i="12"/>
  <c r="J280" i="12"/>
  <c r="L795" i="12"/>
  <c r="L440" i="12"/>
  <c r="L687" i="12"/>
  <c r="K279" i="12"/>
  <c r="K13" i="12"/>
  <c r="K7" i="12"/>
  <c r="J900" i="12"/>
  <c r="K720" i="12"/>
  <c r="K791" i="12"/>
  <c r="L95" i="12"/>
  <c r="L730" i="12"/>
  <c r="K640" i="12"/>
  <c r="L588" i="12"/>
  <c r="K986" i="12"/>
  <c r="K976" i="12"/>
  <c r="K963" i="12"/>
  <c r="L297" i="12"/>
  <c r="K687" i="12"/>
  <c r="K617" i="12"/>
  <c r="L777" i="12"/>
  <c r="J561" i="12"/>
  <c r="K971" i="12"/>
  <c r="K599" i="12"/>
  <c r="J895" i="12"/>
  <c r="K339" i="12"/>
  <c r="K906" i="12"/>
  <c r="L343" i="12"/>
  <c r="K612" i="12"/>
  <c r="L949" i="12"/>
  <c r="K403" i="12"/>
  <c r="K847" i="12"/>
  <c r="K683" i="12"/>
  <c r="L393" i="12"/>
  <c r="K565" i="12"/>
  <c r="J771" i="12"/>
  <c r="K93" i="12"/>
  <c r="J726" i="12"/>
  <c r="K898" i="12"/>
  <c r="L582" i="12"/>
  <c r="K163" i="12"/>
  <c r="L556" i="12"/>
  <c r="N94" i="12"/>
  <c r="F10" i="21"/>
  <c r="F9" i="21"/>
  <c r="F8" i="21"/>
  <c r="K667" i="12"/>
  <c r="K991" i="12"/>
  <c r="Q991" i="12" s="1"/>
  <c r="K470" i="12"/>
  <c r="L489" i="12"/>
  <c r="L232" i="12"/>
  <c r="K226" i="12"/>
  <c r="J397" i="12"/>
  <c r="J496" i="12"/>
  <c r="L972" i="12"/>
  <c r="L737" i="12"/>
  <c r="K938" i="12"/>
  <c r="J637" i="12"/>
  <c r="J454" i="12"/>
  <c r="K1000" i="12"/>
  <c r="J316" i="12"/>
  <c r="J822" i="12"/>
  <c r="J502" i="12"/>
  <c r="K589" i="12"/>
  <c r="K932" i="12"/>
  <c r="J313" i="12"/>
  <c r="J305" i="12"/>
  <c r="L548" i="12"/>
  <c r="J141" i="12"/>
  <c r="K222" i="12"/>
  <c r="J363" i="12"/>
  <c r="K277" i="12"/>
  <c r="J78" i="12"/>
  <c r="L673" i="12"/>
  <c r="N12" i="3"/>
  <c r="L618" i="12"/>
  <c r="K837" i="12"/>
  <c r="L615" i="12"/>
  <c r="L772" i="12"/>
  <c r="K427" i="12"/>
  <c r="J976" i="12"/>
  <c r="K335" i="12"/>
  <c r="K680" i="12"/>
  <c r="K824" i="12"/>
  <c r="J988" i="12"/>
  <c r="J371" i="12"/>
  <c r="L939" i="12"/>
  <c r="K788" i="12"/>
  <c r="J52" i="12"/>
  <c r="L626" i="12"/>
  <c r="L140" i="12"/>
  <c r="L347" i="12"/>
  <c r="K715" i="12"/>
  <c r="L470" i="12"/>
  <c r="L226" i="12"/>
  <c r="K496" i="12"/>
  <c r="K454" i="12"/>
  <c r="L78" i="12"/>
  <c r="L608" i="12"/>
  <c r="K545" i="12"/>
  <c r="J545" i="12"/>
  <c r="P21" i="3"/>
  <c r="N21" i="17"/>
  <c r="L251" i="12"/>
  <c r="K608" i="12"/>
  <c r="K554" i="12"/>
  <c r="J981" i="12"/>
  <c r="K588" i="12"/>
  <c r="K33" i="12"/>
  <c r="L611" i="12"/>
  <c r="K577" i="12"/>
  <c r="J252" i="12"/>
  <c r="L17" i="12"/>
  <c r="L205" i="12"/>
  <c r="L67" i="12"/>
  <c r="K91" i="12"/>
  <c r="K131" i="12"/>
  <c r="X131" i="12" s="1"/>
  <c r="K660" i="12"/>
  <c r="L985" i="12"/>
  <c r="K597" i="12"/>
  <c r="L338" i="12"/>
  <c r="Y338" i="12" s="1"/>
  <c r="L110" i="12"/>
  <c r="K467" i="12"/>
  <c r="K819" i="12"/>
  <c r="L819" i="12"/>
  <c r="P49" i="12"/>
  <c r="J49" i="12"/>
  <c r="M15" i="3"/>
  <c r="O15" i="3" s="1"/>
  <c r="L512" i="12"/>
  <c r="L666" i="12"/>
  <c r="L354" i="12"/>
  <c r="K67" i="12"/>
  <c r="K959" i="12"/>
  <c r="L408" i="12"/>
  <c r="K110" i="12"/>
  <c r="K729" i="12"/>
  <c r="L729" i="12"/>
  <c r="O289" i="12"/>
  <c r="J289" i="12"/>
  <c r="L289" i="12"/>
  <c r="K517" i="12"/>
  <c r="L517" i="12"/>
  <c r="O21" i="3"/>
  <c r="L667" i="12"/>
  <c r="L41" i="12"/>
  <c r="L991" i="12"/>
  <c r="K730" i="12"/>
  <c r="L533" i="12"/>
  <c r="K892" i="12"/>
  <c r="L640" i="12"/>
  <c r="L940" i="12"/>
  <c r="L683" i="12"/>
  <c r="K364" i="12"/>
  <c r="Q364" i="12" s="1"/>
  <c r="L830" i="12"/>
  <c r="K512" i="12"/>
  <c r="L427" i="12"/>
  <c r="K753" i="12"/>
  <c r="L211" i="12"/>
  <c r="K810" i="12"/>
  <c r="J326" i="12"/>
  <c r="J959" i="12"/>
  <c r="J580" i="12"/>
  <c r="L320" i="12"/>
  <c r="L522" i="12"/>
  <c r="J522" i="12"/>
  <c r="K522" i="12"/>
  <c r="J954" i="12"/>
  <c r="L954" i="12"/>
  <c r="J126" i="12"/>
  <c r="K126" i="12"/>
  <c r="L126" i="12"/>
  <c r="K111" i="12"/>
  <c r="J111" i="12"/>
  <c r="K549" i="12"/>
  <c r="L826" i="12"/>
  <c r="L645" i="12"/>
  <c r="J914" i="12"/>
  <c r="L116" i="12"/>
  <c r="J237" i="12"/>
  <c r="K147" i="12"/>
  <c r="L12" i="12"/>
  <c r="L189" i="12"/>
  <c r="Z189" i="12" s="1"/>
  <c r="K774" i="12"/>
  <c r="K62" i="12"/>
  <c r="L304" i="12"/>
  <c r="K855" i="12"/>
  <c r="K757" i="12"/>
  <c r="L407" i="12"/>
  <c r="K422" i="12"/>
  <c r="J519" i="12"/>
  <c r="Q519" i="12" s="1"/>
  <c r="J969" i="12"/>
  <c r="J438" i="12"/>
  <c r="J386" i="12"/>
  <c r="L420" i="12"/>
  <c r="L639" i="12"/>
  <c r="J756" i="12"/>
  <c r="L993" i="12"/>
  <c r="J906" i="12"/>
  <c r="J31" i="12"/>
  <c r="K902" i="12"/>
  <c r="K684" i="12"/>
  <c r="K365" i="12"/>
  <c r="K301" i="12"/>
  <c r="J163" i="12"/>
  <c r="J942" i="12"/>
  <c r="J673" i="12"/>
  <c r="K394" i="12"/>
  <c r="K742" i="12"/>
  <c r="K760" i="12"/>
  <c r="J549" i="12"/>
  <c r="K826" i="12"/>
  <c r="J723" i="12"/>
  <c r="L933" i="12"/>
  <c r="J555" i="12"/>
  <c r="K12" i="12"/>
  <c r="K713" i="12"/>
  <c r="K189" i="12"/>
  <c r="J62" i="12"/>
  <c r="J855" i="12"/>
  <c r="L215" i="12"/>
  <c r="K420" i="12"/>
  <c r="L613" i="12"/>
  <c r="L547" i="12"/>
  <c r="L383" i="12"/>
  <c r="L721" i="12"/>
  <c r="L526" i="12"/>
  <c r="J902" i="12"/>
  <c r="Q902" i="12" s="1"/>
  <c r="K272" i="12"/>
  <c r="K281" i="12"/>
  <c r="L360" i="12"/>
  <c r="L161" i="12"/>
  <c r="L885" i="12"/>
  <c r="L299" i="12"/>
  <c r="K561" i="12"/>
  <c r="L562" i="12"/>
  <c r="J12" i="12"/>
  <c r="K127" i="12"/>
  <c r="J85" i="12"/>
  <c r="L519" i="12"/>
  <c r="J269" i="12"/>
  <c r="K285" i="12"/>
  <c r="K36" i="12"/>
  <c r="J428" i="12"/>
  <c r="J50" i="12"/>
  <c r="J420" i="12"/>
  <c r="L339" i="12"/>
  <c r="L385" i="12"/>
  <c r="K961" i="12"/>
  <c r="K952" i="12"/>
  <c r="K176" i="12"/>
  <c r="L273" i="12"/>
  <c r="K71" i="12"/>
  <c r="K506" i="12"/>
  <c r="K752" i="12"/>
  <c r="K65" i="12"/>
  <c r="J134" i="12"/>
  <c r="J281" i="12"/>
  <c r="J360" i="12"/>
  <c r="K299" i="12"/>
  <c r="L103" i="12"/>
  <c r="V850" i="12"/>
  <c r="O850" i="12"/>
  <c r="O190" i="12"/>
  <c r="P190" i="12"/>
  <c r="J307" i="12"/>
  <c r="K307" i="12"/>
  <c r="J275" i="12"/>
  <c r="L275" i="12"/>
  <c r="K138" i="12"/>
  <c r="L138" i="12"/>
  <c r="K679" i="12"/>
  <c r="L679" i="12"/>
  <c r="J564" i="12"/>
  <c r="K564" i="12"/>
  <c r="L564" i="12"/>
  <c r="J958" i="12"/>
  <c r="L958" i="12"/>
  <c r="L516" i="12"/>
  <c r="K516" i="12"/>
  <c r="D5" i="18"/>
  <c r="O855" i="12"/>
  <c r="L229" i="12"/>
  <c r="L622" i="12"/>
  <c r="L856" i="12"/>
  <c r="L590" i="12"/>
  <c r="L732" i="12"/>
  <c r="L624" i="12"/>
  <c r="L54" i="12"/>
  <c r="L228" i="12"/>
  <c r="L37" i="12"/>
  <c r="L190" i="12"/>
  <c r="P714" i="12"/>
  <c r="W567" i="12"/>
  <c r="P567" i="12"/>
  <c r="K749" i="12"/>
  <c r="L749" i="12"/>
  <c r="J665" i="12"/>
  <c r="K665" i="12"/>
  <c r="L665" i="12"/>
  <c r="J664" i="12"/>
  <c r="K664" i="12"/>
  <c r="J160" i="12"/>
  <c r="K160" i="12"/>
  <c r="L160" i="12"/>
  <c r="J378" i="12"/>
  <c r="L378" i="12"/>
  <c r="J832" i="12"/>
  <c r="K832" i="12"/>
  <c r="L832" i="12"/>
  <c r="V779" i="12"/>
  <c r="J779" i="12"/>
  <c r="L779" i="12"/>
  <c r="K362" i="12"/>
  <c r="J362" i="12"/>
  <c r="O21" i="17"/>
  <c r="K229" i="12"/>
  <c r="R229" i="12" s="1"/>
  <c r="L551" i="12"/>
  <c r="L90" i="12"/>
  <c r="K622" i="12"/>
  <c r="K856" i="12"/>
  <c r="Y856" i="12" s="1"/>
  <c r="L247" i="12"/>
  <c r="L621" i="12"/>
  <c r="L492" i="12"/>
  <c r="K618" i="12"/>
  <c r="K489" i="12"/>
  <c r="Q489" i="12" s="1"/>
  <c r="K590" i="12"/>
  <c r="L274" i="12"/>
  <c r="L252" i="12"/>
  <c r="K615" i="12"/>
  <c r="X615" i="12" s="1"/>
  <c r="L909" i="12"/>
  <c r="K17" i="12"/>
  <c r="L330" i="12"/>
  <c r="L397" i="12"/>
  <c r="L239" i="12"/>
  <c r="L326" i="12"/>
  <c r="L580" i="12"/>
  <c r="K104" i="12"/>
  <c r="L764" i="12"/>
  <c r="K732" i="12"/>
  <c r="K296" i="12"/>
  <c r="K624" i="12"/>
  <c r="K54" i="12"/>
  <c r="L809" i="12"/>
  <c r="L287" i="12"/>
  <c r="K896" i="12"/>
  <c r="L48" i="12"/>
  <c r="L545" i="12"/>
  <c r="L371" i="12"/>
  <c r="L723" i="12"/>
  <c r="L637" i="12"/>
  <c r="L914" i="12"/>
  <c r="L111" i="12"/>
  <c r="L555" i="12"/>
  <c r="L509" i="12"/>
  <c r="L888" i="12"/>
  <c r="K228" i="12"/>
  <c r="W457" i="12"/>
  <c r="V822" i="12"/>
  <c r="W822" i="12"/>
  <c r="O822" i="12"/>
  <c r="K37" i="12"/>
  <c r="L52" i="12"/>
  <c r="K850" i="12"/>
  <c r="K190" i="12"/>
  <c r="L534" i="12"/>
  <c r="L269" i="12"/>
  <c r="L895" i="12"/>
  <c r="L438" i="12"/>
  <c r="L428" i="12"/>
  <c r="V106" i="12"/>
  <c r="J106" i="12"/>
  <c r="K106" i="12"/>
  <c r="L106" i="12"/>
  <c r="K376" i="12"/>
  <c r="L376" i="12"/>
  <c r="J733" i="12"/>
  <c r="L733" i="12"/>
  <c r="J610" i="12"/>
  <c r="L610" i="12"/>
  <c r="J531" i="12"/>
  <c r="L531" i="12"/>
  <c r="J182" i="12"/>
  <c r="K182" i="12"/>
  <c r="J842" i="12"/>
  <c r="K842" i="12"/>
  <c r="L842" i="12"/>
  <c r="J448" i="12"/>
  <c r="K448" i="12"/>
  <c r="K551" i="12"/>
  <c r="L452" i="12"/>
  <c r="L892" i="12"/>
  <c r="L554" i="12"/>
  <c r="S554" i="12" s="1"/>
  <c r="K621" i="12"/>
  <c r="X621" i="12" s="1"/>
  <c r="K220" i="12"/>
  <c r="L33" i="12"/>
  <c r="L105" i="12"/>
  <c r="K492" i="12"/>
  <c r="L278" i="12"/>
  <c r="K274" i="12"/>
  <c r="L837" i="12"/>
  <c r="K909" i="12"/>
  <c r="L986" i="12"/>
  <c r="K330" i="12"/>
  <c r="L968" i="12"/>
  <c r="L753" i="12"/>
  <c r="K239" i="12"/>
  <c r="Q239" i="12" s="1"/>
  <c r="K326" i="12"/>
  <c r="K724" i="12"/>
  <c r="J104" i="12"/>
  <c r="W104" i="12" s="1"/>
  <c r="J732" i="12"/>
  <c r="P732" i="12" s="1"/>
  <c r="L142" i="12"/>
  <c r="K614" i="12"/>
  <c r="X614" i="12" s="1"/>
  <c r="L596" i="12"/>
  <c r="L258" i="12"/>
  <c r="K663" i="12"/>
  <c r="L49" i="12"/>
  <c r="L465" i="12"/>
  <c r="L822" i="12"/>
  <c r="J37" i="12"/>
  <c r="K502" i="12"/>
  <c r="J850" i="12"/>
  <c r="J190" i="12"/>
  <c r="X190" i="12" s="1"/>
  <c r="L790" i="12"/>
  <c r="L969" i="12"/>
  <c r="L714" i="12"/>
  <c r="K269" i="12"/>
  <c r="L567" i="12"/>
  <c r="K895" i="12"/>
  <c r="J334" i="12"/>
  <c r="L334" i="12"/>
  <c r="J866" i="12"/>
  <c r="K866" i="12"/>
  <c r="J6" i="12"/>
  <c r="K6" i="12"/>
  <c r="K642" i="12"/>
  <c r="L642" i="12"/>
  <c r="J763" i="12"/>
  <c r="L763" i="12"/>
  <c r="J306" i="12"/>
  <c r="L306" i="12"/>
  <c r="K350" i="12"/>
  <c r="L350" i="12"/>
  <c r="L405" i="12"/>
  <c r="K639" i="12"/>
  <c r="J961" i="12"/>
  <c r="J314" i="12"/>
  <c r="J720" i="12"/>
  <c r="L224" i="12"/>
  <c r="J394" i="12"/>
  <c r="J715" i="12"/>
  <c r="J299" i="12"/>
  <c r="L194" i="12"/>
  <c r="K429" i="12"/>
  <c r="L1001" i="12"/>
  <c r="D3" i="19"/>
  <c r="Q21" i="20"/>
  <c r="J339" i="12"/>
  <c r="K20" i="12"/>
  <c r="O394" i="12"/>
  <c r="L50" i="12"/>
  <c r="L961" i="12"/>
  <c r="L906" i="12"/>
  <c r="L900" i="12"/>
  <c r="O339" i="12"/>
  <c r="Q64" i="5"/>
  <c r="X991" i="12"/>
  <c r="X533" i="12"/>
  <c r="Q533" i="12"/>
  <c r="Q440" i="12"/>
  <c r="X440" i="12"/>
  <c r="Q618" i="12"/>
  <c r="X618" i="12"/>
  <c r="X489" i="12"/>
  <c r="Q615" i="12"/>
  <c r="X17" i="12"/>
  <c r="Q17" i="12"/>
  <c r="R999" i="12"/>
  <c r="Y999" i="12"/>
  <c r="Q226" i="12"/>
  <c r="X226" i="12"/>
  <c r="X211" i="12"/>
  <c r="Q211" i="12"/>
  <c r="Q131" i="12"/>
  <c r="X597" i="12"/>
  <c r="Q597" i="12"/>
  <c r="R338" i="12"/>
  <c r="X972" i="12"/>
  <c r="Q972" i="12"/>
  <c r="Y447" i="12"/>
  <c r="R447" i="12"/>
  <c r="R644" i="12"/>
  <c r="Y644" i="12"/>
  <c r="Z26" i="12"/>
  <c r="S26" i="12"/>
  <c r="Y381" i="12"/>
  <c r="R381" i="12"/>
  <c r="Q938" i="12"/>
  <c r="X938" i="12"/>
  <c r="S641" i="12"/>
  <c r="Z641" i="12"/>
  <c r="R834" i="12"/>
  <c r="Y834" i="12"/>
  <c r="Q828" i="12"/>
  <c r="X828" i="12"/>
  <c r="Y170" i="12"/>
  <c r="R170" i="12"/>
  <c r="Y881" i="12"/>
  <c r="R881" i="12"/>
  <c r="Q626" i="12"/>
  <c r="X626" i="12"/>
  <c r="Q491" i="12"/>
  <c r="X491" i="12"/>
  <c r="X95" i="12"/>
  <c r="Q95" i="12"/>
  <c r="X730" i="12"/>
  <c r="Q730" i="12"/>
  <c r="Q470" i="12"/>
  <c r="X470" i="12"/>
  <c r="X608" i="12"/>
  <c r="Q608" i="12"/>
  <c r="Q640" i="12"/>
  <c r="X640" i="12"/>
  <c r="Q940" i="12"/>
  <c r="X940" i="12"/>
  <c r="X364" i="12"/>
  <c r="R830" i="12"/>
  <c r="Y830" i="12"/>
  <c r="X552" i="12"/>
  <c r="Q552" i="12"/>
  <c r="X512" i="12"/>
  <c r="Q512" i="12"/>
  <c r="Y563" i="12"/>
  <c r="R563" i="12"/>
  <c r="Z862" i="12"/>
  <c r="S862" i="12"/>
  <c r="R462" i="12"/>
  <c r="Y462" i="12"/>
  <c r="R410" i="12"/>
  <c r="Y410" i="12"/>
  <c r="Q810" i="12"/>
  <c r="X810" i="12"/>
  <c r="Q985" i="12"/>
  <c r="X985" i="12"/>
  <c r="Y128" i="12"/>
  <c r="R128" i="12"/>
  <c r="X851" i="12"/>
  <c r="Q851" i="12"/>
  <c r="S358" i="12"/>
  <c r="Z358" i="12"/>
  <c r="Z439" i="12"/>
  <c r="S439" i="12"/>
  <c r="X1000" i="12"/>
  <c r="Q1000" i="12"/>
  <c r="Z922" i="12"/>
  <c r="S922" i="12"/>
  <c r="Z256" i="12"/>
  <c r="S256" i="12"/>
  <c r="S997" i="12"/>
  <c r="Z997" i="12"/>
  <c r="R749" i="12"/>
  <c r="Y749" i="12"/>
  <c r="Y501" i="12"/>
  <c r="R501" i="12"/>
  <c r="X137" i="12"/>
  <c r="Q137" i="12"/>
  <c r="Q551" i="12"/>
  <c r="X551" i="12"/>
  <c r="Q220" i="12"/>
  <c r="X220" i="12"/>
  <c r="X105" i="12"/>
  <c r="Q105" i="12"/>
  <c r="X492" i="12"/>
  <c r="Q492" i="12"/>
  <c r="R278" i="12"/>
  <c r="Y278" i="12"/>
  <c r="X274" i="12"/>
  <c r="Q274" i="12"/>
  <c r="Z478" i="12"/>
  <c r="S478" i="12"/>
  <c r="X909" i="12"/>
  <c r="Q909" i="12"/>
  <c r="Q330" i="12"/>
  <c r="X330" i="12"/>
  <c r="X968" i="12"/>
  <c r="Q968" i="12"/>
  <c r="Z550" i="12"/>
  <c r="S550" i="12"/>
  <c r="X239" i="12"/>
  <c r="R529" i="12"/>
  <c r="Y529" i="12"/>
  <c r="X724" i="12"/>
  <c r="Q724" i="12"/>
  <c r="Y142" i="12"/>
  <c r="R142" i="12"/>
  <c r="Y443" i="12"/>
  <c r="R443" i="12"/>
  <c r="X596" i="12"/>
  <c r="Q596" i="12"/>
  <c r="R258" i="12"/>
  <c r="Y258" i="12"/>
  <c r="X663" i="12"/>
  <c r="Q663" i="12"/>
  <c r="X465" i="12"/>
  <c r="Q465" i="12"/>
  <c r="X53" i="12"/>
  <c r="Q53" i="12"/>
  <c r="Y40" i="12"/>
  <c r="R40" i="12"/>
  <c r="Q592" i="12"/>
  <c r="X592" i="12"/>
  <c r="Y864" i="12"/>
  <c r="R864" i="12"/>
  <c r="R144" i="12"/>
  <c r="Y144" i="12"/>
  <c r="Z474" i="12"/>
  <c r="S474" i="12"/>
  <c r="R160" i="5"/>
  <c r="Q142" i="5"/>
  <c r="X452" i="12"/>
  <c r="Q452" i="12"/>
  <c r="X251" i="12"/>
  <c r="Q251" i="12"/>
  <c r="X892" i="12"/>
  <c r="Q892" i="12"/>
  <c r="Q554" i="12"/>
  <c r="X554" i="12"/>
  <c r="Q33" i="12"/>
  <c r="X33" i="12"/>
  <c r="X393" i="12"/>
  <c r="Q393" i="12"/>
  <c r="Y974" i="12"/>
  <c r="R974" i="12"/>
  <c r="X837" i="12"/>
  <c r="Q837" i="12"/>
  <c r="R772" i="12"/>
  <c r="Y772" i="12"/>
  <c r="Q986" i="12"/>
  <c r="X986" i="12"/>
  <c r="X753" i="12"/>
  <c r="Q753" i="12"/>
  <c r="Y205" i="12"/>
  <c r="R205" i="12"/>
  <c r="Q91" i="12"/>
  <c r="X91" i="12"/>
  <c r="Y55" i="12"/>
  <c r="R55" i="12"/>
  <c r="Y349" i="12"/>
  <c r="R349" i="12"/>
  <c r="Q467" i="12"/>
  <c r="X467" i="12"/>
  <c r="X680" i="12"/>
  <c r="Q680" i="12"/>
  <c r="R852" i="12"/>
  <c r="Y852" i="12"/>
  <c r="X461" i="12"/>
  <c r="Q461" i="12"/>
  <c r="Y737" i="12"/>
  <c r="R737" i="12"/>
  <c r="R729" i="12"/>
  <c r="Y729" i="12"/>
  <c r="S370" i="12"/>
  <c r="Z370" i="12"/>
  <c r="Q147" i="12"/>
  <c r="X147" i="12"/>
  <c r="X455" i="12"/>
  <c r="Q455" i="12"/>
  <c r="R562" i="12"/>
  <c r="Y562" i="12"/>
  <c r="Z388" i="12"/>
  <c r="S388" i="12"/>
  <c r="Y16" i="12"/>
  <c r="R16" i="12"/>
  <c r="R348" i="12"/>
  <c r="Y348" i="12"/>
  <c r="R937" i="12"/>
  <c r="Y937" i="12"/>
  <c r="Q995" i="5"/>
  <c r="P993" i="5"/>
  <c r="P992" i="5"/>
  <c r="Q988" i="5"/>
  <c r="P985" i="5"/>
  <c r="P984" i="5"/>
  <c r="Q982" i="5"/>
  <c r="R979" i="5"/>
  <c r="R978" i="5"/>
  <c r="P972" i="5"/>
  <c r="R958" i="5"/>
  <c r="Q944" i="5"/>
  <c r="N944" i="5"/>
  <c r="N934" i="5"/>
  <c r="Q932" i="5"/>
  <c r="N932" i="5"/>
  <c r="Q928" i="5"/>
  <c r="N928" i="5"/>
  <c r="Q926" i="5"/>
  <c r="R925" i="5"/>
  <c r="Q918" i="5"/>
  <c r="N918" i="5"/>
  <c r="R914" i="5"/>
  <c r="N912" i="5"/>
  <c r="P911" i="5"/>
  <c r="Q908" i="5"/>
  <c r="N908" i="5"/>
  <c r="O906" i="5"/>
  <c r="P902" i="5"/>
  <c r="R899" i="5"/>
  <c r="R897" i="5"/>
  <c r="Q893" i="5"/>
  <c r="N893" i="5"/>
  <c r="P891" i="5"/>
  <c r="P888" i="5"/>
  <c r="P887" i="5"/>
  <c r="R877" i="5"/>
  <c r="P869" i="5"/>
  <c r="R867" i="5"/>
  <c r="R865" i="5"/>
  <c r="P861" i="5"/>
  <c r="R846" i="5"/>
  <c r="P844" i="5"/>
  <c r="Q843" i="5"/>
  <c r="N843" i="5"/>
  <c r="P841" i="5"/>
  <c r="Q838" i="5"/>
  <c r="N838" i="5"/>
  <c r="P836" i="5"/>
  <c r="R835" i="5"/>
  <c r="Q832" i="5"/>
  <c r="O832" i="5"/>
  <c r="P828" i="5"/>
  <c r="P824" i="5"/>
  <c r="N815" i="5"/>
  <c r="Q813" i="5"/>
  <c r="N813" i="5"/>
  <c r="Q805" i="5"/>
  <c r="N805" i="5"/>
  <c r="Q802" i="5"/>
  <c r="N802" i="5"/>
  <c r="P801" i="5"/>
  <c r="R798" i="5"/>
  <c r="N797" i="5"/>
  <c r="Q787" i="5"/>
  <c r="R786" i="5"/>
  <c r="O758" i="5"/>
  <c r="P757" i="5"/>
  <c r="P752" i="5"/>
  <c r="P740" i="5"/>
  <c r="N730" i="5"/>
  <c r="Q725" i="5"/>
  <c r="O725" i="5"/>
  <c r="Q714" i="5"/>
  <c r="N714" i="5"/>
  <c r="Q707" i="5"/>
  <c r="R705" i="5"/>
  <c r="P701" i="5"/>
  <c r="P693" i="5"/>
  <c r="P680" i="5"/>
  <c r="O671" i="5"/>
  <c r="Q660" i="5"/>
  <c r="O660" i="5"/>
  <c r="R654" i="5"/>
  <c r="Q651" i="5"/>
  <c r="Q642" i="5"/>
  <c r="P640" i="5"/>
  <c r="P638" i="5"/>
  <c r="Q637" i="5"/>
  <c r="N635" i="5"/>
  <c r="P632" i="5"/>
  <c r="O631" i="5"/>
  <c r="O628" i="5"/>
  <c r="P625" i="5"/>
  <c r="P623" i="5"/>
  <c r="P621" i="5"/>
  <c r="P619" i="5"/>
  <c r="P617" i="5"/>
  <c r="Q612" i="5"/>
  <c r="O612" i="5"/>
  <c r="O611" i="5"/>
  <c r="R610" i="5"/>
  <c r="R608" i="5"/>
  <c r="Q605" i="5"/>
  <c r="N605" i="5"/>
  <c r="P602" i="5"/>
  <c r="P601" i="5"/>
  <c r="Q593" i="5"/>
  <c r="O592" i="5"/>
  <c r="P589" i="5"/>
  <c r="P588" i="5"/>
  <c r="P587" i="5"/>
  <c r="Q584" i="5"/>
  <c r="P570" i="5"/>
  <c r="P568" i="5"/>
  <c r="P567" i="5"/>
  <c r="O563" i="5"/>
  <c r="R552" i="5"/>
  <c r="O551" i="5"/>
  <c r="Q549" i="5"/>
  <c r="N549" i="5"/>
  <c r="P547" i="5"/>
  <c r="Q546" i="5"/>
  <c r="P543" i="5"/>
  <c r="P541" i="5"/>
  <c r="Q538" i="5"/>
  <c r="P530" i="5"/>
  <c r="P528" i="5"/>
  <c r="P526" i="5"/>
  <c r="O524" i="5"/>
  <c r="P523" i="5"/>
  <c r="P522" i="5"/>
  <c r="P519" i="5"/>
  <c r="P518" i="5"/>
  <c r="P514" i="5"/>
  <c r="P512" i="5"/>
  <c r="O511" i="5"/>
  <c r="P508" i="5"/>
  <c r="Q505" i="5"/>
  <c r="P503" i="5"/>
  <c r="P496" i="5"/>
  <c r="P491" i="5"/>
  <c r="P483" i="5"/>
  <c r="P481" i="5"/>
  <c r="R480" i="5"/>
  <c r="P476" i="5"/>
  <c r="Q472" i="5"/>
  <c r="P468" i="5"/>
  <c r="Q465" i="5"/>
  <c r="P463" i="5"/>
  <c r="Q460" i="5"/>
  <c r="O460" i="5"/>
  <c r="P457" i="5"/>
  <c r="Q454" i="5"/>
  <c r="O454" i="5"/>
  <c r="Q451" i="5"/>
  <c r="N451" i="5"/>
  <c r="O444" i="5"/>
  <c r="P440" i="5"/>
  <c r="Q437" i="5"/>
  <c r="Q432" i="5"/>
  <c r="Q427" i="5"/>
  <c r="P420" i="5"/>
  <c r="Q410" i="5"/>
  <c r="P409" i="5"/>
  <c r="P404" i="5"/>
  <c r="P391" i="5"/>
  <c r="Q386" i="5"/>
  <c r="Q383" i="5"/>
  <c r="Q373" i="5"/>
  <c r="Q365" i="5"/>
  <c r="Q351" i="5"/>
  <c r="P345" i="5"/>
  <c r="P342" i="5"/>
  <c r="Q336" i="5"/>
  <c r="O329" i="5"/>
  <c r="R328" i="5"/>
  <c r="Q319" i="5"/>
  <c r="P314" i="5"/>
  <c r="R312" i="5"/>
  <c r="P306" i="5"/>
  <c r="P300" i="5"/>
  <c r="P299" i="5"/>
  <c r="P296" i="5"/>
  <c r="Q289" i="5"/>
  <c r="O289" i="5"/>
  <c r="R280" i="5"/>
  <c r="Q268" i="5"/>
  <c r="P265" i="5"/>
  <c r="Q260" i="5"/>
  <c r="P259" i="5"/>
  <c r="P257" i="5"/>
  <c r="Q252" i="5"/>
  <c r="Q250" i="5"/>
  <c r="Q248" i="5"/>
  <c r="O248" i="5"/>
  <c r="P243" i="5"/>
  <c r="Q239" i="5"/>
  <c r="Q238" i="5"/>
  <c r="P235" i="5"/>
  <c r="Q225" i="5"/>
  <c r="O225" i="5"/>
  <c r="Q221" i="5"/>
  <c r="P218" i="5"/>
  <c r="R216" i="5"/>
  <c r="Q209" i="5"/>
  <c r="P208" i="5"/>
  <c r="P203" i="5"/>
  <c r="Q188" i="5"/>
  <c r="P182" i="5"/>
  <c r="P176" i="5"/>
  <c r="Q170" i="5"/>
  <c r="P161" i="5"/>
  <c r="P156" i="5"/>
  <c r="Q153" i="5"/>
  <c r="O153" i="5"/>
  <c r="R148" i="5"/>
  <c r="R120" i="5"/>
  <c r="Q111" i="5"/>
  <c r="Q107" i="5"/>
  <c r="O107" i="5"/>
  <c r="P106" i="5"/>
  <c r="Q103" i="5"/>
  <c r="Q100" i="5"/>
  <c r="O100" i="5"/>
  <c r="P99" i="5"/>
  <c r="P93" i="5"/>
  <c r="P75" i="5"/>
  <c r="O66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19" i="5"/>
  <c r="O19" i="5"/>
  <c r="P18" i="5"/>
  <c r="I13" i="5"/>
  <c r="P13" i="5" s="1"/>
  <c r="Q10" i="5"/>
  <c r="Q8" i="5"/>
  <c r="J2" i="5"/>
  <c r="Q2" i="5" s="1"/>
  <c r="R40" i="5"/>
  <c r="Q46" i="5"/>
  <c r="R48" i="5"/>
  <c r="R64" i="5"/>
  <c r="Y667" i="12"/>
  <c r="R667" i="12"/>
  <c r="S41" i="12"/>
  <c r="Z41" i="12"/>
  <c r="X136" i="12"/>
  <c r="Q136" i="12"/>
  <c r="S551" i="12"/>
  <c r="Z551" i="12"/>
  <c r="K910" i="12"/>
  <c r="W910" i="12"/>
  <c r="V910" i="12"/>
  <c r="P910" i="12"/>
  <c r="O910" i="12"/>
  <c r="O69" i="12"/>
  <c r="V69" i="12"/>
  <c r="V219" i="12"/>
  <c r="O219" i="12"/>
  <c r="K798" i="12"/>
  <c r="O798" i="12"/>
  <c r="V798" i="12"/>
  <c r="Z452" i="12"/>
  <c r="S452" i="12"/>
  <c r="Y270" i="12"/>
  <c r="R270" i="12"/>
  <c r="S991" i="12"/>
  <c r="Z991" i="12"/>
  <c r="S730" i="12"/>
  <c r="Z730" i="12"/>
  <c r="K210" i="12"/>
  <c r="W210" i="12"/>
  <c r="V210" i="12"/>
  <c r="P210" i="12"/>
  <c r="O210" i="12"/>
  <c r="S470" i="12"/>
  <c r="Z470" i="12"/>
  <c r="J151" i="12"/>
  <c r="W151" i="12" s="1"/>
  <c r="O151" i="12"/>
  <c r="V151" i="12"/>
  <c r="S90" i="12"/>
  <c r="Z90" i="12"/>
  <c r="Y622" i="12"/>
  <c r="R622" i="12"/>
  <c r="J883" i="12"/>
  <c r="P883" i="12" s="1"/>
  <c r="V883" i="12"/>
  <c r="O883" i="12"/>
  <c r="V769" i="12"/>
  <c r="P769" i="12"/>
  <c r="O769" i="12"/>
  <c r="W769" i="12"/>
  <c r="J367" i="12"/>
  <c r="P367" i="12" s="1"/>
  <c r="V367" i="12"/>
  <c r="O367" i="12"/>
  <c r="S608" i="12"/>
  <c r="Z608" i="12"/>
  <c r="Z892" i="12"/>
  <c r="S892" i="12"/>
  <c r="J473" i="12"/>
  <c r="W473" i="12" s="1"/>
  <c r="V473" i="12"/>
  <c r="O473" i="12"/>
  <c r="Q42" i="12"/>
  <c r="X42" i="12"/>
  <c r="Z247" i="12"/>
  <c r="S247" i="12"/>
  <c r="Q874" i="12"/>
  <c r="X874" i="12"/>
  <c r="K495" i="12"/>
  <c r="V495" i="12"/>
  <c r="O495" i="12"/>
  <c r="V303" i="12"/>
  <c r="O303" i="12"/>
  <c r="O265" i="12"/>
  <c r="V265" i="12"/>
  <c r="K83" i="12"/>
  <c r="O83" i="12"/>
  <c r="P83" i="12"/>
  <c r="W83" i="12"/>
  <c r="V83" i="12"/>
  <c r="O768" i="12"/>
  <c r="V768" i="12"/>
  <c r="W10" i="12"/>
  <c r="P10" i="12"/>
  <c r="O10" i="12"/>
  <c r="V10" i="12"/>
  <c r="J658" i="12"/>
  <c r="W658" i="12" s="1"/>
  <c r="O658" i="12"/>
  <c r="V658" i="12"/>
  <c r="V817" i="12"/>
  <c r="O817" i="12"/>
  <c r="O571" i="12"/>
  <c r="V571" i="12"/>
  <c r="J434" i="12"/>
  <c r="W434" i="12" s="1"/>
  <c r="O434" i="12"/>
  <c r="V434" i="12"/>
  <c r="Q627" i="12"/>
  <c r="X627" i="12"/>
  <c r="Z554" i="12"/>
  <c r="S621" i="12"/>
  <c r="Z621" i="12"/>
  <c r="R981" i="12"/>
  <c r="Y981" i="12"/>
  <c r="P129" i="12"/>
  <c r="W129" i="12"/>
  <c r="V129" i="12"/>
  <c r="O129" i="12"/>
  <c r="S640" i="12"/>
  <c r="Z640" i="12"/>
  <c r="Y689" i="12"/>
  <c r="R689" i="12"/>
  <c r="J337" i="12"/>
  <c r="W337" i="12" s="1"/>
  <c r="O337" i="12"/>
  <c r="V337" i="12"/>
  <c r="X585" i="12"/>
  <c r="Q585" i="12"/>
  <c r="V818" i="12"/>
  <c r="O818" i="12"/>
  <c r="Z433" i="12"/>
  <c r="S433" i="12"/>
  <c r="Y588" i="12"/>
  <c r="R588" i="12"/>
  <c r="O107" i="12"/>
  <c r="W107" i="12"/>
  <c r="V107" i="12"/>
  <c r="P107" i="12"/>
  <c r="K487" i="12"/>
  <c r="O487" i="12"/>
  <c r="V487" i="12"/>
  <c r="V240" i="12"/>
  <c r="O240" i="12"/>
  <c r="V92" i="12"/>
  <c r="O92" i="12"/>
  <c r="J119" i="12"/>
  <c r="P119" i="12" s="1"/>
  <c r="O119" i="12"/>
  <c r="V119" i="12"/>
  <c r="S33" i="12"/>
  <c r="Z33" i="12"/>
  <c r="W559" i="12"/>
  <c r="O559" i="12"/>
  <c r="P559" i="12"/>
  <c r="V559" i="12"/>
  <c r="Z611" i="12"/>
  <c r="S611" i="12"/>
  <c r="Y683" i="12"/>
  <c r="R683" i="12"/>
  <c r="Z130" i="12"/>
  <c r="S130" i="12"/>
  <c r="K329" i="12"/>
  <c r="V329" i="12"/>
  <c r="O329" i="12"/>
  <c r="P329" i="12"/>
  <c r="W329" i="12"/>
  <c r="O515" i="12"/>
  <c r="V515" i="12"/>
  <c r="V746" i="12"/>
  <c r="W746" i="12"/>
  <c r="O746" i="12"/>
  <c r="P746" i="12"/>
  <c r="Z492" i="12"/>
  <c r="S492" i="12"/>
  <c r="R577" i="12"/>
  <c r="Y577" i="12"/>
  <c r="Z962" i="12"/>
  <c r="S962" i="12"/>
  <c r="V804" i="12"/>
  <c r="O804" i="12"/>
  <c r="S618" i="12"/>
  <c r="Z618" i="12"/>
  <c r="Q518" i="12"/>
  <c r="X518" i="12"/>
  <c r="X244" i="12"/>
  <c r="Q244" i="12"/>
  <c r="Z489" i="12"/>
  <c r="S489" i="12"/>
  <c r="J109" i="12"/>
  <c r="V109" i="12"/>
  <c r="O109" i="12"/>
  <c r="P109" i="12"/>
  <c r="W109" i="12"/>
  <c r="K675" i="12"/>
  <c r="V675" i="12"/>
  <c r="O675" i="12"/>
  <c r="V451" i="12"/>
  <c r="O451" i="12"/>
  <c r="X717" i="12"/>
  <c r="Q717" i="12"/>
  <c r="R590" i="12"/>
  <c r="Y590" i="12"/>
  <c r="S274" i="12"/>
  <c r="Z274" i="12"/>
  <c r="J536" i="12"/>
  <c r="P536" i="12" s="1"/>
  <c r="V536" i="12"/>
  <c r="O536" i="12"/>
  <c r="O169" i="12"/>
  <c r="V169" i="12"/>
  <c r="V411" i="12"/>
  <c r="O411" i="12"/>
  <c r="Y510" i="12"/>
  <c r="R510" i="12"/>
  <c r="J827" i="12"/>
  <c r="P827" i="12" s="1"/>
  <c r="V827" i="12"/>
  <c r="O827" i="12"/>
  <c r="R252" i="12"/>
  <c r="Y252" i="12"/>
  <c r="J430" i="12"/>
  <c r="O430" i="12"/>
  <c r="V430" i="12"/>
  <c r="V607" i="12"/>
  <c r="W607" i="12"/>
  <c r="P607" i="12"/>
  <c r="O607" i="12"/>
  <c r="X99" i="12"/>
  <c r="Q99" i="12"/>
  <c r="Y43" i="12"/>
  <c r="R43" i="12"/>
  <c r="Z837" i="12"/>
  <c r="S837" i="12"/>
  <c r="R356" i="12"/>
  <c r="Y356" i="12"/>
  <c r="S615" i="12"/>
  <c r="Z615" i="12"/>
  <c r="S512" i="12"/>
  <c r="Z512" i="12"/>
  <c r="J444" i="12"/>
  <c r="W444" i="12" s="1"/>
  <c r="V444" i="12"/>
  <c r="O444" i="12"/>
  <c r="Z909" i="12"/>
  <c r="S909" i="12"/>
  <c r="S17" i="12"/>
  <c r="Z17" i="12"/>
  <c r="J693" i="12"/>
  <c r="P693" i="12" s="1"/>
  <c r="O693" i="12"/>
  <c r="V693" i="12"/>
  <c r="Z986" i="12"/>
  <c r="S986" i="12"/>
  <c r="S330" i="12"/>
  <c r="Z330" i="12"/>
  <c r="O816" i="12"/>
  <c r="V816" i="12"/>
  <c r="P816" i="12"/>
  <c r="W816" i="12"/>
  <c r="Y427" i="12"/>
  <c r="R427" i="12"/>
  <c r="R232" i="12"/>
  <c r="Y232" i="12"/>
  <c r="J193" i="12"/>
  <c r="W193" i="12" s="1"/>
  <c r="V193" i="12"/>
  <c r="O193" i="12"/>
  <c r="Q747" i="12"/>
  <c r="X747" i="12"/>
  <c r="X317" i="12"/>
  <c r="Q317" i="12"/>
  <c r="R977" i="12"/>
  <c r="Y977" i="12"/>
  <c r="K944" i="12"/>
  <c r="W944" i="12"/>
  <c r="O944" i="12"/>
  <c r="P944" i="12"/>
  <c r="V944" i="12"/>
  <c r="P775" i="12"/>
  <c r="V775" i="12"/>
  <c r="W775" i="12"/>
  <c r="O775" i="12"/>
  <c r="K84" i="12"/>
  <c r="O84" i="12"/>
  <c r="V84" i="12"/>
  <c r="Z226" i="12"/>
  <c r="S226" i="12"/>
  <c r="Y912" i="12"/>
  <c r="R912" i="12"/>
  <c r="Z753" i="12"/>
  <c r="S753" i="12"/>
  <c r="R594" i="12"/>
  <c r="Y594" i="12"/>
  <c r="K854" i="12"/>
  <c r="V854" i="12"/>
  <c r="O854" i="12"/>
  <c r="P792" i="12"/>
  <c r="O792" i="12"/>
  <c r="W792" i="12"/>
  <c r="V792" i="12"/>
  <c r="S164" i="12"/>
  <c r="Z164" i="12"/>
  <c r="X934" i="12"/>
  <c r="Q934" i="12"/>
  <c r="O625" i="12"/>
  <c r="V625" i="12"/>
  <c r="Z211" i="12"/>
  <c r="S211" i="12"/>
  <c r="R863" i="12"/>
  <c r="Y863" i="12"/>
  <c r="K308" i="12"/>
  <c r="V308" i="12"/>
  <c r="O308" i="12"/>
  <c r="O293" i="12"/>
  <c r="V293" i="12"/>
  <c r="S666" i="12"/>
  <c r="Z666" i="12"/>
  <c r="R976" i="12"/>
  <c r="Y976" i="12"/>
  <c r="J149" i="12"/>
  <c r="P149" i="12"/>
  <c r="V149" i="12"/>
  <c r="W149" i="12"/>
  <c r="O149" i="12"/>
  <c r="X261" i="12"/>
  <c r="Q261" i="12"/>
  <c r="X312" i="12"/>
  <c r="Q312" i="12"/>
  <c r="J168" i="12"/>
  <c r="W168" i="12" s="1"/>
  <c r="V168" i="12"/>
  <c r="O168" i="12"/>
  <c r="Y635" i="12"/>
  <c r="R635" i="12"/>
  <c r="R253" i="12"/>
  <c r="Y253" i="12"/>
  <c r="Y397" i="12"/>
  <c r="R397" i="12"/>
  <c r="O423" i="12"/>
  <c r="V423" i="12"/>
  <c r="Z239" i="12"/>
  <c r="S239" i="12"/>
  <c r="R335" i="12"/>
  <c r="Y335" i="12"/>
  <c r="W445" i="12"/>
  <c r="O445" i="12"/>
  <c r="P445" i="12"/>
  <c r="V445" i="12"/>
  <c r="Q785" i="12"/>
  <c r="X785" i="12"/>
  <c r="W702" i="12"/>
  <c r="O702" i="12"/>
  <c r="P702" i="12"/>
  <c r="V702" i="12"/>
  <c r="O860" i="12"/>
  <c r="V860" i="12"/>
  <c r="J845" i="12"/>
  <c r="P845" i="12" s="1"/>
  <c r="V845" i="12"/>
  <c r="O845" i="12"/>
  <c r="O700" i="12"/>
  <c r="V700" i="12"/>
  <c r="Y696" i="12"/>
  <c r="R696" i="12"/>
  <c r="J759" i="12"/>
  <c r="W759" i="12"/>
  <c r="V759" i="12"/>
  <c r="K759" i="12"/>
  <c r="O759" i="12"/>
  <c r="P759" i="12"/>
  <c r="W846" i="12"/>
  <c r="O846" i="12"/>
  <c r="V846" i="12"/>
  <c r="P846" i="12"/>
  <c r="K846" i="12"/>
  <c r="J692" i="12"/>
  <c r="O692" i="12"/>
  <c r="V692" i="12"/>
  <c r="W692" i="12"/>
  <c r="P692" i="12"/>
  <c r="Y326" i="12"/>
  <c r="R326" i="12"/>
  <c r="O694" i="12"/>
  <c r="V694" i="12"/>
  <c r="R744" i="12"/>
  <c r="Y744" i="12"/>
  <c r="O783" i="12"/>
  <c r="V783" i="12"/>
  <c r="K783" i="12"/>
  <c r="J650" i="12"/>
  <c r="O650" i="12"/>
  <c r="W650" i="12"/>
  <c r="P650" i="12"/>
  <c r="V650" i="12"/>
  <c r="V873" i="12"/>
  <c r="O873" i="12"/>
  <c r="L873" i="12"/>
  <c r="V197" i="12"/>
  <c r="O197" i="12"/>
  <c r="J197" i="12"/>
  <c r="P197" i="12" s="1"/>
  <c r="O619" i="12"/>
  <c r="V619" i="12"/>
  <c r="S687" i="12"/>
  <c r="Z687" i="12"/>
  <c r="R279" i="12"/>
  <c r="Y279" i="12"/>
  <c r="O286" i="12"/>
  <c r="V286" i="12"/>
  <c r="Y145" i="12"/>
  <c r="R145" i="12"/>
  <c r="J56" i="12"/>
  <c r="O56" i="12"/>
  <c r="V56" i="12"/>
  <c r="W56" i="12"/>
  <c r="P56" i="12"/>
  <c r="K56" i="12"/>
  <c r="Q987" i="12"/>
  <c r="X987" i="12"/>
  <c r="Z784" i="12"/>
  <c r="S784" i="12"/>
  <c r="Q580" i="12"/>
  <c r="X580" i="12"/>
  <c r="W389" i="12"/>
  <c r="O389" i="12"/>
  <c r="V389" i="12"/>
  <c r="P389" i="12"/>
  <c r="O566" i="12"/>
  <c r="V566" i="12"/>
  <c r="J566" i="12"/>
  <c r="W566" i="12" s="1"/>
  <c r="O755" i="12"/>
  <c r="V755" i="12"/>
  <c r="P755" i="12"/>
  <c r="W755" i="12"/>
  <c r="Z732" i="12"/>
  <c r="S732" i="12"/>
  <c r="Y617" i="12"/>
  <c r="R617" i="12"/>
  <c r="Z777" i="12"/>
  <c r="S777" i="12"/>
  <c r="J793" i="12"/>
  <c r="P793" i="12" s="1"/>
  <c r="O793" i="12"/>
  <c r="V793" i="12"/>
  <c r="Q766" i="12"/>
  <c r="X766" i="12"/>
  <c r="J541" i="12"/>
  <c r="P541" i="12" s="1"/>
  <c r="O541" i="12"/>
  <c r="V541" i="12"/>
  <c r="L541" i="12"/>
  <c r="Y118" i="12"/>
  <c r="R118" i="12"/>
  <c r="J11" i="12"/>
  <c r="W11" i="12" s="1"/>
  <c r="O11" i="12"/>
  <c r="V11" i="12"/>
  <c r="K11" i="12"/>
  <c r="S565" i="12"/>
  <c r="Z565" i="12"/>
  <c r="J188" i="12"/>
  <c r="W188" i="12" s="1"/>
  <c r="O188" i="12"/>
  <c r="V188" i="12"/>
  <c r="V191" i="12"/>
  <c r="O191" i="12"/>
  <c r="J191" i="12"/>
  <c r="R511" i="12"/>
  <c r="Y511" i="12"/>
  <c r="J344" i="12"/>
  <c r="P344" i="12" s="1"/>
  <c r="O344" i="12"/>
  <c r="V344" i="12"/>
  <c r="W113" i="12"/>
  <c r="V113" i="12"/>
  <c r="P113" i="12"/>
  <c r="O113" i="12"/>
  <c r="J113" i="12"/>
  <c r="S408" i="12"/>
  <c r="Z408" i="12"/>
  <c r="R110" i="12"/>
  <c r="Y110" i="12"/>
  <c r="K139" i="12"/>
  <c r="O139" i="12"/>
  <c r="V139" i="12"/>
  <c r="J598" i="12"/>
  <c r="P598" i="12" s="1"/>
  <c r="O598" i="12"/>
  <c r="V598" i="12"/>
  <c r="L598" i="12"/>
  <c r="Y659" i="12"/>
  <c r="R659" i="12"/>
  <c r="O586" i="12"/>
  <c r="V586" i="12"/>
  <c r="Q294" i="12"/>
  <c r="X294" i="12"/>
  <c r="J468" i="12"/>
  <c r="O468" i="12"/>
  <c r="P468" i="12"/>
  <c r="W468" i="12"/>
  <c r="V468" i="12"/>
  <c r="Y431" i="12"/>
  <c r="R431" i="12"/>
  <c r="Y819" i="12"/>
  <c r="R819" i="12"/>
  <c r="Q549" i="12"/>
  <c r="X549" i="12"/>
  <c r="V540" i="12"/>
  <c r="O540" i="12"/>
  <c r="R200" i="12"/>
  <c r="Y200" i="12"/>
  <c r="Y826" i="12"/>
  <c r="R826" i="12"/>
  <c r="Q824" i="12"/>
  <c r="X824" i="12"/>
  <c r="Q561" i="12"/>
  <c r="X561" i="12"/>
  <c r="X522" i="12"/>
  <c r="Q522" i="12"/>
  <c r="R841" i="12"/>
  <c r="Y841" i="12"/>
  <c r="J391" i="12"/>
  <c r="P391" i="12" s="1"/>
  <c r="V391" i="12"/>
  <c r="O391" i="12"/>
  <c r="J707" i="12"/>
  <c r="O707" i="12"/>
  <c r="P707" i="12"/>
  <c r="V707" i="12"/>
  <c r="W707" i="12"/>
  <c r="K707" i="12"/>
  <c r="Z645" i="12"/>
  <c r="S645" i="12"/>
  <c r="O947" i="12"/>
  <c r="V947" i="12"/>
  <c r="X624" i="12"/>
  <c r="Q624" i="12"/>
  <c r="X54" i="12"/>
  <c r="Q54" i="12"/>
  <c r="Y809" i="12"/>
  <c r="R809" i="12"/>
  <c r="S287" i="12"/>
  <c r="Z287" i="12"/>
  <c r="Y896" i="12"/>
  <c r="R896" i="12"/>
  <c r="Z831" i="12"/>
  <c r="S831" i="12"/>
  <c r="X319" i="12"/>
  <c r="Q319" i="12"/>
  <c r="X174" i="12"/>
  <c r="Q174" i="12"/>
  <c r="Z419" i="12"/>
  <c r="S419" i="12"/>
  <c r="O835" i="12"/>
  <c r="V835" i="12"/>
  <c r="J835" i="12"/>
  <c r="W835" i="12" s="1"/>
  <c r="J158" i="12"/>
  <c r="W158" i="12" s="1"/>
  <c r="V158" i="12"/>
  <c r="O158" i="12"/>
  <c r="K156" i="12"/>
  <c r="V156" i="12"/>
  <c r="O156" i="12"/>
  <c r="R630" i="12"/>
  <c r="Y630" i="12"/>
  <c r="Z988" i="12"/>
  <c r="S988" i="12"/>
  <c r="V825" i="12"/>
  <c r="O825" i="12"/>
  <c r="J825" i="12"/>
  <c r="W825" i="12" s="1"/>
  <c r="K811" i="12"/>
  <c r="W811" i="12"/>
  <c r="P811" i="12"/>
  <c r="V811" i="12"/>
  <c r="O811" i="12"/>
  <c r="J633" i="12"/>
  <c r="V633" i="12"/>
  <c r="W633" i="12"/>
  <c r="P633" i="12"/>
  <c r="O633" i="12"/>
  <c r="K409" i="12"/>
  <c r="O409" i="12"/>
  <c r="V409" i="12"/>
  <c r="J157" i="12"/>
  <c r="W157" i="12"/>
  <c r="O157" i="12"/>
  <c r="P157" i="12"/>
  <c r="V157" i="12"/>
  <c r="K157" i="12"/>
  <c r="S954" i="12"/>
  <c r="Z954" i="12"/>
  <c r="X29" i="12"/>
  <c r="Q29" i="12"/>
  <c r="Z734" i="12"/>
  <c r="S734" i="12"/>
  <c r="Q159" i="12"/>
  <c r="X159" i="12"/>
  <c r="K108" i="12"/>
  <c r="O108" i="12"/>
  <c r="V108" i="12"/>
  <c r="S971" i="12"/>
  <c r="Z971" i="12"/>
  <c r="J875" i="12"/>
  <c r="P875" i="12" s="1"/>
  <c r="O875" i="12"/>
  <c r="V875" i="12"/>
  <c r="P935" i="12"/>
  <c r="V935" i="12"/>
  <c r="W935" i="12"/>
  <c r="O935" i="12"/>
  <c r="J935" i="12"/>
  <c r="Z459" i="12"/>
  <c r="S459" i="12"/>
  <c r="O877" i="12"/>
  <c r="V877" i="12"/>
  <c r="L877" i="12"/>
  <c r="Q249" i="12"/>
  <c r="X249" i="12"/>
  <c r="X740" i="12"/>
  <c r="Q740" i="12"/>
  <c r="W396" i="12"/>
  <c r="V396" i="12"/>
  <c r="O396" i="12"/>
  <c r="P396" i="12"/>
  <c r="L396" i="12"/>
  <c r="O840" i="12"/>
  <c r="V840" i="12"/>
  <c r="K840" i="12"/>
  <c r="Z126" i="12"/>
  <c r="S126" i="12"/>
  <c r="Y916" i="12"/>
  <c r="R916" i="12"/>
  <c r="Z76" i="12"/>
  <c r="S76" i="12"/>
  <c r="Z599" i="12"/>
  <c r="S599" i="12"/>
  <c r="S48" i="12"/>
  <c r="Z48" i="12"/>
  <c r="O656" i="12"/>
  <c r="V656" i="12"/>
  <c r="J656" i="12"/>
  <c r="W656" i="12" s="1"/>
  <c r="Z517" i="12"/>
  <c r="S517" i="12"/>
  <c r="X291" i="12"/>
  <c r="Q291" i="12"/>
  <c r="S117" i="12"/>
  <c r="Z117" i="12"/>
  <c r="X545" i="12"/>
  <c r="Q545" i="12"/>
  <c r="O869" i="12"/>
  <c r="V869" i="12"/>
  <c r="Q425" i="12"/>
  <c r="X425" i="12"/>
  <c r="P920" i="12"/>
  <c r="V920" i="12"/>
  <c r="W920" i="12"/>
  <c r="O920" i="12"/>
  <c r="K920" i="12"/>
  <c r="V648" i="12"/>
  <c r="O648" i="12"/>
  <c r="W648" i="12"/>
  <c r="L648" i="12"/>
  <c r="P648" i="12"/>
  <c r="J341" i="12"/>
  <c r="P341" i="12" s="1"/>
  <c r="V341" i="12"/>
  <c r="O341" i="12"/>
  <c r="L341" i="12"/>
  <c r="Y488" i="12"/>
  <c r="R488" i="12"/>
  <c r="X116" i="12"/>
  <c r="Q116" i="12"/>
  <c r="Q237" i="12"/>
  <c r="X237" i="12"/>
  <c r="X454" i="12"/>
  <c r="Q454" i="12"/>
  <c r="J262" i="12"/>
  <c r="V262" i="12"/>
  <c r="P262" i="12"/>
  <c r="W262" i="12"/>
  <c r="O262" i="12"/>
  <c r="Q255" i="12"/>
  <c r="X255" i="12"/>
  <c r="R992" i="12"/>
  <c r="Y992" i="12"/>
  <c r="V527" i="12"/>
  <c r="O527" i="12"/>
  <c r="K527" i="12"/>
  <c r="Z933" i="12"/>
  <c r="S933" i="12"/>
  <c r="Q175" i="12"/>
  <c r="X175" i="12"/>
  <c r="J678" i="12"/>
  <c r="P678" i="12" s="1"/>
  <c r="O678" i="12"/>
  <c r="V678" i="12"/>
  <c r="P39" i="12"/>
  <c r="O39" i="12"/>
  <c r="V39" i="12"/>
  <c r="W39" i="12"/>
  <c r="K39" i="12"/>
  <c r="Z555" i="12"/>
  <c r="S555" i="12"/>
  <c r="R808" i="12"/>
  <c r="Y808" i="12"/>
  <c r="Z509" i="12"/>
  <c r="S509" i="12"/>
  <c r="X243" i="12"/>
  <c r="Q243" i="12"/>
  <c r="R282" i="12"/>
  <c r="Y282" i="12"/>
  <c r="Y379" i="12"/>
  <c r="R379" i="12"/>
  <c r="Y300" i="12"/>
  <c r="R300" i="12"/>
  <c r="X264" i="12"/>
  <c r="Q264" i="12"/>
  <c r="R482" i="12"/>
  <c r="Y482" i="12"/>
  <c r="R943" i="12"/>
  <c r="Y943" i="12"/>
  <c r="K366" i="12"/>
  <c r="O366" i="12"/>
  <c r="V366" i="12"/>
  <c r="W366" i="12"/>
  <c r="P366" i="12"/>
  <c r="J366" i="12"/>
  <c r="Z888" i="12"/>
  <c r="S888" i="12"/>
  <c r="J58" i="12"/>
  <c r="P58" i="12" s="1"/>
  <c r="O58" i="12"/>
  <c r="V58" i="12"/>
  <c r="V302" i="12"/>
  <c r="O302" i="12"/>
  <c r="K302" i="12"/>
  <c r="S966" i="12"/>
  <c r="Z966" i="12"/>
  <c r="P22" i="12"/>
  <c r="V22" i="12"/>
  <c r="W22" i="12"/>
  <c r="O22" i="12"/>
  <c r="J22" i="12"/>
  <c r="K672" i="12"/>
  <c r="W672" i="12"/>
  <c r="P672" i="12"/>
  <c r="O672" i="12"/>
  <c r="V672" i="12"/>
  <c r="L672" i="12"/>
  <c r="Y228" i="12"/>
  <c r="R228" i="12"/>
  <c r="J601" i="12"/>
  <c r="P601" i="12"/>
  <c r="O601" i="12"/>
  <c r="W601" i="12"/>
  <c r="V601" i="12"/>
  <c r="J368" i="12"/>
  <c r="P368" i="12" s="1"/>
  <c r="O368" i="12"/>
  <c r="V368" i="12"/>
  <c r="J59" i="12"/>
  <c r="V59" i="12"/>
  <c r="O59" i="12"/>
  <c r="Z4" i="12"/>
  <c r="S4" i="12"/>
  <c r="Q12" i="12"/>
  <c r="X12" i="12"/>
  <c r="K94" i="12"/>
  <c r="V94" i="12"/>
  <c r="W94" i="12"/>
  <c r="P94" i="12"/>
  <c r="O94" i="12"/>
  <c r="V497" i="12"/>
  <c r="J497" i="12"/>
  <c r="P497" i="12" s="1"/>
  <c r="O497" i="12"/>
  <c r="K497" i="12"/>
  <c r="W782" i="12"/>
  <c r="V782" i="12"/>
  <c r="P782" i="12"/>
  <c r="O782" i="12"/>
  <c r="O74" i="12"/>
  <c r="V74" i="12"/>
  <c r="J74" i="12"/>
  <c r="W74" i="12" s="1"/>
  <c r="L74" i="12"/>
  <c r="O609" i="12"/>
  <c r="V609" i="12"/>
  <c r="X820" i="12"/>
  <c r="Q820" i="12"/>
  <c r="V629" i="12"/>
  <c r="O629" i="12"/>
  <c r="K629" i="12"/>
  <c r="O466" i="12"/>
  <c r="V466" i="12"/>
  <c r="Y37" i="12"/>
  <c r="R37" i="12"/>
  <c r="J325" i="12"/>
  <c r="P325" i="12" s="1"/>
  <c r="O325" i="12"/>
  <c r="V325" i="12"/>
  <c r="Z905" i="12"/>
  <c r="S905" i="12"/>
  <c r="R23" i="12"/>
  <c r="Y23" i="12"/>
  <c r="R757" i="12"/>
  <c r="Y757" i="12"/>
  <c r="S407" i="12"/>
  <c r="Z407" i="12"/>
  <c r="Z939" i="12"/>
  <c r="S939" i="12"/>
  <c r="X502" i="12"/>
  <c r="Q502" i="12"/>
  <c r="X52" i="12"/>
  <c r="Q52" i="12"/>
  <c r="J708" i="12"/>
  <c r="V708" i="12"/>
  <c r="P708" i="12"/>
  <c r="W708" i="12"/>
  <c r="O708" i="12"/>
  <c r="Z422" i="12"/>
  <c r="S422" i="12"/>
  <c r="Z352" i="12"/>
  <c r="S352" i="12"/>
  <c r="Y850" i="12"/>
  <c r="R850" i="12"/>
  <c r="Y190" i="12"/>
  <c r="R190" i="12"/>
  <c r="S9" i="12"/>
  <c r="Z9" i="12"/>
  <c r="J192" i="12"/>
  <c r="W192" i="12" s="1"/>
  <c r="V192" i="12"/>
  <c r="O192" i="12"/>
  <c r="L192" i="12"/>
  <c r="K192" i="12"/>
  <c r="K60" i="12"/>
  <c r="V60" i="12"/>
  <c r="J60" i="12"/>
  <c r="O60" i="12"/>
  <c r="P60" i="12"/>
  <c r="W60" i="12"/>
  <c r="V3" i="12"/>
  <c r="O3" i="12"/>
  <c r="Q241" i="12"/>
  <c r="X241" i="12"/>
  <c r="Y544" i="12"/>
  <c r="R544" i="12"/>
  <c r="Y519" i="12"/>
  <c r="R519" i="12"/>
  <c r="K778" i="12"/>
  <c r="V778" i="12"/>
  <c r="O778" i="12"/>
  <c r="Y790" i="12"/>
  <c r="R790" i="12"/>
  <c r="S215" i="12"/>
  <c r="Z215" i="12"/>
  <c r="X787" i="12"/>
  <c r="Q787" i="12"/>
  <c r="S969" i="12"/>
  <c r="Z969" i="12"/>
  <c r="Y400" i="12"/>
  <c r="R400" i="12"/>
  <c r="R534" i="12"/>
  <c r="Y534" i="12"/>
  <c r="K504" i="12"/>
  <c r="V504" i="12"/>
  <c r="W504" i="12"/>
  <c r="J504" i="12"/>
  <c r="P504" i="12"/>
  <c r="O504" i="12"/>
  <c r="S269" i="12"/>
  <c r="Z269" i="12"/>
  <c r="K754" i="12"/>
  <c r="P754" i="12"/>
  <c r="W754" i="12"/>
  <c r="O754" i="12"/>
  <c r="V754" i="12"/>
  <c r="L754" i="12"/>
  <c r="X88" i="12"/>
  <c r="Q88" i="12"/>
  <c r="X386" i="12"/>
  <c r="Q386" i="12"/>
  <c r="Y475" i="12"/>
  <c r="R475" i="12"/>
  <c r="Z323" i="12"/>
  <c r="S323" i="12"/>
  <c r="P167" i="12"/>
  <c r="V167" i="12"/>
  <c r="J167" i="12"/>
  <c r="W167" i="12"/>
  <c r="O167" i="12"/>
  <c r="K167" i="12"/>
  <c r="S50" i="12"/>
  <c r="Z50" i="12"/>
  <c r="Y420" i="12"/>
  <c r="R420" i="12"/>
  <c r="Z613" i="12"/>
  <c r="S613" i="12"/>
  <c r="S547" i="12"/>
  <c r="Z547" i="12"/>
  <c r="K257" i="12"/>
  <c r="V257" i="12"/>
  <c r="W257" i="12"/>
  <c r="L257" i="12"/>
  <c r="O257" i="12"/>
  <c r="P257" i="12"/>
  <c r="K315" i="12"/>
  <c r="O315" i="12"/>
  <c r="V315" i="12"/>
  <c r="L315" i="12"/>
  <c r="J315" i="12"/>
  <c r="W315" i="12" s="1"/>
  <c r="V936" i="12"/>
  <c r="O936" i="12"/>
  <c r="Z405" i="12"/>
  <c r="S405" i="12"/>
  <c r="S380" i="12"/>
  <c r="Z380" i="12"/>
  <c r="Z980" i="12"/>
  <c r="S980" i="12"/>
  <c r="Z948" i="12"/>
  <c r="S948" i="12"/>
  <c r="O739" i="12"/>
  <c r="V739" i="12"/>
  <c r="K739" i="12"/>
  <c r="J739" i="12"/>
  <c r="P739" i="12" s="1"/>
  <c r="L739" i="12"/>
  <c r="X35" i="12"/>
  <c r="Q35" i="12"/>
  <c r="Z961" i="12"/>
  <c r="S961" i="12"/>
  <c r="R756" i="12"/>
  <c r="Y756" i="12"/>
  <c r="O538" i="12"/>
  <c r="V538" i="12"/>
  <c r="Z952" i="12"/>
  <c r="S952" i="12"/>
  <c r="K204" i="12"/>
  <c r="O204" i="12"/>
  <c r="V204" i="12"/>
  <c r="W204" i="12"/>
  <c r="P204" i="12"/>
  <c r="Z101" i="12"/>
  <c r="S101" i="12"/>
  <c r="O602" i="12"/>
  <c r="V602" i="12"/>
  <c r="J602" i="12"/>
  <c r="W602" i="12" s="1"/>
  <c r="L602" i="12"/>
  <c r="Q313" i="12"/>
  <c r="X313" i="12"/>
  <c r="Y122" i="12"/>
  <c r="R122" i="12"/>
  <c r="J671" i="12"/>
  <c r="P671" i="12"/>
  <c r="W671" i="12"/>
  <c r="V671" i="12"/>
  <c r="O671" i="12"/>
  <c r="K671" i="12"/>
  <c r="W978" i="12"/>
  <c r="V978" i="12"/>
  <c r="P978" i="12"/>
  <c r="O978" i="12"/>
  <c r="L978" i="12"/>
  <c r="K978" i="12"/>
  <c r="O703" i="12"/>
  <c r="J703" i="12"/>
  <c r="P703" i="12" s="1"/>
  <c r="V703" i="12"/>
  <c r="K703" i="12"/>
  <c r="L703" i="12"/>
  <c r="R632" i="12"/>
  <c r="Y632" i="12"/>
  <c r="K114" i="12"/>
  <c r="V114" i="12"/>
  <c r="O114" i="12"/>
  <c r="L114" i="12"/>
  <c r="X382" i="12"/>
  <c r="Q382" i="12"/>
  <c r="Y331" i="12"/>
  <c r="R331" i="12"/>
  <c r="R314" i="12"/>
  <c r="Y314" i="12"/>
  <c r="Y906" i="12"/>
  <c r="R906" i="12"/>
  <c r="R71" i="12"/>
  <c r="Y71" i="12"/>
  <c r="S305" i="12"/>
  <c r="Z305" i="12"/>
  <c r="O166" i="12"/>
  <c r="V166" i="12"/>
  <c r="J166" i="12"/>
  <c r="P166" i="12" s="1"/>
  <c r="J309" i="12"/>
  <c r="P309" i="12"/>
  <c r="V309" i="12"/>
  <c r="O309" i="12"/>
  <c r="W309" i="12"/>
  <c r="Y124" i="12"/>
  <c r="R124" i="12"/>
  <c r="V271" i="12"/>
  <c r="O271" i="12"/>
  <c r="L271" i="12"/>
  <c r="Z902" i="12"/>
  <c r="S902" i="12"/>
  <c r="Y815" i="12"/>
  <c r="R815" i="12"/>
  <c r="O146" i="12"/>
  <c r="V146" i="12"/>
  <c r="L146" i="12"/>
  <c r="K146" i="12"/>
  <c r="K150" i="12"/>
  <c r="V150" i="12"/>
  <c r="P150" i="12"/>
  <c r="W150" i="12"/>
  <c r="O150" i="12"/>
  <c r="J150" i="12"/>
  <c r="L150" i="12"/>
  <c r="K918" i="12"/>
  <c r="P918" i="12"/>
  <c r="W918" i="12"/>
  <c r="O918" i="12"/>
  <c r="V918" i="12"/>
  <c r="L918" i="12"/>
  <c r="X63" i="12"/>
  <c r="Q63" i="12"/>
  <c r="X684" i="12"/>
  <c r="Q684" i="12"/>
  <c r="J661" i="12"/>
  <c r="P661" i="12" s="1"/>
  <c r="V661" i="12"/>
  <c r="O661" i="12"/>
  <c r="K254" i="12"/>
  <c r="O254" i="12"/>
  <c r="V254" i="12"/>
  <c r="L254" i="12"/>
  <c r="J254" i="12"/>
  <c r="W254" i="12" s="1"/>
  <c r="R752" i="12"/>
  <c r="Y752" i="12"/>
  <c r="V576" i="12"/>
  <c r="O576" i="12"/>
  <c r="J576" i="12"/>
  <c r="L576" i="12"/>
  <c r="Z141" i="12"/>
  <c r="S141" i="12"/>
  <c r="J950" i="12"/>
  <c r="P950" i="12" s="1"/>
  <c r="O950" i="12"/>
  <c r="V950" i="12"/>
  <c r="L950" i="12"/>
  <c r="R140" i="12"/>
  <c r="Y140" i="12"/>
  <c r="V743" i="12"/>
  <c r="O743" i="12"/>
  <c r="J743" i="12"/>
  <c r="K743" i="12"/>
  <c r="K654" i="12"/>
  <c r="V654" i="12"/>
  <c r="W654" i="12"/>
  <c r="O654" i="12"/>
  <c r="P654" i="12"/>
  <c r="Z343" i="12"/>
  <c r="S343" i="12"/>
  <c r="V697" i="12"/>
  <c r="O697" i="12"/>
  <c r="L697" i="12"/>
  <c r="J697" i="12"/>
  <c r="W697" i="12" s="1"/>
  <c r="K697" i="12"/>
  <c r="R889" i="12"/>
  <c r="Y889" i="12"/>
  <c r="S222" i="12"/>
  <c r="Z222" i="12"/>
  <c r="Q917" i="12"/>
  <c r="X917" i="12"/>
  <c r="R25" i="12"/>
  <c r="Y25" i="12"/>
  <c r="O171" i="12"/>
  <c r="W171" i="12"/>
  <c r="P171" i="12"/>
  <c r="V171" i="12"/>
  <c r="L171" i="12"/>
  <c r="K171" i="12"/>
  <c r="R865" i="12"/>
  <c r="Y865" i="12"/>
  <c r="J102" i="12"/>
  <c r="P102" i="12" s="1"/>
  <c r="V102" i="12"/>
  <c r="O102" i="12"/>
  <c r="L102" i="12"/>
  <c r="Q160" i="12"/>
  <c r="X160" i="12"/>
  <c r="Y642" i="12"/>
  <c r="R642" i="12"/>
  <c r="Z612" i="12"/>
  <c r="S612" i="12"/>
  <c r="S365" i="12"/>
  <c r="Z365" i="12"/>
  <c r="V218" i="12"/>
  <c r="O218" i="12"/>
  <c r="L218" i="12"/>
  <c r="J218" i="12"/>
  <c r="P218" i="12" s="1"/>
  <c r="K218" i="12"/>
  <c r="S569" i="12"/>
  <c r="Z569" i="12"/>
  <c r="O340" i="12"/>
  <c r="V340" i="12"/>
  <c r="K340" i="12"/>
  <c r="K485" i="12"/>
  <c r="O485" i="12"/>
  <c r="V485" i="12"/>
  <c r="W485" i="12"/>
  <c r="P485" i="12"/>
  <c r="J485" i="12"/>
  <c r="J691" i="12"/>
  <c r="P691" i="12"/>
  <c r="W691" i="12"/>
  <c r="O691" i="12"/>
  <c r="V691" i="12"/>
  <c r="K691" i="12"/>
  <c r="K899" i="12"/>
  <c r="O899" i="12"/>
  <c r="P899" i="12"/>
  <c r="V899" i="12"/>
  <c r="W899" i="12"/>
  <c r="L899" i="12"/>
  <c r="O923" i="12"/>
  <c r="V923" i="12"/>
  <c r="K923" i="12"/>
  <c r="Y394" i="12"/>
  <c r="R394" i="12"/>
  <c r="Y362" i="12"/>
  <c r="R362" i="12"/>
  <c r="V669" i="12"/>
  <c r="J669" i="12"/>
  <c r="W669" i="12" s="1"/>
  <c r="O669" i="12"/>
  <c r="K669" i="12"/>
  <c r="L669" i="12"/>
  <c r="Z516" i="12"/>
  <c r="S516" i="12"/>
  <c r="Y760" i="12"/>
  <c r="R760" i="12"/>
  <c r="X476" i="12"/>
  <c r="Q476" i="12"/>
  <c r="V657" i="12"/>
  <c r="P657" i="12"/>
  <c r="W657" i="12"/>
  <c r="O657" i="12"/>
  <c r="J657" i="12"/>
  <c r="K657" i="12"/>
  <c r="L657" i="12"/>
  <c r="S103" i="12"/>
  <c r="Z103" i="12"/>
  <c r="Z556" i="12"/>
  <c r="S556" i="12"/>
  <c r="Y791" i="12"/>
  <c r="R791" i="12"/>
  <c r="R995" i="5"/>
  <c r="Q915" i="5"/>
  <c r="N915" i="5"/>
  <c r="R882" i="5"/>
  <c r="R881" i="5"/>
  <c r="Q633" i="5"/>
  <c r="R593" i="5"/>
  <c r="R584" i="5"/>
  <c r="Q579" i="5"/>
  <c r="O579" i="5"/>
  <c r="P575" i="5"/>
  <c r="Q560" i="5"/>
  <c r="P555" i="5"/>
  <c r="R546" i="5"/>
  <c r="R545" i="5"/>
  <c r="R544" i="5"/>
  <c r="R538" i="5"/>
  <c r="P535" i="5"/>
  <c r="Q532" i="5"/>
  <c r="O532" i="5"/>
  <c r="Q524" i="5"/>
  <c r="N524" i="5"/>
  <c r="R520" i="5"/>
  <c r="P517" i="5"/>
  <c r="R505" i="5"/>
  <c r="P500" i="5"/>
  <c r="R474" i="5"/>
  <c r="R472" i="5"/>
  <c r="R464" i="5"/>
  <c r="N460" i="5"/>
  <c r="P447" i="5"/>
  <c r="Q444" i="5"/>
  <c r="N444" i="5"/>
  <c r="R392" i="5"/>
  <c r="Q337" i="5"/>
  <c r="Q162" i="5"/>
  <c r="R104" i="5"/>
  <c r="I11" i="5"/>
  <c r="P11" i="5" s="1"/>
  <c r="J7" i="5"/>
  <c r="Q7" i="5" s="1"/>
  <c r="I2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N12" i="17"/>
  <c r="N19" i="17" s="1"/>
  <c r="M15" i="17"/>
  <c r="O15" i="17" s="1"/>
  <c r="M19" i="17"/>
  <c r="P19" i="17" s="1"/>
  <c r="P14" i="17" s="1"/>
  <c r="P16" i="17" s="1"/>
  <c r="Q667" i="12"/>
  <c r="X667" i="12"/>
  <c r="Y41" i="12"/>
  <c r="R41" i="12"/>
  <c r="K136" i="12"/>
  <c r="P136" i="12"/>
  <c r="O136" i="12"/>
  <c r="W136" i="12"/>
  <c r="V136" i="12"/>
  <c r="W392" i="12"/>
  <c r="V392" i="12"/>
  <c r="O392" i="12"/>
  <c r="P392" i="12"/>
  <c r="Q229" i="12"/>
  <c r="X229" i="12"/>
  <c r="R551" i="12"/>
  <c r="Y551" i="12"/>
  <c r="J964" i="12"/>
  <c r="W964" i="12" s="1"/>
  <c r="O964" i="12"/>
  <c r="V964" i="12"/>
  <c r="L69" i="12"/>
  <c r="L219" i="12"/>
  <c r="S95" i="12"/>
  <c r="Z95" i="12"/>
  <c r="R452" i="12"/>
  <c r="Y452" i="12"/>
  <c r="J270" i="12"/>
  <c r="P270" i="12" s="1"/>
  <c r="V270" i="12"/>
  <c r="O270" i="12"/>
  <c r="Y991" i="12"/>
  <c r="R991" i="12"/>
  <c r="Y730" i="12"/>
  <c r="R730" i="12"/>
  <c r="J298" i="12"/>
  <c r="W298" i="12" s="1"/>
  <c r="V298" i="12"/>
  <c r="O298" i="12"/>
  <c r="Z533" i="12"/>
  <c r="S533" i="12"/>
  <c r="R470" i="12"/>
  <c r="Y470" i="12"/>
  <c r="Z251" i="12"/>
  <c r="S251" i="12"/>
  <c r="Q90" i="12"/>
  <c r="X90" i="12"/>
  <c r="Q622" i="12"/>
  <c r="X622" i="12"/>
  <c r="L769" i="12"/>
  <c r="Q710" i="12"/>
  <c r="X710" i="12"/>
  <c r="Q856" i="12"/>
  <c r="X856" i="12"/>
  <c r="S440" i="12"/>
  <c r="Z440" i="12"/>
  <c r="Y608" i="12"/>
  <c r="R608" i="12"/>
  <c r="Y892" i="12"/>
  <c r="R892" i="12"/>
  <c r="Z572" i="12"/>
  <c r="S572" i="12"/>
  <c r="K42" i="12"/>
  <c r="W42" i="12"/>
  <c r="P42" i="12"/>
  <c r="O42" i="12"/>
  <c r="V42" i="12"/>
  <c r="O469" i="12"/>
  <c r="W469" i="12"/>
  <c r="P469" i="12"/>
  <c r="V469" i="12"/>
  <c r="Q247" i="12"/>
  <c r="X247" i="12"/>
  <c r="K874" i="12"/>
  <c r="W874" i="12"/>
  <c r="O874" i="12"/>
  <c r="V874" i="12"/>
  <c r="P874" i="12"/>
  <c r="W593" i="12"/>
  <c r="O593" i="12"/>
  <c r="P593" i="12"/>
  <c r="V593" i="12"/>
  <c r="L303" i="12"/>
  <c r="L265" i="12"/>
  <c r="J583" i="12"/>
  <c r="P583" i="12" s="1"/>
  <c r="V583" i="12"/>
  <c r="O583" i="12"/>
  <c r="L768" i="12"/>
  <c r="L10" i="12"/>
  <c r="J79" i="12"/>
  <c r="W79" i="12" s="1"/>
  <c r="O79" i="12"/>
  <c r="V79" i="12"/>
  <c r="L817" i="12"/>
  <c r="L571" i="12"/>
  <c r="P951" i="12"/>
  <c r="V951" i="12"/>
  <c r="O951" i="12"/>
  <c r="W951" i="12"/>
  <c r="K401" i="12"/>
  <c r="V401" i="12"/>
  <c r="W401" i="12"/>
  <c r="O401" i="12"/>
  <c r="P401" i="12"/>
  <c r="O627" i="12"/>
  <c r="W627" i="12"/>
  <c r="V627" i="12"/>
  <c r="P627" i="12"/>
  <c r="Y554" i="12"/>
  <c r="R554" i="12"/>
  <c r="Y621" i="12"/>
  <c r="R621" i="12"/>
  <c r="O649" i="12"/>
  <c r="V649" i="12"/>
  <c r="X981" i="12"/>
  <c r="Q981" i="12"/>
  <c r="R911" i="12"/>
  <c r="Y911" i="12"/>
  <c r="R640" i="12"/>
  <c r="Y640" i="12"/>
  <c r="X689" i="12"/>
  <c r="Q689" i="12"/>
  <c r="K290" i="12"/>
  <c r="O290" i="12"/>
  <c r="V290" i="12"/>
  <c r="O585" i="12"/>
  <c r="P585" i="12"/>
  <c r="V585" i="12"/>
  <c r="W585" i="12"/>
  <c r="Y220" i="12"/>
  <c r="R220" i="12"/>
  <c r="Y433" i="12"/>
  <c r="R433" i="12"/>
  <c r="Q588" i="12"/>
  <c r="X588" i="12"/>
  <c r="K908" i="12"/>
  <c r="W908" i="12"/>
  <c r="V908" i="12"/>
  <c r="P908" i="12"/>
  <c r="O908" i="12"/>
  <c r="V946" i="12"/>
  <c r="O946" i="12"/>
  <c r="W946" i="12"/>
  <c r="P946" i="12"/>
  <c r="L240" i="12"/>
  <c r="L92" i="12"/>
  <c r="O880" i="12"/>
  <c r="P880" i="12"/>
  <c r="V880" i="12"/>
  <c r="W880" i="12"/>
  <c r="Z940" i="12"/>
  <c r="S940" i="12"/>
  <c r="R33" i="12"/>
  <c r="Y33" i="12"/>
  <c r="Z105" i="12"/>
  <c r="S105" i="12"/>
  <c r="Q611" i="12"/>
  <c r="X611" i="12"/>
  <c r="X683" i="12"/>
  <c r="Q683" i="12"/>
  <c r="K130" i="12"/>
  <c r="V130" i="12"/>
  <c r="O130" i="12"/>
  <c r="L515" i="12"/>
  <c r="R364" i="12"/>
  <c r="Y364" i="12"/>
  <c r="S393" i="12"/>
  <c r="Z393" i="12"/>
  <c r="Y492" i="12"/>
  <c r="R492" i="12"/>
  <c r="X577" i="12"/>
  <c r="Q577" i="12"/>
  <c r="K962" i="12"/>
  <c r="V962" i="12"/>
  <c r="O962" i="12"/>
  <c r="W177" i="12"/>
  <c r="O177" i="12"/>
  <c r="V177" i="12"/>
  <c r="P177" i="12"/>
  <c r="S278" i="12"/>
  <c r="Z278" i="12"/>
  <c r="Y618" i="12"/>
  <c r="R618" i="12"/>
  <c r="V518" i="12"/>
  <c r="O518" i="12"/>
  <c r="W518" i="12"/>
  <c r="P518" i="12"/>
  <c r="P244" i="12"/>
  <c r="V244" i="12"/>
  <c r="O244" i="12"/>
  <c r="W244" i="12"/>
  <c r="Y489" i="12"/>
  <c r="R489" i="12"/>
  <c r="Z830" i="12"/>
  <c r="S830" i="12"/>
  <c r="L451" i="12"/>
  <c r="J581" i="12"/>
  <c r="V581" i="12"/>
  <c r="P581" i="12"/>
  <c r="W581" i="12"/>
  <c r="O581" i="12"/>
  <c r="O717" i="12"/>
  <c r="P717" i="12"/>
  <c r="V717" i="12"/>
  <c r="W717" i="12"/>
  <c r="Q590" i="12"/>
  <c r="X590" i="12"/>
  <c r="Y274" i="12"/>
  <c r="R274" i="12"/>
  <c r="J402" i="12"/>
  <c r="P402" i="12" s="1"/>
  <c r="V402" i="12"/>
  <c r="O402" i="12"/>
  <c r="L169" i="12"/>
  <c r="L411" i="12"/>
  <c r="J510" i="12"/>
  <c r="W510" i="12" s="1"/>
  <c r="V510" i="12"/>
  <c r="O510" i="12"/>
  <c r="Q848" i="12"/>
  <c r="X848" i="12"/>
  <c r="X252" i="12"/>
  <c r="Q252" i="12"/>
  <c r="L607" i="12"/>
  <c r="K21" i="12"/>
  <c r="V21" i="12"/>
  <c r="W21" i="12"/>
  <c r="P21" i="12"/>
  <c r="O21" i="12"/>
  <c r="V99" i="12"/>
  <c r="W99" i="12"/>
  <c r="O99" i="12"/>
  <c r="P99" i="12"/>
  <c r="J43" i="12"/>
  <c r="W43" i="12" s="1"/>
  <c r="O43" i="12"/>
  <c r="V43" i="12"/>
  <c r="Y837" i="12"/>
  <c r="R837" i="12"/>
  <c r="J356" i="12"/>
  <c r="P356" i="12" s="1"/>
  <c r="O356" i="12"/>
  <c r="V356" i="12"/>
  <c r="Y615" i="12"/>
  <c r="R615" i="12"/>
  <c r="R512" i="12"/>
  <c r="Y512" i="12"/>
  <c r="Z772" i="12"/>
  <c r="S772" i="12"/>
  <c r="R909" i="12"/>
  <c r="Y909" i="12"/>
  <c r="Y17" i="12"/>
  <c r="R17" i="12"/>
  <c r="S563" i="12"/>
  <c r="Z563" i="12"/>
  <c r="R986" i="12"/>
  <c r="Y986" i="12"/>
  <c r="R330" i="12"/>
  <c r="Y330" i="12"/>
  <c r="Z712" i="12"/>
  <c r="S712" i="12"/>
  <c r="X427" i="12"/>
  <c r="Q427" i="12"/>
  <c r="Q232" i="12"/>
  <c r="X232" i="12"/>
  <c r="K747" i="12"/>
  <c r="V747" i="12"/>
  <c r="W747" i="12"/>
  <c r="O747" i="12"/>
  <c r="P747" i="12"/>
  <c r="V317" i="12"/>
  <c r="O317" i="12"/>
  <c r="W317" i="12"/>
  <c r="P317" i="12"/>
  <c r="J977" i="12"/>
  <c r="P977" i="12" s="1"/>
  <c r="V977" i="12"/>
  <c r="O977" i="12"/>
  <c r="L775" i="12"/>
  <c r="R557" i="12"/>
  <c r="Y557" i="12"/>
  <c r="Z968" i="12"/>
  <c r="S968" i="12"/>
  <c r="R226" i="12"/>
  <c r="Y226" i="12"/>
  <c r="J912" i="12"/>
  <c r="P912" i="12" s="1"/>
  <c r="V912" i="12"/>
  <c r="O912" i="12"/>
  <c r="R753" i="12"/>
  <c r="Y753" i="12"/>
  <c r="J594" i="12"/>
  <c r="V594" i="12"/>
  <c r="W594" i="12"/>
  <c r="O594" i="12"/>
  <c r="P594" i="12"/>
  <c r="L792" i="12"/>
  <c r="Y246" i="12"/>
  <c r="R246" i="12"/>
  <c r="K164" i="12"/>
  <c r="V164" i="12"/>
  <c r="O164" i="12"/>
  <c r="V934" i="12"/>
  <c r="O934" i="12"/>
  <c r="P934" i="12"/>
  <c r="W934" i="12"/>
  <c r="J996" i="12"/>
  <c r="P996" i="12" s="1"/>
  <c r="O996" i="12"/>
  <c r="V996" i="12"/>
  <c r="R211" i="12"/>
  <c r="Y211" i="12"/>
  <c r="J863" i="12"/>
  <c r="V863" i="12"/>
  <c r="W863" i="12"/>
  <c r="O863" i="12"/>
  <c r="P863" i="12"/>
  <c r="L293" i="12"/>
  <c r="Y520" i="12"/>
  <c r="R520" i="12"/>
  <c r="Q666" i="12"/>
  <c r="X666" i="12"/>
  <c r="Q976" i="12"/>
  <c r="X976" i="12"/>
  <c r="Y121" i="12"/>
  <c r="R121" i="12"/>
  <c r="K261" i="12"/>
  <c r="W261" i="12"/>
  <c r="O261" i="12"/>
  <c r="P261" i="12"/>
  <c r="V261" i="12"/>
  <c r="O312" i="12"/>
  <c r="W312" i="12"/>
  <c r="V312" i="12"/>
  <c r="P312" i="12"/>
  <c r="S205" i="12"/>
  <c r="Z205" i="12"/>
  <c r="J635" i="12"/>
  <c r="P635" i="12" s="1"/>
  <c r="O635" i="12"/>
  <c r="V635" i="12"/>
  <c r="O786" i="12"/>
  <c r="V786" i="12"/>
  <c r="P786" i="12"/>
  <c r="W786" i="12"/>
  <c r="L253" i="12"/>
  <c r="W253" i="12"/>
  <c r="O253" i="12"/>
  <c r="P253" i="12"/>
  <c r="V253" i="12"/>
  <c r="Q397" i="12"/>
  <c r="X397" i="12"/>
  <c r="R239" i="12"/>
  <c r="Y239" i="12"/>
  <c r="X335" i="12"/>
  <c r="Q335" i="12"/>
  <c r="O770" i="12"/>
  <c r="V770" i="12"/>
  <c r="O785" i="12"/>
  <c r="W785" i="12"/>
  <c r="P785" i="12"/>
  <c r="V785" i="12"/>
  <c r="K781" i="12"/>
  <c r="P781" i="12"/>
  <c r="O781" i="12"/>
  <c r="W781" i="12"/>
  <c r="V781" i="12"/>
  <c r="P494" i="12"/>
  <c r="O494" i="12"/>
  <c r="V494" i="12"/>
  <c r="W494" i="12"/>
  <c r="O829" i="12"/>
  <c r="V829" i="12"/>
  <c r="L700" i="12"/>
  <c r="Y810" i="12"/>
  <c r="R810" i="12"/>
  <c r="O696" i="12"/>
  <c r="V696" i="12"/>
  <c r="Z67" i="12"/>
  <c r="S67" i="12"/>
  <c r="Y91" i="12"/>
  <c r="R91" i="12"/>
  <c r="O973" i="12"/>
  <c r="V973" i="12"/>
  <c r="R604" i="12"/>
  <c r="Y604" i="12"/>
  <c r="R736" i="12"/>
  <c r="Y736" i="12"/>
  <c r="Q326" i="12"/>
  <c r="X326" i="12"/>
  <c r="P414" i="12"/>
  <c r="V414" i="12"/>
  <c r="W414" i="12"/>
  <c r="O414" i="12"/>
  <c r="Y131" i="12"/>
  <c r="R131" i="12"/>
  <c r="P646" i="12"/>
  <c r="O646" i="12"/>
  <c r="V646" i="12"/>
  <c r="W646" i="12"/>
  <c r="K646" i="12"/>
  <c r="O744" i="12"/>
  <c r="V744" i="12"/>
  <c r="Y634" i="12"/>
  <c r="R634" i="12"/>
  <c r="J217" i="12"/>
  <c r="W217" i="12"/>
  <c r="P217" i="12"/>
  <c r="O217" i="12"/>
  <c r="V217" i="12"/>
  <c r="J690" i="12"/>
  <c r="P690" i="12"/>
  <c r="O690" i="12"/>
  <c r="V690" i="12"/>
  <c r="W690" i="12"/>
  <c r="K690" i="12"/>
  <c r="S496" i="12"/>
  <c r="Z496" i="12"/>
  <c r="R558" i="12"/>
  <c r="Y558" i="12"/>
  <c r="O353" i="12"/>
  <c r="V353" i="12"/>
  <c r="R963" i="12"/>
  <c r="Y963" i="12"/>
  <c r="Z297" i="12"/>
  <c r="S297" i="12"/>
  <c r="R687" i="12"/>
  <c r="Y687" i="12"/>
  <c r="X279" i="12"/>
  <c r="Q279" i="12"/>
  <c r="Z985" i="12"/>
  <c r="S985" i="12"/>
  <c r="V145" i="12"/>
  <c r="O145" i="12"/>
  <c r="J145" i="12"/>
  <c r="S959" i="12"/>
  <c r="Z959" i="12"/>
  <c r="R724" i="12"/>
  <c r="Y724" i="12"/>
  <c r="O987" i="12"/>
  <c r="W987" i="12"/>
  <c r="P987" i="12"/>
  <c r="V987" i="12"/>
  <c r="L987" i="12"/>
  <c r="J250" i="12"/>
  <c r="P250" i="12" s="1"/>
  <c r="V250" i="12"/>
  <c r="O250" i="12"/>
  <c r="K250" i="12"/>
  <c r="Y104" i="12"/>
  <c r="R104" i="12"/>
  <c r="S764" i="12"/>
  <c r="Z764" i="12"/>
  <c r="R732" i="12"/>
  <c r="Y732" i="12"/>
  <c r="X617" i="12"/>
  <c r="Q617" i="12"/>
  <c r="Y777" i="12"/>
  <c r="R777" i="12"/>
  <c r="V34" i="12"/>
  <c r="P34" i="12"/>
  <c r="O34" i="12"/>
  <c r="W34" i="12"/>
  <c r="L34" i="12"/>
  <c r="R597" i="12"/>
  <c r="Y597" i="12"/>
  <c r="O766" i="12"/>
  <c r="W766" i="12"/>
  <c r="P766" i="12"/>
  <c r="V766" i="12"/>
  <c r="K766" i="12"/>
  <c r="Z320" i="12"/>
  <c r="S320" i="12"/>
  <c r="O118" i="12"/>
  <c r="V118" i="12"/>
  <c r="J118" i="12"/>
  <c r="P118" i="12" s="1"/>
  <c r="Z338" i="12"/>
  <c r="S338" i="12"/>
  <c r="Y565" i="12"/>
  <c r="R565" i="12"/>
  <c r="V260" i="12"/>
  <c r="O260" i="12"/>
  <c r="K260" i="12"/>
  <c r="R296" i="12"/>
  <c r="Y296" i="12"/>
  <c r="J511" i="12"/>
  <c r="W511" i="12" s="1"/>
  <c r="O511" i="12"/>
  <c r="V511" i="12"/>
  <c r="O903" i="12"/>
  <c r="V903" i="12"/>
  <c r="P903" i="12"/>
  <c r="L903" i="12"/>
  <c r="W903" i="12"/>
  <c r="O741" i="12"/>
  <c r="V741" i="12"/>
  <c r="K741" i="12"/>
  <c r="Y668" i="12"/>
  <c r="R668" i="12"/>
  <c r="Q408" i="12"/>
  <c r="X408" i="12"/>
  <c r="Q110" i="12"/>
  <c r="X110" i="12"/>
  <c r="O481" i="12"/>
  <c r="P481" i="12"/>
  <c r="V481" i="12"/>
  <c r="W481" i="12"/>
  <c r="Y467" i="12"/>
  <c r="R467" i="12"/>
  <c r="O173" i="12"/>
  <c r="P173" i="12"/>
  <c r="V173" i="12"/>
  <c r="W173" i="12"/>
  <c r="K173" i="12"/>
  <c r="Q173" i="12" s="1"/>
  <c r="S972" i="12"/>
  <c r="Z972" i="12"/>
  <c r="O294" i="12"/>
  <c r="W294" i="12"/>
  <c r="V294" i="12"/>
  <c r="P294" i="12"/>
  <c r="K294" i="12"/>
  <c r="Z142" i="12"/>
  <c r="S142" i="12"/>
  <c r="J431" i="12"/>
  <c r="P431" i="12" s="1"/>
  <c r="O431" i="12"/>
  <c r="V431" i="12"/>
  <c r="R750" i="12"/>
  <c r="Y750" i="12"/>
  <c r="W799" i="12"/>
  <c r="V799" i="12"/>
  <c r="P799" i="12"/>
  <c r="O799" i="12"/>
  <c r="K799" i="12"/>
  <c r="X799" i="12" s="1"/>
  <c r="O200" i="12"/>
  <c r="P200" i="12"/>
  <c r="V200" i="12"/>
  <c r="W200" i="12"/>
  <c r="Y614" i="12"/>
  <c r="R614" i="12"/>
  <c r="O100" i="12"/>
  <c r="V100" i="12"/>
  <c r="Y645" i="12"/>
  <c r="R645" i="12"/>
  <c r="X287" i="12"/>
  <c r="Q287" i="12"/>
  <c r="Q896" i="12"/>
  <c r="X896" i="12"/>
  <c r="J831" i="12"/>
  <c r="P831" i="12" s="1"/>
  <c r="O831" i="12"/>
  <c r="V831" i="12"/>
  <c r="J419" i="12"/>
  <c r="P419" i="12" s="1"/>
  <c r="V419" i="12"/>
  <c r="O419" i="12"/>
  <c r="K419" i="12"/>
  <c r="S737" i="12"/>
  <c r="Z737" i="12"/>
  <c r="Z493" i="12"/>
  <c r="S493" i="12"/>
  <c r="S45" i="12"/>
  <c r="Z45" i="12"/>
  <c r="Z13" i="12"/>
  <c r="S13" i="12"/>
  <c r="S729" i="12"/>
  <c r="Z729" i="12"/>
  <c r="Z596" i="12"/>
  <c r="S596" i="12"/>
  <c r="R938" i="12"/>
  <c r="Y938" i="12"/>
  <c r="R479" i="12"/>
  <c r="Y479" i="12"/>
  <c r="Q954" i="12"/>
  <c r="X954" i="12"/>
  <c r="P29" i="12"/>
  <c r="O29" i="12"/>
  <c r="W29" i="12"/>
  <c r="V29" i="12"/>
  <c r="L29" i="12"/>
  <c r="V159" i="12"/>
  <c r="P159" i="12"/>
  <c r="O159" i="12"/>
  <c r="W159" i="12"/>
  <c r="K159" i="12"/>
  <c r="Z258" i="12"/>
  <c r="S258" i="12"/>
  <c r="R971" i="12"/>
  <c r="Y971" i="12"/>
  <c r="K600" i="12"/>
  <c r="V600" i="12"/>
  <c r="O600" i="12"/>
  <c r="L600" i="12"/>
  <c r="R761" i="12"/>
  <c r="Y761" i="12"/>
  <c r="K459" i="12"/>
  <c r="V459" i="12"/>
  <c r="O459" i="12"/>
  <c r="X638" i="12"/>
  <c r="Q638" i="12"/>
  <c r="K249" i="12"/>
  <c r="W249" i="12"/>
  <c r="V249" i="12"/>
  <c r="P249" i="12"/>
  <c r="O249" i="12"/>
  <c r="L249" i="12"/>
  <c r="W740" i="12"/>
  <c r="P740" i="12"/>
  <c r="O740" i="12"/>
  <c r="V740" i="12"/>
  <c r="V398" i="12"/>
  <c r="O398" i="12"/>
  <c r="K398" i="12"/>
  <c r="Z289" i="12"/>
  <c r="S289" i="12"/>
  <c r="Y126" i="12"/>
  <c r="R126" i="12"/>
  <c r="J916" i="12"/>
  <c r="P916" i="12" s="1"/>
  <c r="O916" i="12"/>
  <c r="V916" i="12"/>
  <c r="J76" i="12"/>
  <c r="W76" i="12" s="1"/>
  <c r="V76" i="12"/>
  <c r="O76" i="12"/>
  <c r="Y599" i="12"/>
  <c r="R599" i="12"/>
  <c r="Q48" i="12"/>
  <c r="X48" i="12"/>
  <c r="Y372" i="12"/>
  <c r="R372" i="12"/>
  <c r="Y517" i="12"/>
  <c r="R517" i="12"/>
  <c r="R663" i="12"/>
  <c r="Y663" i="12"/>
  <c r="S371" i="12"/>
  <c r="Z371" i="12"/>
  <c r="R643" i="12"/>
  <c r="Y643" i="12"/>
  <c r="Z723" i="12"/>
  <c r="S723" i="12"/>
  <c r="S637" i="12"/>
  <c r="Z637" i="12"/>
  <c r="J490" i="12"/>
  <c r="V490" i="12"/>
  <c r="O490" i="12"/>
  <c r="P490" i="12"/>
  <c r="W490" i="12"/>
  <c r="Z914" i="12"/>
  <c r="S914" i="12"/>
  <c r="S111" i="12"/>
  <c r="Z111" i="12"/>
  <c r="J867" i="12"/>
  <c r="O867" i="12"/>
  <c r="P867" i="12"/>
  <c r="W867" i="12"/>
  <c r="V867" i="12"/>
  <c r="K425" i="12"/>
  <c r="W425" i="12"/>
  <c r="V425" i="12"/>
  <c r="P425" i="12"/>
  <c r="O425" i="12"/>
  <c r="L425" i="12"/>
  <c r="J844" i="12"/>
  <c r="O844" i="12"/>
  <c r="V844" i="12"/>
  <c r="P844" i="12"/>
  <c r="W844" i="12"/>
  <c r="O208" i="12"/>
  <c r="V208" i="12"/>
  <c r="W208" i="12"/>
  <c r="P208" i="12"/>
  <c r="K208" i="12"/>
  <c r="Z465" i="12"/>
  <c r="S465" i="12"/>
  <c r="V255" i="12"/>
  <c r="O255" i="12"/>
  <c r="W255" i="12"/>
  <c r="P255" i="12"/>
  <c r="K255" i="12"/>
  <c r="J992" i="12"/>
  <c r="P992" i="12" s="1"/>
  <c r="O992" i="12"/>
  <c r="V992" i="12"/>
  <c r="Y575" i="12"/>
  <c r="R575" i="12"/>
  <c r="X933" i="12"/>
  <c r="Q933" i="12"/>
  <c r="W175" i="12"/>
  <c r="V175" i="12"/>
  <c r="O175" i="12"/>
  <c r="P175" i="12"/>
  <c r="Y147" i="12"/>
  <c r="R147" i="12"/>
  <c r="Y555" i="12"/>
  <c r="R555" i="12"/>
  <c r="V808" i="12"/>
  <c r="O808" i="12"/>
  <c r="W808" i="12"/>
  <c r="P808" i="12"/>
  <c r="Q509" i="12"/>
  <c r="X509" i="12"/>
  <c r="W243" i="12"/>
  <c r="V243" i="12"/>
  <c r="O243" i="12"/>
  <c r="P243" i="12"/>
  <c r="L243" i="12"/>
  <c r="V379" i="12"/>
  <c r="W379" i="12"/>
  <c r="O379" i="12"/>
  <c r="P379" i="12"/>
  <c r="J379" i="12"/>
  <c r="J300" i="12"/>
  <c r="P300" i="12" s="1"/>
  <c r="V300" i="12"/>
  <c r="O300" i="12"/>
  <c r="L300" i="12"/>
  <c r="O264" i="12"/>
  <c r="V264" i="12"/>
  <c r="W264" i="12"/>
  <c r="P264" i="12"/>
  <c r="L264" i="12"/>
  <c r="V943" i="12"/>
  <c r="O943" i="12"/>
  <c r="J943" i="12"/>
  <c r="Z562" i="12"/>
  <c r="S562" i="12"/>
  <c r="R888" i="12"/>
  <c r="Y888" i="12"/>
  <c r="Q676" i="12"/>
  <c r="X676" i="12"/>
  <c r="W765" i="12"/>
  <c r="P765" i="12"/>
  <c r="O765" i="12"/>
  <c r="V765" i="12"/>
  <c r="K765" i="12"/>
  <c r="X765" i="12" s="1"/>
  <c r="J560" i="12"/>
  <c r="O560" i="12"/>
  <c r="V560" i="12"/>
  <c r="K966" i="12"/>
  <c r="V966" i="12"/>
  <c r="O966" i="12"/>
  <c r="P966" i="12"/>
  <c r="W966" i="12"/>
  <c r="J966" i="12"/>
  <c r="Y201" i="12"/>
  <c r="R201" i="12"/>
  <c r="Q228" i="12"/>
  <c r="X228" i="12"/>
  <c r="R183" i="12"/>
  <c r="Y183" i="12"/>
  <c r="S994" i="12"/>
  <c r="Z994" i="12"/>
  <c r="K47" i="12"/>
  <c r="V47" i="12"/>
  <c r="W47" i="12"/>
  <c r="P47" i="12"/>
  <c r="L47" i="12"/>
  <c r="O47" i="12"/>
  <c r="J47" i="12"/>
  <c r="R713" i="12"/>
  <c r="Y713" i="12"/>
  <c r="R189" i="12"/>
  <c r="Y189" i="12"/>
  <c r="Q774" i="12"/>
  <c r="X774" i="12"/>
  <c r="X62" i="12"/>
  <c r="Q62" i="12"/>
  <c r="P62" i="12"/>
  <c r="W62" i="12"/>
  <c r="Z180" i="12"/>
  <c r="S180" i="12"/>
  <c r="Z304" i="12"/>
  <c r="S304" i="12"/>
  <c r="Z203" i="12"/>
  <c r="S203" i="12"/>
  <c r="Z374" i="12"/>
  <c r="S374" i="12"/>
  <c r="V905" i="12"/>
  <c r="O905" i="12"/>
  <c r="P905" i="12"/>
  <c r="K905" i="12"/>
  <c r="W905" i="12"/>
  <c r="J905" i="12"/>
  <c r="X85" i="12"/>
  <c r="Q85" i="12"/>
  <c r="X855" i="12"/>
  <c r="Q855" i="12"/>
  <c r="P23" i="12"/>
  <c r="O23" i="12"/>
  <c r="W23" i="12"/>
  <c r="V23" i="12"/>
  <c r="J23" i="12"/>
  <c r="L23" i="12"/>
  <c r="X757" i="12"/>
  <c r="Q757" i="12"/>
  <c r="R407" i="12"/>
  <c r="Y407" i="12"/>
  <c r="Y939" i="12"/>
  <c r="R939" i="12"/>
  <c r="P52" i="12"/>
  <c r="J32" i="12"/>
  <c r="P32" i="12" s="1"/>
  <c r="O32" i="12"/>
  <c r="V32" i="12"/>
  <c r="L32" i="12"/>
  <c r="Y422" i="12"/>
  <c r="R422" i="12"/>
  <c r="J352" i="12"/>
  <c r="P352" i="12" s="1"/>
  <c r="V352" i="12"/>
  <c r="K352" i="12"/>
  <c r="O352" i="12"/>
  <c r="W9" i="12"/>
  <c r="V9" i="12"/>
  <c r="P9" i="12"/>
  <c r="J9" i="12"/>
  <c r="O9" i="12"/>
  <c r="K9" i="12"/>
  <c r="W839" i="12"/>
  <c r="P839" i="12"/>
  <c r="O839" i="12"/>
  <c r="V839" i="12"/>
  <c r="S886" i="12"/>
  <c r="Z886" i="12"/>
  <c r="Z424" i="12"/>
  <c r="S424" i="12"/>
  <c r="Q591" i="12"/>
  <c r="X591" i="12"/>
  <c r="V957" i="12"/>
  <c r="P957" i="12"/>
  <c r="W957" i="12"/>
  <c r="L957" i="12"/>
  <c r="K957" i="12"/>
  <c r="O957" i="12"/>
  <c r="X215" i="12"/>
  <c r="Q215" i="12"/>
  <c r="K787" i="12"/>
  <c r="W787" i="12"/>
  <c r="P787" i="12"/>
  <c r="O787" i="12"/>
  <c r="V787" i="12"/>
  <c r="L787" i="12"/>
  <c r="X969" i="12"/>
  <c r="Q969" i="12"/>
  <c r="J400" i="12"/>
  <c r="W400" i="12" s="1"/>
  <c r="V400" i="12"/>
  <c r="L400" i="12"/>
  <c r="O400" i="12"/>
  <c r="Q238" i="12"/>
  <c r="X238" i="12"/>
  <c r="V373" i="12"/>
  <c r="O373" i="12"/>
  <c r="S895" i="12"/>
  <c r="Z895" i="12"/>
  <c r="W584" i="12"/>
  <c r="V584" i="12"/>
  <c r="O584" i="12"/>
  <c r="P584" i="12"/>
  <c r="S438" i="12"/>
  <c r="Z438" i="12"/>
  <c r="Z428" i="12"/>
  <c r="S428" i="12"/>
  <c r="P745" i="12"/>
  <c r="W745" i="12"/>
  <c r="V745" i="12"/>
  <c r="O745" i="12"/>
  <c r="Z626" i="12"/>
  <c r="S626" i="12"/>
  <c r="V88" i="12"/>
  <c r="O88" i="12"/>
  <c r="L88" i="12"/>
  <c r="P88" i="12"/>
  <c r="W88" i="12"/>
  <c r="K88" i="12"/>
  <c r="Q475" i="12"/>
  <c r="X475" i="12"/>
  <c r="J236" i="12"/>
  <c r="W236" i="12" s="1"/>
  <c r="O236" i="12"/>
  <c r="V236" i="12"/>
  <c r="V323" i="12"/>
  <c r="O323" i="12"/>
  <c r="K323" i="12"/>
  <c r="J323" i="12"/>
  <c r="P323" i="12" s="1"/>
  <c r="Z521" i="12"/>
  <c r="S521" i="12"/>
  <c r="O578" i="12"/>
  <c r="W578" i="12"/>
  <c r="P578" i="12"/>
  <c r="V578" i="12"/>
  <c r="Q50" i="12"/>
  <c r="X50" i="12"/>
  <c r="Q420" i="12"/>
  <c r="W420" i="12"/>
  <c r="X420" i="12"/>
  <c r="Y613" i="12"/>
  <c r="R613" i="12"/>
  <c r="Q547" i="12"/>
  <c r="X547" i="12"/>
  <c r="S202" i="12"/>
  <c r="Z202" i="12"/>
  <c r="Q472" i="12"/>
  <c r="X472" i="12"/>
  <c r="S749" i="12"/>
  <c r="Z749" i="12"/>
  <c r="S334" i="12"/>
  <c r="Z334" i="12"/>
  <c r="X38" i="12"/>
  <c r="Q38" i="12"/>
  <c r="Y405" i="12"/>
  <c r="R405" i="12"/>
  <c r="J380" i="12"/>
  <c r="W380" i="12" s="1"/>
  <c r="V380" i="12"/>
  <c r="O380" i="12"/>
  <c r="K380" i="12"/>
  <c r="V980" i="12"/>
  <c r="O980" i="12"/>
  <c r="J980" i="12"/>
  <c r="W980" i="12" s="1"/>
  <c r="K980" i="12"/>
  <c r="S639" i="12"/>
  <c r="Z639" i="12"/>
  <c r="S339" i="12"/>
  <c r="Z339" i="12"/>
  <c r="Y984" i="12"/>
  <c r="R984" i="12"/>
  <c r="Z491" i="12"/>
  <c r="S491" i="12"/>
  <c r="V975" i="12"/>
  <c r="O975" i="12"/>
  <c r="L975" i="12"/>
  <c r="W975" i="12"/>
  <c r="P975" i="12"/>
  <c r="K975" i="12"/>
  <c r="Q975" i="12" s="1"/>
  <c r="S383" i="12"/>
  <c r="Z383" i="12"/>
  <c r="J268" i="12"/>
  <c r="P268" i="12" s="1"/>
  <c r="O268" i="12"/>
  <c r="V268" i="12"/>
  <c r="K268" i="12"/>
  <c r="Q385" i="12"/>
  <c r="X385" i="12"/>
  <c r="Z574" i="12"/>
  <c r="S574" i="12"/>
  <c r="W35" i="12"/>
  <c r="P35" i="12"/>
  <c r="V35" i="12"/>
  <c r="K35" i="12"/>
  <c r="O35" i="12"/>
  <c r="L35" i="12"/>
  <c r="R961" i="12"/>
  <c r="Y961" i="12"/>
  <c r="Q756" i="12"/>
  <c r="X756" i="12"/>
  <c r="Z993" i="12"/>
  <c r="S993" i="12"/>
  <c r="R952" i="12"/>
  <c r="Y952" i="12"/>
  <c r="R176" i="12"/>
  <c r="Y176" i="12"/>
  <c r="V872" i="12"/>
  <c r="P872" i="12"/>
  <c r="O872" i="12"/>
  <c r="W872" i="12"/>
  <c r="K872" i="12"/>
  <c r="Y101" i="12"/>
  <c r="R101" i="12"/>
  <c r="V979" i="12"/>
  <c r="O979" i="12"/>
  <c r="K979" i="12"/>
  <c r="Y77" i="12"/>
  <c r="R77" i="12"/>
  <c r="Y155" i="12"/>
  <c r="R155" i="12"/>
  <c r="X106" i="12"/>
  <c r="Q106" i="12"/>
  <c r="R595" i="12"/>
  <c r="Y595" i="12"/>
  <c r="V122" i="12"/>
  <c r="O122" i="12"/>
  <c r="J122" i="12"/>
  <c r="L122" i="12"/>
  <c r="Z376" i="12"/>
  <c r="S376" i="12"/>
  <c r="J632" i="12"/>
  <c r="P632" i="12"/>
  <c r="V632" i="12"/>
  <c r="W632" i="12"/>
  <c r="O632" i="12"/>
  <c r="O125" i="12"/>
  <c r="W125" i="12"/>
  <c r="P125" i="12"/>
  <c r="V125" i="12"/>
  <c r="L125" i="12"/>
  <c r="J125" i="12"/>
  <c r="K125" i="12"/>
  <c r="W382" i="12"/>
  <c r="P382" i="12"/>
  <c r="V382" i="12"/>
  <c r="O382" i="12"/>
  <c r="K382" i="12"/>
  <c r="L382" i="12"/>
  <c r="O331" i="12"/>
  <c r="V331" i="12"/>
  <c r="X314" i="12"/>
  <c r="Q314" i="12"/>
  <c r="X906" i="12"/>
  <c r="Q906" i="12"/>
  <c r="Q71" i="12"/>
  <c r="X71" i="12"/>
  <c r="V926" i="12"/>
  <c r="P926" i="12"/>
  <c r="O926" i="12"/>
  <c r="W926" i="12"/>
  <c r="J926" i="12"/>
  <c r="K926" i="12"/>
  <c r="L926" i="12"/>
  <c r="S31" i="12"/>
  <c r="Z31" i="12"/>
  <c r="Y887" i="12"/>
  <c r="R887" i="12"/>
  <c r="Z123" i="12"/>
  <c r="S123" i="12"/>
  <c r="W124" i="12"/>
  <c r="O124" i="12"/>
  <c r="P124" i="12"/>
  <c r="V124" i="12"/>
  <c r="J124" i="12"/>
  <c r="L124" i="12"/>
  <c r="S526" i="12"/>
  <c r="Z526" i="12"/>
  <c r="R902" i="12"/>
  <c r="Y902" i="12"/>
  <c r="W815" i="12"/>
  <c r="V815" i="12"/>
  <c r="P815" i="12"/>
  <c r="O815" i="12"/>
  <c r="V82" i="12"/>
  <c r="P82" i="12"/>
  <c r="O82" i="12"/>
  <c r="L82" i="12"/>
  <c r="W82" i="12"/>
  <c r="J82" i="12"/>
  <c r="K82" i="12"/>
  <c r="S506" i="12"/>
  <c r="Z506" i="12"/>
  <c r="J212" i="12"/>
  <c r="P212" i="12" s="1"/>
  <c r="O212" i="12"/>
  <c r="V212" i="12"/>
  <c r="V225" i="12"/>
  <c r="O225" i="12"/>
  <c r="L225" i="12"/>
  <c r="J225" i="12"/>
  <c r="K225" i="12"/>
  <c r="Y866" i="12"/>
  <c r="R866" i="12"/>
  <c r="V63" i="12"/>
  <c r="O63" i="12"/>
  <c r="W63" i="12"/>
  <c r="P63" i="12"/>
  <c r="L63" i="12"/>
  <c r="K63" i="12"/>
  <c r="V807" i="12"/>
  <c r="O807" i="12"/>
  <c r="L807" i="12"/>
  <c r="J807" i="12"/>
  <c r="W807" i="12" s="1"/>
  <c r="K807" i="12"/>
  <c r="J227" i="12"/>
  <c r="W227" i="12" s="1"/>
  <c r="O227" i="12"/>
  <c r="V227" i="12"/>
  <c r="K227" i="12"/>
  <c r="Z548" i="12"/>
  <c r="S548" i="12"/>
  <c r="O70" i="12"/>
  <c r="V70" i="12"/>
  <c r="J70" i="12"/>
  <c r="K70" i="12"/>
  <c r="L70" i="12"/>
  <c r="J471" i="12"/>
  <c r="W471" i="12" s="1"/>
  <c r="V471" i="12"/>
  <c r="O471" i="12"/>
  <c r="L471" i="12"/>
  <c r="K471" i="12"/>
  <c r="Y814" i="12"/>
  <c r="R814" i="12"/>
  <c r="Z610" i="12"/>
  <c r="S610" i="12"/>
  <c r="Z138" i="12"/>
  <c r="S138" i="12"/>
  <c r="Z531" i="12"/>
  <c r="S531" i="12"/>
  <c r="O345" i="12"/>
  <c r="V345" i="12"/>
  <c r="K345" i="12"/>
  <c r="R6" i="12"/>
  <c r="Y6" i="12"/>
  <c r="J889" i="12"/>
  <c r="V889" i="12"/>
  <c r="L889" i="12"/>
  <c r="O889" i="12"/>
  <c r="Y222" i="12"/>
  <c r="R222" i="12"/>
  <c r="J725" i="12"/>
  <c r="V725" i="12"/>
  <c r="O725" i="12"/>
  <c r="P725" i="12"/>
  <c r="W725" i="12"/>
  <c r="K725" i="12"/>
  <c r="L725" i="12"/>
  <c r="W917" i="12"/>
  <c r="V917" i="12"/>
  <c r="P917" i="12"/>
  <c r="O917" i="12"/>
  <c r="K917" i="12"/>
  <c r="L917" i="12"/>
  <c r="J25" i="12"/>
  <c r="W25" i="12" s="1"/>
  <c r="V25" i="12"/>
  <c r="O25" i="12"/>
  <c r="V870" i="12"/>
  <c r="O870" i="12"/>
  <c r="L870" i="12"/>
  <c r="J870" i="12"/>
  <c r="P870" i="12" s="1"/>
  <c r="K870" i="12"/>
  <c r="V801" i="12"/>
  <c r="O801" i="12"/>
  <c r="K801" i="12"/>
  <c r="Y363" i="12"/>
  <c r="R363" i="12"/>
  <c r="J865" i="12"/>
  <c r="P865" i="12" s="1"/>
  <c r="V865" i="12"/>
  <c r="O865" i="12"/>
  <c r="L865" i="12"/>
  <c r="K569" i="12"/>
  <c r="O569" i="12"/>
  <c r="V569" i="12"/>
  <c r="J569" i="12"/>
  <c r="J925" i="12"/>
  <c r="O925" i="12"/>
  <c r="L925" i="12"/>
  <c r="V925" i="12"/>
  <c r="K925" i="12"/>
  <c r="S134" i="12"/>
  <c r="Z134" i="12"/>
  <c r="K751" i="12"/>
  <c r="W751" i="12"/>
  <c r="P751" i="12"/>
  <c r="V751" i="12"/>
  <c r="O751" i="12"/>
  <c r="L751" i="12"/>
  <c r="Z281" i="12"/>
  <c r="S281" i="12"/>
  <c r="Y426" i="12"/>
  <c r="R426" i="12"/>
  <c r="S900" i="12"/>
  <c r="Z900" i="12"/>
  <c r="Y360" i="12"/>
  <c r="R360" i="12"/>
  <c r="J995" i="12"/>
  <c r="P995" i="12" s="1"/>
  <c r="O995" i="12"/>
  <c r="V995" i="12"/>
  <c r="Q953" i="12"/>
  <c r="X953" i="12"/>
  <c r="V81" i="12"/>
  <c r="O81" i="12"/>
  <c r="J81" i="12"/>
  <c r="W81" i="12" s="1"/>
  <c r="K81" i="12"/>
  <c r="L81" i="12"/>
  <c r="Z779" i="12"/>
  <c r="S779" i="12"/>
  <c r="Y842" i="12"/>
  <c r="R842" i="12"/>
  <c r="Y532" i="12"/>
  <c r="R532" i="12"/>
  <c r="O924" i="12"/>
  <c r="V924" i="12"/>
  <c r="L924" i="12"/>
  <c r="J924" i="12"/>
  <c r="W924" i="12" s="1"/>
  <c r="K924" i="12"/>
  <c r="Q967" i="12"/>
  <c r="X967" i="12"/>
  <c r="O336" i="12"/>
  <c r="V336" i="12"/>
  <c r="K336" i="12"/>
  <c r="J336" i="12"/>
  <c r="P336" i="12" s="1"/>
  <c r="Y673" i="12"/>
  <c r="R673" i="12"/>
  <c r="K998" i="12"/>
  <c r="W998" i="12"/>
  <c r="P998" i="12"/>
  <c r="V998" i="12"/>
  <c r="O998" i="12"/>
  <c r="J998" i="12"/>
  <c r="L998" i="12"/>
  <c r="J89" i="12"/>
  <c r="O89" i="12"/>
  <c r="P89" i="12"/>
  <c r="W89" i="12"/>
  <c r="V89" i="12"/>
  <c r="S760" i="12"/>
  <c r="Z760" i="12"/>
  <c r="X931" i="12"/>
  <c r="Q931" i="12"/>
  <c r="P997" i="5"/>
  <c r="P995" i="5"/>
  <c r="R994" i="5"/>
  <c r="P990" i="5"/>
  <c r="P980" i="5"/>
  <c r="P977" i="5"/>
  <c r="R974" i="5"/>
  <c r="R973" i="5"/>
  <c r="R969" i="5"/>
  <c r="P966" i="5"/>
  <c r="P957" i="5"/>
  <c r="P950" i="5"/>
  <c r="P946" i="5"/>
  <c r="P938" i="5"/>
  <c r="P934" i="5"/>
  <c r="Q931" i="5"/>
  <c r="P919" i="5"/>
  <c r="P912" i="5"/>
  <c r="R910" i="5"/>
  <c r="P907" i="5"/>
  <c r="R889" i="5"/>
  <c r="P882" i="5"/>
  <c r="R878" i="5"/>
  <c r="P866" i="5"/>
  <c r="P859" i="5"/>
  <c r="P853" i="5"/>
  <c r="P834" i="5"/>
  <c r="P832" i="5"/>
  <c r="P830" i="5"/>
  <c r="P812" i="5"/>
  <c r="R809" i="5"/>
  <c r="Q792" i="5"/>
  <c r="P788" i="5"/>
  <c r="R787" i="5"/>
  <c r="R771" i="5"/>
  <c r="P768" i="5"/>
  <c r="P764" i="5"/>
  <c r="P755" i="5"/>
  <c r="R754" i="5"/>
  <c r="R749" i="5"/>
  <c r="P747" i="5"/>
  <c r="Q743" i="5"/>
  <c r="P742" i="5"/>
  <c r="P722" i="5"/>
  <c r="Q718" i="5"/>
  <c r="Q716" i="5"/>
  <c r="P708" i="5"/>
  <c r="P702" i="5"/>
  <c r="P696" i="5"/>
  <c r="P677" i="5"/>
  <c r="Q670" i="5"/>
  <c r="P664" i="5"/>
  <c r="P660" i="5"/>
  <c r="P659" i="5"/>
  <c r="P657" i="5"/>
  <c r="P647" i="5"/>
  <c r="P645" i="5"/>
  <c r="P643" i="5"/>
  <c r="R642" i="5"/>
  <c r="P629" i="5"/>
  <c r="P626" i="5"/>
  <c r="O616" i="5"/>
  <c r="P612" i="5"/>
  <c r="R609" i="5"/>
  <c r="P598" i="5"/>
  <c r="R560" i="5"/>
  <c r="R553" i="5"/>
  <c r="R513" i="5"/>
  <c r="R498" i="5"/>
  <c r="O496" i="5"/>
  <c r="O492" i="5"/>
  <c r="P487" i="5"/>
  <c r="P485" i="5"/>
  <c r="O484" i="5"/>
  <c r="P475" i="5"/>
  <c r="P454" i="5"/>
  <c r="P452" i="5"/>
  <c r="Q379" i="5"/>
  <c r="Q358" i="5"/>
  <c r="R344" i="5"/>
  <c r="Q303" i="5"/>
  <c r="Q301" i="5"/>
  <c r="Q297" i="5"/>
  <c r="Q233" i="5"/>
  <c r="Q222" i="5"/>
  <c r="Q201" i="5"/>
  <c r="Q192" i="5"/>
  <c r="R184" i="5"/>
  <c r="P183" i="5"/>
  <c r="Q158" i="5"/>
  <c r="Q151" i="5"/>
  <c r="Q143" i="5"/>
  <c r="Q141" i="5"/>
  <c r="Q132" i="5"/>
  <c r="P116" i="5"/>
  <c r="P107" i="5"/>
  <c r="Q106" i="5"/>
  <c r="Q105" i="5"/>
  <c r="Q104" i="5"/>
  <c r="P100" i="5"/>
  <c r="R84" i="5"/>
  <c r="P69" i="5"/>
  <c r="P68" i="5"/>
  <c r="Q66" i="5"/>
  <c r="Q63" i="5"/>
  <c r="Q61" i="5"/>
  <c r="P56" i="5"/>
  <c r="Q47" i="5"/>
  <c r="P43" i="5"/>
  <c r="Q37" i="5"/>
  <c r="Q36" i="5"/>
  <c r="Q35" i="5"/>
  <c r="O35" i="5"/>
  <c r="P34" i="5"/>
  <c r="Q23" i="5"/>
  <c r="Q22" i="5"/>
  <c r="P42" i="5"/>
  <c r="R71" i="5"/>
  <c r="P667" i="12"/>
  <c r="W667" i="12"/>
  <c r="O667" i="12"/>
  <c r="V667" i="12"/>
  <c r="J41" i="12"/>
  <c r="P41" i="12" s="1"/>
  <c r="O41" i="12"/>
  <c r="V41" i="12"/>
  <c r="L392" i="12"/>
  <c r="J328" i="12"/>
  <c r="W328" i="12" s="1"/>
  <c r="V328" i="12"/>
  <c r="O328" i="12"/>
  <c r="P229" i="12"/>
  <c r="O229" i="12"/>
  <c r="W229" i="12"/>
  <c r="V229" i="12"/>
  <c r="L910" i="12"/>
  <c r="K69" i="12"/>
  <c r="K219" i="12"/>
  <c r="J685" i="12"/>
  <c r="W685" i="12" s="1"/>
  <c r="O685" i="12"/>
  <c r="V685" i="12"/>
  <c r="L210" i="12"/>
  <c r="K90" i="12"/>
  <c r="W90" i="12"/>
  <c r="O90" i="12"/>
  <c r="V90" i="12"/>
  <c r="P90" i="12"/>
  <c r="W622" i="12"/>
  <c r="V622" i="12"/>
  <c r="O622" i="12"/>
  <c r="P622" i="12"/>
  <c r="K769" i="12"/>
  <c r="K710" i="12"/>
  <c r="P710" i="12"/>
  <c r="O710" i="12"/>
  <c r="V710" i="12"/>
  <c r="W710" i="12"/>
  <c r="O856" i="12"/>
  <c r="P856" i="12"/>
  <c r="W856" i="12"/>
  <c r="V856" i="12"/>
  <c r="K572" i="12"/>
  <c r="O572" i="12"/>
  <c r="V572" i="12"/>
  <c r="L469" i="12"/>
  <c r="K247" i="12"/>
  <c r="O247" i="12"/>
  <c r="W247" i="12"/>
  <c r="V247" i="12"/>
  <c r="P247" i="12"/>
  <c r="L593" i="12"/>
  <c r="O859" i="12"/>
  <c r="W859" i="12"/>
  <c r="V859" i="12"/>
  <c r="P859" i="12"/>
  <c r="K303" i="12"/>
  <c r="K265" i="12"/>
  <c r="L83" i="12"/>
  <c r="K768" i="12"/>
  <c r="K10" i="12"/>
  <c r="L658" i="12"/>
  <c r="K817" i="12"/>
  <c r="K571" i="12"/>
  <c r="L434" i="12"/>
  <c r="L627" i="12"/>
  <c r="K704" i="12"/>
  <c r="V704" i="12"/>
  <c r="O704" i="12"/>
  <c r="P981" i="12"/>
  <c r="W981" i="12"/>
  <c r="V981" i="12"/>
  <c r="O981" i="12"/>
  <c r="J911" i="12"/>
  <c r="P911" i="12" s="1"/>
  <c r="V911" i="12"/>
  <c r="O911" i="12"/>
  <c r="O689" i="12"/>
  <c r="V689" i="12"/>
  <c r="W689" i="12"/>
  <c r="P689" i="12"/>
  <c r="L585" i="12"/>
  <c r="K818" i="12"/>
  <c r="J433" i="12"/>
  <c r="W433" i="12" s="1"/>
  <c r="O433" i="12"/>
  <c r="V433" i="12"/>
  <c r="W588" i="12"/>
  <c r="V588" i="12"/>
  <c r="P588" i="12"/>
  <c r="O588" i="12"/>
  <c r="O928" i="12"/>
  <c r="V928" i="12"/>
  <c r="L946" i="12"/>
  <c r="O19" i="12"/>
  <c r="V19" i="12"/>
  <c r="W19" i="12"/>
  <c r="P19" i="12"/>
  <c r="K240" i="12"/>
  <c r="K92" i="12"/>
  <c r="L119" i="12"/>
  <c r="K611" i="12"/>
  <c r="V611" i="12"/>
  <c r="O611" i="12"/>
  <c r="W611" i="12"/>
  <c r="P611" i="12"/>
  <c r="W683" i="12"/>
  <c r="O683" i="12"/>
  <c r="P683" i="12"/>
  <c r="V683" i="12"/>
  <c r="L329" i="12"/>
  <c r="K515" i="12"/>
  <c r="V577" i="12"/>
  <c r="O577" i="12"/>
  <c r="W577" i="12"/>
  <c r="P577" i="12"/>
  <c r="L177" i="12"/>
  <c r="L244" i="12"/>
  <c r="K451" i="12"/>
  <c r="L717" i="12"/>
  <c r="K64" i="12"/>
  <c r="V64" i="12"/>
  <c r="O64" i="12"/>
  <c r="O590" i="12"/>
  <c r="P590" i="12"/>
  <c r="W590" i="12"/>
  <c r="V590" i="12"/>
  <c r="L536" i="12"/>
  <c r="K169" i="12"/>
  <c r="K411" i="12"/>
  <c r="V662" i="12"/>
  <c r="O662" i="12"/>
  <c r="W647" i="12"/>
  <c r="P647" i="12"/>
  <c r="V647" i="12"/>
  <c r="O647" i="12"/>
  <c r="K848" i="12"/>
  <c r="P848" i="12"/>
  <c r="V848" i="12"/>
  <c r="W848" i="12"/>
  <c r="O848" i="12"/>
  <c r="O252" i="12"/>
  <c r="P252" i="12"/>
  <c r="W252" i="12"/>
  <c r="V252" i="12"/>
  <c r="K607" i="12"/>
  <c r="L99" i="12"/>
  <c r="J375" i="12"/>
  <c r="W375" i="12" s="1"/>
  <c r="O375" i="12"/>
  <c r="V375" i="12"/>
  <c r="K712" i="12"/>
  <c r="V712" i="12"/>
  <c r="O712" i="12"/>
  <c r="W427" i="12"/>
  <c r="P427" i="12"/>
  <c r="O427" i="12"/>
  <c r="V427" i="12"/>
  <c r="V232" i="12"/>
  <c r="O232" i="12"/>
  <c r="P232" i="12"/>
  <c r="W232" i="12"/>
  <c r="J148" i="12"/>
  <c r="P148" i="12" s="1"/>
  <c r="O148" i="12"/>
  <c r="V148" i="12"/>
  <c r="L317" i="12"/>
  <c r="L944" i="12"/>
  <c r="K775" i="12"/>
  <c r="J557" i="12"/>
  <c r="P557" i="12" s="1"/>
  <c r="O557" i="12"/>
  <c r="V557" i="12"/>
  <c r="J450" i="12"/>
  <c r="W450" i="12" s="1"/>
  <c r="V450" i="12"/>
  <c r="O450" i="12"/>
  <c r="K792" i="12"/>
  <c r="J246" i="12"/>
  <c r="W246" i="12"/>
  <c r="O246" i="12"/>
  <c r="P246" i="12"/>
  <c r="V246" i="12"/>
  <c r="L934" i="12"/>
  <c r="K625" i="12"/>
  <c r="J983" i="12"/>
  <c r="P983" i="12" s="1"/>
  <c r="V983" i="12"/>
  <c r="O983" i="12"/>
  <c r="K293" i="12"/>
  <c r="J520" i="12"/>
  <c r="O520" i="12"/>
  <c r="W520" i="12"/>
  <c r="P520" i="12"/>
  <c r="V520" i="12"/>
  <c r="K666" i="12"/>
  <c r="W666" i="12"/>
  <c r="P666" i="12"/>
  <c r="O666" i="12"/>
  <c r="V666" i="12"/>
  <c r="V976" i="12"/>
  <c r="W976" i="12"/>
  <c r="O976" i="12"/>
  <c r="P976" i="12"/>
  <c r="J121" i="12"/>
  <c r="W121" i="12" s="1"/>
  <c r="O121" i="12"/>
  <c r="V121" i="12"/>
  <c r="L312" i="12"/>
  <c r="L786" i="12"/>
  <c r="K311" i="12"/>
  <c r="P311" i="12"/>
  <c r="V311" i="12"/>
  <c r="O311" i="12"/>
  <c r="W311" i="12"/>
  <c r="P397" i="12"/>
  <c r="O397" i="12"/>
  <c r="V397" i="12"/>
  <c r="W397" i="12"/>
  <c r="O514" i="12"/>
  <c r="V514" i="12"/>
  <c r="V335" i="12"/>
  <c r="P335" i="12"/>
  <c r="W335" i="12"/>
  <c r="O335" i="12"/>
  <c r="L785" i="12"/>
  <c r="L494" i="12"/>
  <c r="K860" i="12"/>
  <c r="L845" i="12"/>
  <c r="K700" i="12"/>
  <c r="Z354" i="12"/>
  <c r="S354" i="12"/>
  <c r="Y67" i="12"/>
  <c r="R67" i="12"/>
  <c r="L846" i="12"/>
  <c r="J616" i="12"/>
  <c r="W616" i="12" s="1"/>
  <c r="O616" i="12"/>
  <c r="V616" i="12"/>
  <c r="K616" i="12"/>
  <c r="R660" i="12"/>
  <c r="Y660" i="12"/>
  <c r="L783" i="12"/>
  <c r="K873" i="12"/>
  <c r="Y496" i="12"/>
  <c r="R496" i="12"/>
  <c r="J558" i="12"/>
  <c r="V558" i="12"/>
  <c r="O558" i="12"/>
  <c r="W558" i="12"/>
  <c r="P558" i="12"/>
  <c r="L197" i="12"/>
  <c r="X963" i="12"/>
  <c r="Q963" i="12"/>
  <c r="R297" i="12"/>
  <c r="Y297" i="12"/>
  <c r="X687" i="12"/>
  <c r="Q687" i="12"/>
  <c r="P279" i="12"/>
  <c r="W279" i="12"/>
  <c r="O279" i="12"/>
  <c r="V279" i="12"/>
  <c r="Y959" i="12"/>
  <c r="R959" i="12"/>
  <c r="O332" i="12"/>
  <c r="V332" i="12"/>
  <c r="J404" i="12"/>
  <c r="O404" i="12"/>
  <c r="P404" i="12"/>
  <c r="W404" i="12"/>
  <c r="V404" i="12"/>
  <c r="K404" i="12"/>
  <c r="Z580" i="12"/>
  <c r="S580" i="12"/>
  <c r="L566" i="12"/>
  <c r="Q104" i="12"/>
  <c r="X104" i="12"/>
  <c r="Y764" i="12"/>
  <c r="R764" i="12"/>
  <c r="X732" i="12"/>
  <c r="Q732" i="12"/>
  <c r="O617" i="12"/>
  <c r="P617" i="12"/>
  <c r="V617" i="12"/>
  <c r="W617" i="12"/>
  <c r="J777" i="12"/>
  <c r="P777" i="12" s="1"/>
  <c r="O777" i="12"/>
  <c r="V777" i="12"/>
  <c r="L793" i="12"/>
  <c r="O115" i="12"/>
  <c r="P115" i="12"/>
  <c r="W115" i="12"/>
  <c r="V115" i="12"/>
  <c r="O245" i="12"/>
  <c r="W245" i="12"/>
  <c r="V245" i="12"/>
  <c r="P245" i="12"/>
  <c r="O565" i="12"/>
  <c r="V565" i="12"/>
  <c r="J565" i="12"/>
  <c r="L191" i="12"/>
  <c r="Q296" i="12"/>
  <c r="X296" i="12"/>
  <c r="O823" i="12"/>
  <c r="V823" i="12"/>
  <c r="J623" i="12"/>
  <c r="O623" i="12"/>
  <c r="P623" i="12"/>
  <c r="V623" i="12"/>
  <c r="K623" i="12"/>
  <c r="W623" i="12"/>
  <c r="L113" i="12"/>
  <c r="J668" i="12"/>
  <c r="O668" i="12"/>
  <c r="W668" i="12"/>
  <c r="V668" i="12"/>
  <c r="P668" i="12"/>
  <c r="O773" i="12"/>
  <c r="V773" i="12"/>
  <c r="K773" i="12"/>
  <c r="V153" i="12"/>
  <c r="O153" i="12"/>
  <c r="P153" i="12"/>
  <c r="W153" i="12"/>
  <c r="R15" i="12"/>
  <c r="Y15" i="12"/>
  <c r="J929" i="12"/>
  <c r="P929" i="12" s="1"/>
  <c r="V929" i="12"/>
  <c r="O929" i="12"/>
  <c r="K929" i="12"/>
  <c r="Z549" i="12"/>
  <c r="S549" i="12"/>
  <c r="J750" i="12"/>
  <c r="W750" i="12" s="1"/>
  <c r="O750" i="12"/>
  <c r="V750" i="12"/>
  <c r="L750" i="12"/>
  <c r="L133" i="12"/>
  <c r="O133" i="12"/>
  <c r="P133" i="12"/>
  <c r="V133" i="12"/>
  <c r="W133" i="12"/>
  <c r="K133" i="12"/>
  <c r="Z824" i="12"/>
  <c r="S824" i="12"/>
  <c r="Z561" i="12"/>
  <c r="S561" i="12"/>
  <c r="S522" i="12"/>
  <c r="Z522" i="12"/>
  <c r="L391" i="12"/>
  <c r="O645" i="12"/>
  <c r="V645" i="12"/>
  <c r="J645" i="12"/>
  <c r="W645" i="12" s="1"/>
  <c r="Z624" i="12"/>
  <c r="S624" i="12"/>
  <c r="S54" i="12"/>
  <c r="Z54" i="12"/>
  <c r="V44" i="12"/>
  <c r="O44" i="12"/>
  <c r="O287" i="12"/>
  <c r="W287" i="12"/>
  <c r="P287" i="12"/>
  <c r="K287" i="12"/>
  <c r="V287" i="12"/>
  <c r="J321" i="12"/>
  <c r="P321" i="12" s="1"/>
  <c r="O321" i="12"/>
  <c r="V321" i="12"/>
  <c r="O896" i="12"/>
  <c r="V896" i="12"/>
  <c r="L896" i="12"/>
  <c r="P896" i="12"/>
  <c r="W896" i="12"/>
  <c r="J858" i="12"/>
  <c r="W858" i="12" s="1"/>
  <c r="V858" i="12"/>
  <c r="O858" i="12"/>
  <c r="K858" i="12"/>
  <c r="Z174" i="12"/>
  <c r="S174" i="12"/>
  <c r="L835" i="12"/>
  <c r="K45" i="12"/>
  <c r="V45" i="12"/>
  <c r="O45" i="12"/>
  <c r="J45" i="12"/>
  <c r="P988" i="12"/>
  <c r="W988" i="12"/>
  <c r="O988" i="12"/>
  <c r="V988" i="12"/>
  <c r="K988" i="12"/>
  <c r="R13" i="12"/>
  <c r="Y13" i="12"/>
  <c r="J479" i="12"/>
  <c r="P479" i="12"/>
  <c r="W479" i="12"/>
  <c r="V479" i="12"/>
  <c r="O479" i="12"/>
  <c r="K954" i="12"/>
  <c r="W954" i="12"/>
  <c r="O954" i="12"/>
  <c r="P954" i="12"/>
  <c r="V954" i="12"/>
  <c r="J61" i="12"/>
  <c r="O61" i="12"/>
  <c r="V61" i="12"/>
  <c r="P61" i="12"/>
  <c r="W61" i="12"/>
  <c r="K61" i="12"/>
  <c r="W734" i="12"/>
  <c r="P734" i="12"/>
  <c r="O734" i="12"/>
  <c r="V734" i="12"/>
  <c r="K734" i="12"/>
  <c r="X734" i="12" s="1"/>
  <c r="Y86" i="12"/>
  <c r="R86" i="12"/>
  <c r="V971" i="12"/>
  <c r="O971" i="12"/>
  <c r="J971" i="12"/>
  <c r="W971" i="12" s="1"/>
  <c r="L935" i="12"/>
  <c r="J761" i="12"/>
  <c r="O761" i="12"/>
  <c r="V761" i="12"/>
  <c r="P761" i="12"/>
  <c r="W761" i="12"/>
  <c r="K877" i="12"/>
  <c r="V638" i="12"/>
  <c r="O638" i="12"/>
  <c r="W638" i="12"/>
  <c r="K638" i="12"/>
  <c r="P638" i="12"/>
  <c r="K396" i="12"/>
  <c r="X289" i="12"/>
  <c r="Q289" i="12"/>
  <c r="X126" i="12"/>
  <c r="Q126" i="12"/>
  <c r="Y970" i="12"/>
  <c r="R970" i="12"/>
  <c r="W599" i="12"/>
  <c r="P599" i="12"/>
  <c r="V599" i="12"/>
  <c r="O599" i="12"/>
  <c r="J599" i="12"/>
  <c r="P48" i="12"/>
  <c r="V48" i="12"/>
  <c r="W48" i="12"/>
  <c r="O48" i="12"/>
  <c r="K48" i="12"/>
  <c r="J372" i="12"/>
  <c r="V372" i="12"/>
  <c r="O372" i="12"/>
  <c r="O517" i="12"/>
  <c r="V517" i="12"/>
  <c r="J517" i="12"/>
  <c r="P517" i="12" s="1"/>
  <c r="Z545" i="12"/>
  <c r="S545" i="12"/>
  <c r="K869" i="12"/>
  <c r="R371" i="12"/>
  <c r="Y371" i="12"/>
  <c r="V643" i="12"/>
  <c r="O643" i="12"/>
  <c r="Y723" i="12"/>
  <c r="R723" i="12"/>
  <c r="R637" i="12"/>
  <c r="Y637" i="12"/>
  <c r="S49" i="12"/>
  <c r="Z49" i="12"/>
  <c r="R914" i="12"/>
  <c r="Y914" i="12"/>
  <c r="Y111" i="12"/>
  <c r="R111" i="12"/>
  <c r="L920" i="12"/>
  <c r="K648" i="12"/>
  <c r="O701" i="12"/>
  <c r="P701" i="12"/>
  <c r="V701" i="12"/>
  <c r="W701" i="12"/>
  <c r="K701" i="12"/>
  <c r="Q701" i="12" s="1"/>
  <c r="J24" i="12"/>
  <c r="V24" i="12"/>
  <c r="O24" i="12"/>
  <c r="W24" i="12"/>
  <c r="P24" i="12"/>
  <c r="J503" i="12"/>
  <c r="W503" i="12"/>
  <c r="P503" i="12"/>
  <c r="O503" i="12"/>
  <c r="V503" i="12"/>
  <c r="S237" i="12"/>
  <c r="Z237" i="12"/>
  <c r="S454" i="12"/>
  <c r="Z454" i="12"/>
  <c r="Y198" i="12"/>
  <c r="R198" i="12"/>
  <c r="L527" i="12"/>
  <c r="J27" i="12"/>
  <c r="W27" i="12" s="1"/>
  <c r="V27" i="12"/>
  <c r="O27" i="12"/>
  <c r="K27" i="12"/>
  <c r="V528" i="12"/>
  <c r="O528" i="12"/>
  <c r="X555" i="12"/>
  <c r="Q555" i="12"/>
  <c r="K509" i="12"/>
  <c r="W509" i="12"/>
  <c r="P509" i="12"/>
  <c r="O509" i="12"/>
  <c r="V509" i="12"/>
  <c r="K546" i="12"/>
  <c r="O546" i="12"/>
  <c r="V546" i="12"/>
  <c r="W242" i="12"/>
  <c r="P242" i="12"/>
  <c r="O242" i="12"/>
  <c r="V242" i="12"/>
  <c r="V513" i="12"/>
  <c r="O513" i="12"/>
  <c r="K513" i="12"/>
  <c r="K960" i="12"/>
  <c r="P960" i="12"/>
  <c r="W960" i="12"/>
  <c r="V960" i="12"/>
  <c r="O960" i="12"/>
  <c r="V446" i="12"/>
  <c r="O446" i="12"/>
  <c r="O888" i="12"/>
  <c r="J888" i="12"/>
  <c r="P888" i="12" s="1"/>
  <c r="V888" i="12"/>
  <c r="K676" i="12"/>
  <c r="V676" i="12"/>
  <c r="O676" i="12"/>
  <c r="P676" i="12"/>
  <c r="W676" i="12"/>
  <c r="L676" i="12"/>
  <c r="L302" i="12"/>
  <c r="L22" i="12"/>
  <c r="J201" i="12"/>
  <c r="P201" i="12" s="1"/>
  <c r="V201" i="12"/>
  <c r="O201" i="12"/>
  <c r="P994" i="12"/>
  <c r="V994" i="12"/>
  <c r="W994" i="12"/>
  <c r="J994" i="12"/>
  <c r="O994" i="12"/>
  <c r="K994" i="12"/>
  <c r="Z12" i="12"/>
  <c r="S12" i="12"/>
  <c r="S316" i="12"/>
  <c r="Z316" i="12"/>
  <c r="W774" i="12"/>
  <c r="K180" i="12"/>
  <c r="W180" i="12"/>
  <c r="V180" i="12"/>
  <c r="P180" i="12"/>
  <c r="J180" i="12"/>
  <c r="O180" i="12"/>
  <c r="Y304" i="12"/>
  <c r="R304" i="12"/>
  <c r="K203" i="12"/>
  <c r="W203" i="12"/>
  <c r="P203" i="12"/>
  <c r="O203" i="12"/>
  <c r="V203" i="12"/>
  <c r="J203" i="12"/>
  <c r="V374" i="12"/>
  <c r="J374" i="12"/>
  <c r="W374" i="12" s="1"/>
  <c r="O374" i="12"/>
  <c r="K374" i="12"/>
  <c r="Z457" i="12"/>
  <c r="S457" i="12"/>
  <c r="Y822" i="12"/>
  <c r="R822" i="12"/>
  <c r="L629" i="12"/>
  <c r="V223" i="12"/>
  <c r="O223" i="12"/>
  <c r="P855" i="12"/>
  <c r="X384" i="12"/>
  <c r="Q384" i="12"/>
  <c r="V757" i="12"/>
  <c r="P757" i="12"/>
  <c r="L757" i="12"/>
  <c r="O757" i="12"/>
  <c r="W757" i="12"/>
  <c r="J407" i="12"/>
  <c r="P407" i="12" s="1"/>
  <c r="V407" i="12"/>
  <c r="O407" i="12"/>
  <c r="V939" i="12"/>
  <c r="O939" i="12"/>
  <c r="J939" i="12"/>
  <c r="W939" i="12" s="1"/>
  <c r="Y788" i="12"/>
  <c r="R788" i="12"/>
  <c r="Z52" i="12"/>
  <c r="S52" i="12"/>
  <c r="Y80" i="12"/>
  <c r="R80" i="12"/>
  <c r="V424" i="12"/>
  <c r="W424" i="12"/>
  <c r="J424" i="12"/>
  <c r="O424" i="12"/>
  <c r="P424" i="12"/>
  <c r="K424" i="12"/>
  <c r="J508" i="12"/>
  <c r="W508" i="12" s="1"/>
  <c r="V508" i="12"/>
  <c r="O508" i="12"/>
  <c r="V591" i="12"/>
  <c r="W591" i="12"/>
  <c r="K591" i="12"/>
  <c r="O591" i="12"/>
  <c r="P591" i="12"/>
  <c r="L591" i="12"/>
  <c r="J542" i="12"/>
  <c r="W542" i="12" s="1"/>
  <c r="V542" i="12"/>
  <c r="K542" i="12"/>
  <c r="O542" i="12"/>
  <c r="X310" i="12"/>
  <c r="Q310" i="12"/>
  <c r="W215" i="12"/>
  <c r="V215" i="12"/>
  <c r="P215" i="12"/>
  <c r="K215" i="12"/>
  <c r="O215" i="12"/>
  <c r="K413" i="12"/>
  <c r="V413" i="12"/>
  <c r="J413" i="12"/>
  <c r="W413" i="12"/>
  <c r="O413" i="12"/>
  <c r="P413" i="12"/>
  <c r="L413" i="12"/>
  <c r="P28" i="12"/>
  <c r="O28" i="12"/>
  <c r="V28" i="12"/>
  <c r="W28" i="12"/>
  <c r="X714" i="12"/>
  <c r="Q714" i="12"/>
  <c r="X269" i="12"/>
  <c r="Q269" i="12"/>
  <c r="J780" i="12"/>
  <c r="P780" i="12"/>
  <c r="V780" i="12"/>
  <c r="O780" i="12"/>
  <c r="W780" i="12"/>
  <c r="P238" i="12"/>
  <c r="V238" i="12"/>
  <c r="W238" i="12"/>
  <c r="O238" i="12"/>
  <c r="K238" i="12"/>
  <c r="L238" i="12"/>
  <c r="Z567" i="12"/>
  <c r="S567" i="12"/>
  <c r="R895" i="12"/>
  <c r="Y895" i="12"/>
  <c r="Z36" i="12"/>
  <c r="S36" i="12"/>
  <c r="R438" i="12"/>
  <c r="Y438" i="12"/>
  <c r="Y428" i="12"/>
  <c r="R428" i="12"/>
  <c r="Z932" i="12"/>
  <c r="S932" i="12"/>
  <c r="O458" i="12"/>
  <c r="V458" i="12"/>
  <c r="K458" i="12"/>
  <c r="V728" i="12"/>
  <c r="O728" i="12"/>
  <c r="K521" i="12"/>
  <c r="V521" i="12"/>
  <c r="W521" i="12"/>
  <c r="P521" i="12"/>
  <c r="J521" i="12"/>
  <c r="O521" i="12"/>
  <c r="S259" i="12"/>
  <c r="Z259" i="12"/>
  <c r="J202" i="12"/>
  <c r="P202" i="12" s="1"/>
  <c r="V202" i="12"/>
  <c r="O202" i="12"/>
  <c r="K202" i="12"/>
  <c r="V472" i="12"/>
  <c r="P472" i="12"/>
  <c r="K472" i="12"/>
  <c r="W472" i="12"/>
  <c r="O472" i="12"/>
  <c r="L472" i="12"/>
  <c r="Q334" i="12"/>
  <c r="X334" i="12"/>
  <c r="K38" i="12"/>
  <c r="O38" i="12"/>
  <c r="P38" i="12"/>
  <c r="V38" i="12"/>
  <c r="W38" i="12"/>
  <c r="L38" i="12"/>
  <c r="R639" i="12"/>
  <c r="Y639" i="12"/>
  <c r="R339" i="12"/>
  <c r="Y339" i="12"/>
  <c r="J984" i="12"/>
  <c r="W984" i="12" s="1"/>
  <c r="V984" i="12"/>
  <c r="O984" i="12"/>
  <c r="J477" i="12"/>
  <c r="W477" i="12" s="1"/>
  <c r="V477" i="12"/>
  <c r="O477" i="12"/>
  <c r="K477" i="12"/>
  <c r="L477" i="12"/>
  <c r="Y307" i="12"/>
  <c r="R307" i="12"/>
  <c r="S721" i="12"/>
  <c r="Z721" i="12"/>
  <c r="W385" i="12"/>
  <c r="J574" i="12"/>
  <c r="W574" i="12" s="1"/>
  <c r="V574" i="12"/>
  <c r="O574" i="12"/>
  <c r="K574" i="12"/>
  <c r="S665" i="12"/>
  <c r="Z665" i="12"/>
  <c r="Y955" i="12"/>
  <c r="R955" i="12"/>
  <c r="O209" i="12"/>
  <c r="V209" i="12"/>
  <c r="K209" i="12"/>
  <c r="J209" i="12"/>
  <c r="P209" i="12" s="1"/>
  <c r="Z273" i="12"/>
  <c r="S273" i="12"/>
  <c r="O711" i="12"/>
  <c r="V711" i="12"/>
  <c r="K711" i="12"/>
  <c r="O178" i="12"/>
  <c r="V178" i="12"/>
  <c r="K178" i="12"/>
  <c r="R927" i="12"/>
  <c r="Y927" i="12"/>
  <c r="Y31" i="12"/>
  <c r="R31" i="12"/>
  <c r="P887" i="12"/>
  <c r="O887" i="12"/>
  <c r="V887" i="12"/>
  <c r="W887" i="12"/>
  <c r="Y123" i="12"/>
  <c r="R123" i="12"/>
  <c r="J14" i="12"/>
  <c r="V14" i="12"/>
  <c r="K14" i="12"/>
  <c r="O14" i="12"/>
  <c r="V821" i="12"/>
  <c r="O821" i="12"/>
  <c r="W821" i="12"/>
  <c r="P821" i="12"/>
  <c r="K821" i="12"/>
  <c r="Q866" i="12"/>
  <c r="X866" i="12"/>
  <c r="R664" i="12"/>
  <c r="Y664" i="12"/>
  <c r="O919" i="12"/>
  <c r="V919" i="12"/>
  <c r="W919" i="12"/>
  <c r="P919" i="12"/>
  <c r="J221" i="12"/>
  <c r="P221" i="12" s="1"/>
  <c r="O221" i="12"/>
  <c r="V221" i="12"/>
  <c r="K221" i="12"/>
  <c r="Z280" i="12"/>
  <c r="S280" i="12"/>
  <c r="X610" i="12"/>
  <c r="Q610" i="12"/>
  <c r="J802" i="12"/>
  <c r="P802" i="12" s="1"/>
  <c r="V802" i="12"/>
  <c r="O802" i="12"/>
  <c r="L802" i="12"/>
  <c r="K802" i="12"/>
  <c r="R182" i="12"/>
  <c r="Y182" i="12"/>
  <c r="S679" i="12"/>
  <c r="Z679" i="12"/>
  <c r="Q363" i="12"/>
  <c r="X363" i="12"/>
  <c r="V68" i="12"/>
  <c r="O68" i="12"/>
  <c r="J68" i="12"/>
  <c r="W68" i="12" s="1"/>
  <c r="K68" i="12"/>
  <c r="L68" i="12"/>
  <c r="S949" i="12"/>
  <c r="Z949" i="12"/>
  <c r="Z726" i="12"/>
  <c r="S726" i="12"/>
  <c r="Y281" i="12"/>
  <c r="R281" i="12"/>
  <c r="W426" i="12"/>
  <c r="V426" i="12"/>
  <c r="P426" i="12"/>
  <c r="O426" i="12"/>
  <c r="X900" i="12"/>
  <c r="Q900" i="12"/>
  <c r="Q360" i="12"/>
  <c r="X360" i="12"/>
  <c r="O806" i="12"/>
  <c r="V806" i="12"/>
  <c r="L806" i="12"/>
  <c r="J806" i="12"/>
  <c r="P806" i="12" s="1"/>
  <c r="K806" i="12"/>
  <c r="R301" i="12"/>
  <c r="Y301" i="12"/>
  <c r="Z582" i="12"/>
  <c r="S582" i="12"/>
  <c r="R720" i="12"/>
  <c r="Y720" i="12"/>
  <c r="Y163" i="12"/>
  <c r="R163" i="12"/>
  <c r="S347" i="12"/>
  <c r="Z347" i="12"/>
  <c r="K953" i="12"/>
  <c r="V953" i="12"/>
  <c r="O953" i="12"/>
  <c r="P953" i="12"/>
  <c r="W953" i="12"/>
  <c r="L953" i="12"/>
  <c r="Y132" i="12"/>
  <c r="R132" i="12"/>
  <c r="X779" i="12"/>
  <c r="Q779" i="12"/>
  <c r="X842" i="12"/>
  <c r="Q842" i="12"/>
  <c r="J233" i="12"/>
  <c r="P233" i="12" s="1"/>
  <c r="V233" i="12"/>
  <c r="O233" i="12"/>
  <c r="K233" i="12"/>
  <c r="K967" i="12"/>
  <c r="W967" i="12"/>
  <c r="O967" i="12"/>
  <c r="P967" i="12"/>
  <c r="V967" i="12"/>
  <c r="L967" i="12"/>
  <c r="J460" i="12"/>
  <c r="P460" i="12" s="1"/>
  <c r="O460" i="12"/>
  <c r="V460" i="12"/>
  <c r="K460" i="12"/>
  <c r="Z958" i="12"/>
  <c r="S958" i="12"/>
  <c r="V688" i="12"/>
  <c r="O688" i="12"/>
  <c r="L688" i="12"/>
  <c r="Z306" i="12"/>
  <c r="S306" i="12"/>
  <c r="O941" i="12"/>
  <c r="V941" i="12"/>
  <c r="K941" i="12"/>
  <c r="W716" i="12"/>
  <c r="P716" i="12"/>
  <c r="O716" i="12"/>
  <c r="V716" i="12"/>
  <c r="K716" i="12"/>
  <c r="J716" i="12"/>
  <c r="L716" i="12"/>
  <c r="V907" i="12"/>
  <c r="O907" i="12"/>
  <c r="R20" i="12"/>
  <c r="Y20" i="12"/>
  <c r="V417" i="12"/>
  <c r="O417" i="12"/>
  <c r="K417" i="12"/>
  <c r="M17" i="7"/>
  <c r="Q1001" i="5"/>
  <c r="P1000" i="5"/>
  <c r="P999" i="5"/>
  <c r="Q998" i="5"/>
  <c r="N998" i="5"/>
  <c r="P994" i="5"/>
  <c r="Q993" i="5"/>
  <c r="Q992" i="5"/>
  <c r="Q986" i="5"/>
  <c r="Q985" i="5"/>
  <c r="Q984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R942" i="5"/>
  <c r="P940" i="5"/>
  <c r="P931" i="5"/>
  <c r="P921" i="5"/>
  <c r="O918" i="5"/>
  <c r="Q914" i="5"/>
  <c r="O914" i="5"/>
  <c r="R909" i="5"/>
  <c r="Q905" i="5"/>
  <c r="P904" i="5"/>
  <c r="N899" i="5"/>
  <c r="Q897" i="5"/>
  <c r="O897" i="5"/>
  <c r="R894" i="5"/>
  <c r="P892" i="5"/>
  <c r="P889" i="5"/>
  <c r="Q888" i="5"/>
  <c r="Q887" i="5"/>
  <c r="P883" i="5"/>
  <c r="P881" i="5"/>
  <c r="Q877" i="5"/>
  <c r="O877" i="5"/>
  <c r="P872" i="5"/>
  <c r="P870" i="5"/>
  <c r="Q869" i="5"/>
  <c r="Q868" i="5"/>
  <c r="N865" i="5"/>
  <c r="P856" i="5"/>
  <c r="P849" i="5"/>
  <c r="N846" i="5"/>
  <c r="Q844" i="5"/>
  <c r="P842" i="5"/>
  <c r="Q841" i="5"/>
  <c r="Q840" i="5"/>
  <c r="O840" i="5"/>
  <c r="O838" i="5"/>
  <c r="P837" i="5"/>
  <c r="Q835" i="5"/>
  <c r="N835" i="5"/>
  <c r="P827" i="5"/>
  <c r="Q826" i="5"/>
  <c r="Q823" i="5"/>
  <c r="N823" i="5"/>
  <c r="Q821" i="5"/>
  <c r="Q819" i="5"/>
  <c r="Q817" i="5"/>
  <c r="P809" i="5"/>
  <c r="O805" i="5"/>
  <c r="P804" i="5"/>
  <c r="R803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Q748" i="5"/>
  <c r="P745" i="5"/>
  <c r="P743" i="5"/>
  <c r="N740" i="5"/>
  <c r="Q738" i="5"/>
  <c r="P735" i="5"/>
  <c r="P732" i="5"/>
  <c r="Q727" i="5"/>
  <c r="Q724" i="5"/>
  <c r="P723" i="5"/>
  <c r="P720" i="5"/>
  <c r="P713" i="5"/>
  <c r="N709" i="5"/>
  <c r="N705" i="5"/>
  <c r="Q699" i="5"/>
  <c r="Q698" i="5"/>
  <c r="Q696" i="5"/>
  <c r="P692" i="5"/>
  <c r="R690" i="5"/>
  <c r="P685" i="5"/>
  <c r="P683" i="5"/>
  <c r="P675" i="5"/>
  <c r="P673" i="5"/>
  <c r="P669" i="5"/>
  <c r="P665" i="5"/>
  <c r="P663" i="5"/>
  <c r="P658" i="5"/>
  <c r="R649" i="5"/>
  <c r="P646" i="5"/>
  <c r="P630" i="5"/>
  <c r="P627" i="5"/>
  <c r="P618" i="5"/>
  <c r="P609" i="5"/>
  <c r="O605" i="5"/>
  <c r="P604" i="5"/>
  <c r="P603" i="5"/>
  <c r="O599" i="5"/>
  <c r="P596" i="5"/>
  <c r="P595" i="5"/>
  <c r="R594" i="5"/>
  <c r="O593" i="5"/>
  <c r="P591" i="5"/>
  <c r="P590" i="5"/>
  <c r="P582" i="5"/>
  <c r="P579" i="5"/>
  <c r="P577" i="5"/>
  <c r="O576" i="5"/>
  <c r="P572" i="5"/>
  <c r="P571" i="5"/>
  <c r="P569" i="5"/>
  <c r="P562" i="5"/>
  <c r="P560" i="5"/>
  <c r="O556" i="5"/>
  <c r="P554" i="5"/>
  <c r="O549" i="5"/>
  <c r="P548" i="5"/>
  <c r="O546" i="5"/>
  <c r="P545" i="5"/>
  <c r="P544" i="5"/>
  <c r="P542" i="5"/>
  <c r="O540" i="5"/>
  <c r="R537" i="5"/>
  <c r="P532" i="5"/>
  <c r="P531" i="5"/>
  <c r="R529" i="5"/>
  <c r="P520" i="5"/>
  <c r="P515" i="5"/>
  <c r="R504" i="5"/>
  <c r="P499" i="5"/>
  <c r="P492" i="5"/>
  <c r="R490" i="5"/>
  <c r="R489" i="5"/>
  <c r="R488" i="5"/>
  <c r="Q480" i="5"/>
  <c r="O480" i="5"/>
  <c r="P474" i="5"/>
  <c r="R473" i="5"/>
  <c r="O472" i="5"/>
  <c r="P471" i="5"/>
  <c r="O467" i="5"/>
  <c r="P464" i="5"/>
  <c r="P459" i="5"/>
  <c r="O455" i="5"/>
  <c r="O451" i="5"/>
  <c r="P450" i="5"/>
  <c r="R449" i="5"/>
  <c r="O448" i="5"/>
  <c r="P445" i="5"/>
  <c r="P443" i="5"/>
  <c r="R442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Q394" i="5"/>
  <c r="P390" i="5"/>
  <c r="Q385" i="5"/>
  <c r="Q377" i="5"/>
  <c r="P363" i="5"/>
  <c r="P360" i="5"/>
  <c r="Q359" i="5"/>
  <c r="Q350" i="5"/>
  <c r="P349" i="5"/>
  <c r="Q344" i="5"/>
  <c r="Q340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P249" i="5"/>
  <c r="Q246" i="5"/>
  <c r="Q244" i="5"/>
  <c r="Q242" i="5"/>
  <c r="Q240" i="5"/>
  <c r="Q234" i="5"/>
  <c r="P232" i="5"/>
  <c r="P228" i="5"/>
  <c r="P226" i="5"/>
  <c r="Q223" i="5"/>
  <c r="Q213" i="5"/>
  <c r="Q212" i="5"/>
  <c r="Q207" i="5"/>
  <c r="Q204" i="5"/>
  <c r="Q202" i="5"/>
  <c r="P199" i="5"/>
  <c r="P197" i="5"/>
  <c r="Q194" i="5"/>
  <c r="Q193" i="5"/>
  <c r="Q187" i="5"/>
  <c r="Q184" i="5"/>
  <c r="Q183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16" i="5"/>
  <c r="Q102" i="5"/>
  <c r="P91" i="5"/>
  <c r="Q87" i="5"/>
  <c r="R20" i="5"/>
  <c r="R87" i="5"/>
  <c r="K114" i="5"/>
  <c r="K130" i="5"/>
  <c r="K170" i="5"/>
  <c r="K234" i="5"/>
  <c r="K250" i="5"/>
  <c r="K266" i="5"/>
  <c r="K298" i="5"/>
  <c r="K362" i="5"/>
  <c r="K410" i="5"/>
  <c r="M5" i="16"/>
  <c r="M6" i="16" s="1"/>
  <c r="M19" i="3"/>
  <c r="P19" i="3" s="1"/>
  <c r="P14" i="3" s="1"/>
  <c r="P29" i="3" s="1"/>
  <c r="S667" i="12"/>
  <c r="Z667" i="12"/>
  <c r="W162" i="12"/>
  <c r="P162" i="12"/>
  <c r="V162" i="12"/>
  <c r="O162" i="12"/>
  <c r="L136" i="12"/>
  <c r="K392" i="12"/>
  <c r="X392" i="12" s="1"/>
  <c r="S229" i="12"/>
  <c r="Z229" i="12"/>
  <c r="K416" i="12"/>
  <c r="P416" i="12"/>
  <c r="O416" i="12"/>
  <c r="V416" i="12"/>
  <c r="W416" i="12"/>
  <c r="P551" i="12"/>
  <c r="V551" i="12"/>
  <c r="W551" i="12"/>
  <c r="O551" i="12"/>
  <c r="J910" i="12"/>
  <c r="J69" i="12"/>
  <c r="P69" i="12" s="1"/>
  <c r="J219" i="12"/>
  <c r="L798" i="12"/>
  <c r="K95" i="12"/>
  <c r="V95" i="12"/>
  <c r="W95" i="12"/>
  <c r="O95" i="12"/>
  <c r="P95" i="12"/>
  <c r="P452" i="12"/>
  <c r="O452" i="12"/>
  <c r="V452" i="12"/>
  <c r="W452" i="12"/>
  <c r="J357" i="12"/>
  <c r="W357" i="12" s="1"/>
  <c r="V357" i="12"/>
  <c r="O357" i="12"/>
  <c r="P991" i="12"/>
  <c r="O991" i="12"/>
  <c r="V991" i="12"/>
  <c r="W991" i="12"/>
  <c r="O730" i="12"/>
  <c r="V730" i="12"/>
  <c r="P730" i="12"/>
  <c r="W730" i="12"/>
  <c r="J210" i="12"/>
  <c r="K533" i="12"/>
  <c r="W533" i="12"/>
  <c r="V533" i="12"/>
  <c r="O533" i="12"/>
  <c r="P533" i="12"/>
  <c r="V470" i="12"/>
  <c r="O470" i="12"/>
  <c r="P470" i="12"/>
  <c r="W470" i="12"/>
  <c r="K251" i="12"/>
  <c r="V251" i="12"/>
  <c r="O251" i="12"/>
  <c r="W251" i="12"/>
  <c r="P251" i="12"/>
  <c r="Z622" i="12"/>
  <c r="S622" i="12"/>
  <c r="K883" i="12"/>
  <c r="J769" i="12"/>
  <c r="S856" i="12"/>
  <c r="Z856" i="12"/>
  <c r="K367" i="12"/>
  <c r="K440" i="12"/>
  <c r="V440" i="12"/>
  <c r="O440" i="12"/>
  <c r="P440" i="12"/>
  <c r="W440" i="12"/>
  <c r="O608" i="12"/>
  <c r="V608" i="12"/>
  <c r="W608" i="12"/>
  <c r="P608" i="12"/>
  <c r="W892" i="12"/>
  <c r="P892" i="12"/>
  <c r="O892" i="12"/>
  <c r="V892" i="12"/>
  <c r="L42" i="12"/>
  <c r="K469" i="12"/>
  <c r="X469" i="12" s="1"/>
  <c r="W120" i="12"/>
  <c r="V120" i="12"/>
  <c r="O120" i="12"/>
  <c r="P120" i="12"/>
  <c r="L874" i="12"/>
  <c r="K593" i="12"/>
  <c r="Q593" i="12" s="1"/>
  <c r="L495" i="12"/>
  <c r="J303" i="12"/>
  <c r="J265" i="12"/>
  <c r="J83" i="12"/>
  <c r="J768" i="12"/>
  <c r="W768" i="12" s="1"/>
  <c r="J10" i="12"/>
  <c r="K658" i="12"/>
  <c r="J817" i="12"/>
  <c r="W817" i="12" s="1"/>
  <c r="J571" i="12"/>
  <c r="K434" i="12"/>
  <c r="K627" i="12"/>
  <c r="J152" i="12"/>
  <c r="P152" i="12" s="1"/>
  <c r="O152" i="12"/>
  <c r="W152" i="12"/>
  <c r="V152" i="12"/>
  <c r="W554" i="12"/>
  <c r="V554" i="12"/>
  <c r="O554" i="12"/>
  <c r="P554" i="12"/>
  <c r="W621" i="12"/>
  <c r="P621" i="12"/>
  <c r="O621" i="12"/>
  <c r="V621" i="12"/>
  <c r="S981" i="12"/>
  <c r="Z981" i="12"/>
  <c r="K129" i="12"/>
  <c r="K682" i="12"/>
  <c r="V682" i="12"/>
  <c r="O682" i="12"/>
  <c r="P640" i="12"/>
  <c r="O640" i="12"/>
  <c r="V640" i="12"/>
  <c r="W640" i="12"/>
  <c r="K337" i="12"/>
  <c r="K585" i="12"/>
  <c r="J818" i="12"/>
  <c r="L220" i="12"/>
  <c r="W220" i="12"/>
  <c r="O220" i="12"/>
  <c r="V220" i="12"/>
  <c r="P220" i="12"/>
  <c r="Z588" i="12"/>
  <c r="S588" i="12"/>
  <c r="K107" i="12"/>
  <c r="L908" i="12"/>
  <c r="K946" i="12"/>
  <c r="X946" i="12" s="1"/>
  <c r="L487" i="12"/>
  <c r="J240" i="12"/>
  <c r="J92" i="12"/>
  <c r="W92" i="12" s="1"/>
  <c r="K119" i="12"/>
  <c r="K940" i="12"/>
  <c r="O940" i="12"/>
  <c r="W940" i="12"/>
  <c r="V940" i="12"/>
  <c r="P940" i="12"/>
  <c r="W33" i="12"/>
  <c r="V33" i="12"/>
  <c r="P33" i="12"/>
  <c r="O33" i="12"/>
  <c r="K105" i="12"/>
  <c r="W105" i="12"/>
  <c r="V105" i="12"/>
  <c r="O105" i="12"/>
  <c r="P105" i="12"/>
  <c r="Z683" i="12"/>
  <c r="S683" i="12"/>
  <c r="O187" i="12"/>
  <c r="W187" i="12"/>
  <c r="P187" i="12"/>
  <c r="V187" i="12"/>
  <c r="J329" i="12"/>
  <c r="J515" i="12"/>
  <c r="V364" i="12"/>
  <c r="W364" i="12"/>
  <c r="O364" i="12"/>
  <c r="P364" i="12"/>
  <c r="K393" i="12"/>
  <c r="V393" i="12"/>
  <c r="W393" i="12"/>
  <c r="P393" i="12"/>
  <c r="O393" i="12"/>
  <c r="O492" i="12"/>
  <c r="P492" i="12"/>
  <c r="V492" i="12"/>
  <c r="W492" i="12"/>
  <c r="P530" i="12"/>
  <c r="V530" i="12"/>
  <c r="W530" i="12"/>
  <c r="O530" i="12"/>
  <c r="K177" i="12"/>
  <c r="X177" i="12" s="1"/>
  <c r="J974" i="12"/>
  <c r="V974" i="12"/>
  <c r="P974" i="12"/>
  <c r="W974" i="12"/>
  <c r="O974" i="12"/>
  <c r="J278" i="12"/>
  <c r="O278" i="12"/>
  <c r="P278" i="12"/>
  <c r="V278" i="12"/>
  <c r="P618" i="12"/>
  <c r="W618" i="12"/>
  <c r="V618" i="12"/>
  <c r="O618" i="12"/>
  <c r="K244" i="12"/>
  <c r="J915" i="12"/>
  <c r="W915" i="12" s="1"/>
  <c r="V915" i="12"/>
  <c r="O915" i="12"/>
  <c r="P489" i="12"/>
  <c r="W489" i="12"/>
  <c r="O489" i="12"/>
  <c r="V489" i="12"/>
  <c r="J830" i="12"/>
  <c r="W830" i="12" s="1"/>
  <c r="V830" i="12"/>
  <c r="O830" i="12"/>
  <c r="J451" i="12"/>
  <c r="K717" i="12"/>
  <c r="Z590" i="12"/>
  <c r="S590" i="12"/>
  <c r="J57" i="12"/>
  <c r="V57" i="12"/>
  <c r="O57" i="12"/>
  <c r="W57" i="12"/>
  <c r="P57" i="12"/>
  <c r="W274" i="12"/>
  <c r="O274" i="12"/>
  <c r="V274" i="12"/>
  <c r="P274" i="12"/>
  <c r="K536" i="12"/>
  <c r="J169" i="12"/>
  <c r="P169" i="12" s="1"/>
  <c r="J411" i="12"/>
  <c r="P411" i="12" s="1"/>
  <c r="L510" i="12"/>
  <c r="K827" i="12"/>
  <c r="Z252" i="12"/>
  <c r="S252" i="12"/>
  <c r="K430" i="12"/>
  <c r="J607" i="12"/>
  <c r="K99" i="12"/>
  <c r="L43" i="12"/>
  <c r="K552" i="12"/>
  <c r="V552" i="12"/>
  <c r="W552" i="12"/>
  <c r="O552" i="12"/>
  <c r="P552" i="12"/>
  <c r="O837" i="12"/>
  <c r="V837" i="12"/>
  <c r="P837" i="12"/>
  <c r="W837" i="12"/>
  <c r="K478" i="12"/>
  <c r="V478" i="12"/>
  <c r="O478" i="12"/>
  <c r="P615" i="12"/>
  <c r="V615" i="12"/>
  <c r="O615" i="12"/>
  <c r="W615" i="12"/>
  <c r="O512" i="12"/>
  <c r="P512" i="12"/>
  <c r="V512" i="12"/>
  <c r="W512" i="12"/>
  <c r="J772" i="12"/>
  <c r="P772" i="12" s="1"/>
  <c r="O772" i="12"/>
  <c r="V772" i="12"/>
  <c r="V909" i="12"/>
  <c r="W909" i="12"/>
  <c r="O909" i="12"/>
  <c r="P909" i="12"/>
  <c r="V17" i="12"/>
  <c r="W17" i="12"/>
  <c r="O17" i="12"/>
  <c r="P17" i="12"/>
  <c r="J563" i="12"/>
  <c r="P563" i="12" s="1"/>
  <c r="O563" i="12"/>
  <c r="V563" i="12"/>
  <c r="W986" i="12"/>
  <c r="P986" i="12"/>
  <c r="O986" i="12"/>
  <c r="V986" i="12"/>
  <c r="P330" i="12"/>
  <c r="V330" i="12"/>
  <c r="O330" i="12"/>
  <c r="W330" i="12"/>
  <c r="S427" i="12"/>
  <c r="Z427" i="12"/>
  <c r="S232" i="12"/>
  <c r="Z232" i="12"/>
  <c r="K193" i="12"/>
  <c r="L747" i="12"/>
  <c r="K317" i="12"/>
  <c r="V999" i="12"/>
  <c r="W999" i="12"/>
  <c r="O999" i="12"/>
  <c r="P999" i="12"/>
  <c r="J944" i="12"/>
  <c r="J775" i="12"/>
  <c r="L84" i="12"/>
  <c r="K968" i="12"/>
  <c r="P968" i="12"/>
  <c r="V968" i="12"/>
  <c r="W968" i="12"/>
  <c r="O968" i="12"/>
  <c r="V226" i="12"/>
  <c r="P226" i="12"/>
  <c r="O226" i="12"/>
  <c r="W226" i="12"/>
  <c r="K862" i="12"/>
  <c r="O862" i="12"/>
  <c r="V862" i="12"/>
  <c r="V753" i="12"/>
  <c r="W753" i="12"/>
  <c r="P753" i="12"/>
  <c r="O753" i="12"/>
  <c r="L854" i="12"/>
  <c r="J792" i="12"/>
  <c r="J143" i="12"/>
  <c r="W143" i="12" s="1"/>
  <c r="O143" i="12"/>
  <c r="V143" i="12"/>
  <c r="K934" i="12"/>
  <c r="J625" i="12"/>
  <c r="K550" i="12"/>
  <c r="V550" i="12"/>
  <c r="O550" i="12"/>
  <c r="W211" i="12"/>
  <c r="V211" i="12"/>
  <c r="O211" i="12"/>
  <c r="P211" i="12"/>
  <c r="L308" i="12"/>
  <c r="J293" i="12"/>
  <c r="W293" i="12" s="1"/>
  <c r="J587" i="12"/>
  <c r="O587" i="12"/>
  <c r="W587" i="12"/>
  <c r="P587" i="12"/>
  <c r="V587" i="12"/>
  <c r="S976" i="12"/>
  <c r="Z976" i="12"/>
  <c r="K149" i="12"/>
  <c r="L261" i="12"/>
  <c r="K312" i="12"/>
  <c r="J462" i="12"/>
  <c r="V462" i="12"/>
  <c r="W462" i="12"/>
  <c r="O462" i="12"/>
  <c r="P462" i="12"/>
  <c r="J205" i="12"/>
  <c r="W205" i="12" s="1"/>
  <c r="O205" i="12"/>
  <c r="V205" i="12"/>
  <c r="K786" i="12"/>
  <c r="O410" i="12"/>
  <c r="P410" i="12"/>
  <c r="W410" i="12"/>
  <c r="V410" i="12"/>
  <c r="S397" i="12"/>
  <c r="Z397" i="12"/>
  <c r="J423" i="12"/>
  <c r="W423" i="12" s="1"/>
  <c r="V568" i="12"/>
  <c r="O568" i="12"/>
  <c r="V239" i="12"/>
  <c r="W239" i="12"/>
  <c r="O239" i="12"/>
  <c r="P239" i="12"/>
  <c r="K445" i="12"/>
  <c r="K785" i="12"/>
  <c r="J529" i="12"/>
  <c r="V529" i="12"/>
  <c r="W529" i="12"/>
  <c r="P529" i="12"/>
  <c r="O529" i="12"/>
  <c r="K494" i="12"/>
  <c r="J860" i="12"/>
  <c r="K845" i="12"/>
  <c r="J700" i="12"/>
  <c r="W700" i="12" s="1"/>
  <c r="P810" i="12"/>
  <c r="V810" i="12"/>
  <c r="W810" i="12"/>
  <c r="O810" i="12"/>
  <c r="X354" i="12"/>
  <c r="Q354" i="12"/>
  <c r="X67" i="12"/>
  <c r="Q67" i="12"/>
  <c r="V91" i="12"/>
  <c r="W91" i="12"/>
  <c r="O91" i="12"/>
  <c r="P91" i="12"/>
  <c r="J846" i="12"/>
  <c r="K692" i="12"/>
  <c r="Z326" i="12"/>
  <c r="S326" i="12"/>
  <c r="K414" i="12"/>
  <c r="K694" i="12"/>
  <c r="P131" i="12"/>
  <c r="W131" i="12"/>
  <c r="V131" i="12"/>
  <c r="O131" i="12"/>
  <c r="L131" i="12"/>
  <c r="J783" i="12"/>
  <c r="P783" i="12" s="1"/>
  <c r="K650" i="12"/>
  <c r="J873" i="12"/>
  <c r="J55" i="12"/>
  <c r="W55" i="12"/>
  <c r="V55" i="12"/>
  <c r="O55" i="12"/>
  <c r="P55" i="12"/>
  <c r="X496" i="12"/>
  <c r="Q496" i="12"/>
  <c r="R184" i="12"/>
  <c r="Y184" i="12"/>
  <c r="K197" i="12"/>
  <c r="J112" i="12"/>
  <c r="W112" i="12" s="1"/>
  <c r="V112" i="12"/>
  <c r="O112" i="12"/>
  <c r="K112" i="12"/>
  <c r="W985" i="12"/>
  <c r="P985" i="12"/>
  <c r="O985" i="12"/>
  <c r="V985" i="12"/>
  <c r="K985" i="12"/>
  <c r="J349" i="12"/>
  <c r="W349" i="12" s="1"/>
  <c r="O349" i="12"/>
  <c r="V349" i="12"/>
  <c r="Q959" i="12"/>
  <c r="X959" i="12"/>
  <c r="O724" i="12"/>
  <c r="P724" i="12"/>
  <c r="V724" i="12"/>
  <c r="W724" i="12"/>
  <c r="K987" i="12"/>
  <c r="O267" i="12"/>
  <c r="V267" i="12"/>
  <c r="Y580" i="12"/>
  <c r="R580" i="12"/>
  <c r="J128" i="12"/>
  <c r="O128" i="12"/>
  <c r="W128" i="12"/>
  <c r="P128" i="12"/>
  <c r="V128" i="12"/>
  <c r="K566" i="12"/>
  <c r="K34" i="12"/>
  <c r="Q34" i="12" s="1"/>
  <c r="W851" i="12"/>
  <c r="O851" i="12"/>
  <c r="V851" i="12"/>
  <c r="P851" i="12"/>
  <c r="K851" i="12"/>
  <c r="K793" i="12"/>
  <c r="P597" i="12"/>
  <c r="O597" i="12"/>
  <c r="V597" i="12"/>
  <c r="W597" i="12"/>
  <c r="L597" i="12"/>
  <c r="K541" i="12"/>
  <c r="O320" i="12"/>
  <c r="P320" i="12"/>
  <c r="V320" i="12"/>
  <c r="W320" i="12"/>
  <c r="K320" i="12"/>
  <c r="L11" i="12"/>
  <c r="V338" i="12"/>
  <c r="O338" i="12"/>
  <c r="J338" i="12"/>
  <c r="P338" i="12" s="1"/>
  <c r="K188" i="12"/>
  <c r="K191" i="12"/>
  <c r="K903" i="12"/>
  <c r="K344" i="12"/>
  <c r="K113" i="12"/>
  <c r="O767" i="12"/>
  <c r="V767" i="12"/>
  <c r="K767" i="12"/>
  <c r="Z110" i="12"/>
  <c r="S110" i="12"/>
  <c r="K481" i="12"/>
  <c r="Q481" i="12" s="1"/>
  <c r="L139" i="12"/>
  <c r="O467" i="12"/>
  <c r="P467" i="12"/>
  <c r="V467" i="12"/>
  <c r="W467" i="12"/>
  <c r="L467" i="12"/>
  <c r="K598" i="12"/>
  <c r="P972" i="12"/>
  <c r="O972" i="12"/>
  <c r="V972" i="12"/>
  <c r="W972" i="12"/>
  <c r="K972" i="12"/>
  <c r="J73" i="12"/>
  <c r="P73" i="12" s="1"/>
  <c r="V73" i="12"/>
  <c r="O73" i="12"/>
  <c r="W680" i="12"/>
  <c r="O680" i="12"/>
  <c r="P680" i="12"/>
  <c r="V680" i="12"/>
  <c r="L680" i="12"/>
  <c r="O142" i="12"/>
  <c r="P142" i="12"/>
  <c r="W142" i="12"/>
  <c r="V142" i="12"/>
  <c r="J142" i="12"/>
  <c r="Z819" i="12"/>
  <c r="S819" i="12"/>
  <c r="Y549" i="12"/>
  <c r="R549" i="12"/>
  <c r="J447" i="12"/>
  <c r="W447" i="12"/>
  <c r="O447" i="12"/>
  <c r="P447" i="12"/>
  <c r="V447" i="12"/>
  <c r="L799" i="12"/>
  <c r="O852" i="12"/>
  <c r="V852" i="12"/>
  <c r="J852" i="12"/>
  <c r="P852" i="12" s="1"/>
  <c r="Z826" i="12"/>
  <c r="S826" i="12"/>
  <c r="Y824" i="12"/>
  <c r="R824" i="12"/>
  <c r="O387" i="12"/>
  <c r="V387" i="12"/>
  <c r="P387" i="12"/>
  <c r="W387" i="12"/>
  <c r="R561" i="12"/>
  <c r="Y561" i="12"/>
  <c r="Y522" i="12"/>
  <c r="R522" i="12"/>
  <c r="V644" i="12"/>
  <c r="O644" i="12"/>
  <c r="K391" i="12"/>
  <c r="O614" i="12"/>
  <c r="W614" i="12"/>
  <c r="V614" i="12"/>
  <c r="P614" i="12"/>
  <c r="L614" i="12"/>
  <c r="J26" i="12"/>
  <c r="O26" i="12"/>
  <c r="V26" i="12"/>
  <c r="K26" i="12"/>
  <c r="K947" i="12"/>
  <c r="R624" i="12"/>
  <c r="Y624" i="12"/>
  <c r="Y54" i="12"/>
  <c r="R54" i="12"/>
  <c r="S809" i="12"/>
  <c r="Z809" i="12"/>
  <c r="K461" i="12"/>
  <c r="W461" i="12"/>
  <c r="V461" i="12"/>
  <c r="P461" i="12"/>
  <c r="O461" i="12"/>
  <c r="K603" i="12"/>
  <c r="V603" i="12"/>
  <c r="O603" i="12"/>
  <c r="V18" i="12"/>
  <c r="O18" i="12"/>
  <c r="K18" i="12"/>
  <c r="S319" i="12"/>
  <c r="Z319" i="12"/>
  <c r="R174" i="12"/>
  <c r="Y174" i="12"/>
  <c r="J443" i="12"/>
  <c r="W443" i="12" s="1"/>
  <c r="V443" i="12"/>
  <c r="O443" i="12"/>
  <c r="K835" i="12"/>
  <c r="O737" i="12"/>
  <c r="V737" i="12"/>
  <c r="J737" i="12"/>
  <c r="P737" i="12" s="1"/>
  <c r="L156" i="12"/>
  <c r="Z630" i="12"/>
  <c r="S630" i="12"/>
  <c r="J381" i="12"/>
  <c r="W381" i="12" s="1"/>
  <c r="O381" i="12"/>
  <c r="V381" i="12"/>
  <c r="K825" i="12"/>
  <c r="O729" i="12"/>
  <c r="V729" i="12"/>
  <c r="J729" i="12"/>
  <c r="P729" i="12" s="1"/>
  <c r="V596" i="12"/>
  <c r="O596" i="12"/>
  <c r="W596" i="12"/>
  <c r="P596" i="12"/>
  <c r="K596" i="12"/>
  <c r="W938" i="12"/>
  <c r="V938" i="12"/>
  <c r="O938" i="12"/>
  <c r="P938" i="12"/>
  <c r="L938" i="12"/>
  <c r="K29" i="12"/>
  <c r="K432" i="12"/>
  <c r="O432" i="12"/>
  <c r="P432" i="12"/>
  <c r="V432" i="12"/>
  <c r="W432" i="12"/>
  <c r="L159" i="12"/>
  <c r="O258" i="12"/>
  <c r="V258" i="12"/>
  <c r="J258" i="12"/>
  <c r="K875" i="12"/>
  <c r="K935" i="12"/>
  <c r="J524" i="12"/>
  <c r="P524" i="12" s="1"/>
  <c r="V524" i="12"/>
  <c r="O524" i="12"/>
  <c r="K524" i="12"/>
  <c r="J877" i="12"/>
  <c r="J539" i="12"/>
  <c r="W539" i="12"/>
  <c r="V539" i="12"/>
  <c r="O539" i="12"/>
  <c r="P539" i="12"/>
  <c r="J358" i="12"/>
  <c r="P358" i="12" s="1"/>
  <c r="V358" i="12"/>
  <c r="O358" i="12"/>
  <c r="K358" i="12"/>
  <c r="J396" i="12"/>
  <c r="J894" i="12"/>
  <c r="W894" i="12" s="1"/>
  <c r="V894" i="12"/>
  <c r="O894" i="12"/>
  <c r="K439" i="12"/>
  <c r="V439" i="12"/>
  <c r="O439" i="12"/>
  <c r="J439" i="12"/>
  <c r="P439" i="12" s="1"/>
  <c r="V794" i="12"/>
  <c r="O794" i="12"/>
  <c r="K370" i="12"/>
  <c r="V370" i="12"/>
  <c r="O370" i="12"/>
  <c r="K656" i="12"/>
  <c r="K318" i="12"/>
  <c r="O318" i="12"/>
  <c r="V318" i="12"/>
  <c r="L318" i="12"/>
  <c r="R291" i="12"/>
  <c r="Y291" i="12"/>
  <c r="J652" i="12"/>
  <c r="W652" i="12" s="1"/>
  <c r="V652" i="12"/>
  <c r="O652" i="12"/>
  <c r="R545" i="12"/>
  <c r="Y545" i="12"/>
  <c r="J869" i="12"/>
  <c r="P869" i="12" s="1"/>
  <c r="W663" i="12"/>
  <c r="O663" i="12"/>
  <c r="V663" i="12"/>
  <c r="P663" i="12"/>
  <c r="L663" i="12"/>
  <c r="X371" i="12"/>
  <c r="Q371" i="12"/>
  <c r="X723" i="12"/>
  <c r="Q723" i="12"/>
  <c r="Q637" i="12"/>
  <c r="X637" i="12"/>
  <c r="X49" i="12"/>
  <c r="Q49" i="12"/>
  <c r="X914" i="12"/>
  <c r="Q914" i="12"/>
  <c r="Q111" i="12"/>
  <c r="X111" i="12"/>
  <c r="J641" i="12"/>
  <c r="W641" i="12" s="1"/>
  <c r="V641" i="12"/>
  <c r="O641" i="12"/>
  <c r="J920" i="12"/>
  <c r="J648" i="12"/>
  <c r="L208" i="12"/>
  <c r="K341" i="12"/>
  <c r="V465" i="12"/>
  <c r="P465" i="12"/>
  <c r="O465" i="12"/>
  <c r="W465" i="12"/>
  <c r="K465" i="12"/>
  <c r="Z116" i="12"/>
  <c r="S116" i="12"/>
  <c r="Y237" i="12"/>
  <c r="R237" i="12"/>
  <c r="R454" i="12"/>
  <c r="Y454" i="12"/>
  <c r="V834" i="12"/>
  <c r="O834" i="12"/>
  <c r="P1000" i="12"/>
  <c r="O1000" i="12"/>
  <c r="V1000" i="12"/>
  <c r="W1000" i="12"/>
  <c r="L1000" i="12"/>
  <c r="Y1000" i="12" s="1"/>
  <c r="J527" i="12"/>
  <c r="J263" i="12"/>
  <c r="O263" i="12"/>
  <c r="P263" i="12"/>
  <c r="V263" i="12"/>
  <c r="W263" i="12"/>
  <c r="L175" i="12"/>
  <c r="K678" i="12"/>
  <c r="V147" i="12"/>
  <c r="O147" i="12"/>
  <c r="W147" i="12"/>
  <c r="P147" i="12"/>
  <c r="L147" i="12"/>
  <c r="K243" i="12"/>
  <c r="V828" i="12"/>
  <c r="W828" i="12"/>
  <c r="O828" i="12"/>
  <c r="P828" i="12"/>
  <c r="K828" i="12"/>
  <c r="L379" i="12"/>
  <c r="P455" i="12"/>
  <c r="O455" i="12"/>
  <c r="V455" i="12"/>
  <c r="W455" i="12"/>
  <c r="K264" i="12"/>
  <c r="Z482" i="12"/>
  <c r="S482" i="12"/>
  <c r="L943" i="12"/>
  <c r="L366" i="12"/>
  <c r="O562" i="12"/>
  <c r="V562" i="12"/>
  <c r="J562" i="12"/>
  <c r="P562" i="12" s="1"/>
  <c r="K58" i="12"/>
  <c r="L765" i="12"/>
  <c r="J302" i="12"/>
  <c r="K53" i="12"/>
  <c r="V53" i="12"/>
  <c r="P53" i="12"/>
  <c r="W53" i="12"/>
  <c r="O53" i="12"/>
  <c r="L53" i="12"/>
  <c r="K22" i="12"/>
  <c r="J672" i="12"/>
  <c r="S228" i="12"/>
  <c r="Z228" i="12"/>
  <c r="K601" i="12"/>
  <c r="K368" i="12"/>
  <c r="K59" i="12"/>
  <c r="K388" i="12"/>
  <c r="V388" i="12"/>
  <c r="O388" i="12"/>
  <c r="Y12" i="12"/>
  <c r="R12" i="12"/>
  <c r="W40" i="12"/>
  <c r="V40" i="12"/>
  <c r="P40" i="12"/>
  <c r="O40" i="12"/>
  <c r="Q316" i="12"/>
  <c r="X316" i="12"/>
  <c r="K435" i="12"/>
  <c r="O435" i="12"/>
  <c r="V435" i="12"/>
  <c r="Z774" i="12"/>
  <c r="S774" i="12"/>
  <c r="Z62" i="12"/>
  <c r="S62" i="12"/>
  <c r="Y442" i="12"/>
  <c r="R442" i="12"/>
  <c r="L497" i="12"/>
  <c r="K74" i="12"/>
  <c r="K609" i="12"/>
  <c r="X457" i="12"/>
  <c r="Q457" i="12"/>
  <c r="X822" i="12"/>
  <c r="Q822" i="12"/>
  <c r="J8" i="12"/>
  <c r="P8" i="12" s="1"/>
  <c r="V8" i="12"/>
  <c r="O8" i="12"/>
  <c r="J629" i="12"/>
  <c r="P629" i="12" s="1"/>
  <c r="K466" i="12"/>
  <c r="S37" i="12"/>
  <c r="Z37" i="12"/>
  <c r="K325" i="12"/>
  <c r="J170" i="12"/>
  <c r="V170" i="12"/>
  <c r="L170" i="12"/>
  <c r="O170" i="12"/>
  <c r="Y87" i="12"/>
  <c r="R87" i="12"/>
  <c r="Z855" i="12"/>
  <c r="S855" i="12"/>
  <c r="P537" i="12"/>
  <c r="W537" i="12"/>
  <c r="V537" i="12"/>
  <c r="O537" i="12"/>
  <c r="V922" i="12"/>
  <c r="O922" i="12"/>
  <c r="J922" i="12"/>
  <c r="W922" i="12" s="1"/>
  <c r="K922" i="12"/>
  <c r="J195" i="12"/>
  <c r="V195" i="12"/>
  <c r="P195" i="12"/>
  <c r="O195" i="12"/>
  <c r="W195" i="12"/>
  <c r="V16" i="12"/>
  <c r="O16" i="12"/>
  <c r="P16" i="12"/>
  <c r="W16" i="12"/>
  <c r="J16" i="12"/>
  <c r="L16" i="12"/>
  <c r="Z190" i="12"/>
  <c r="S190" i="12"/>
  <c r="W805" i="12"/>
  <c r="V805" i="12"/>
  <c r="O805" i="12"/>
  <c r="P805" i="12"/>
  <c r="W592" i="12"/>
  <c r="P592" i="12"/>
  <c r="V592" i="12"/>
  <c r="O592" i="12"/>
  <c r="P881" i="12"/>
  <c r="V881" i="12"/>
  <c r="L881" i="12"/>
  <c r="W881" i="12"/>
  <c r="J881" i="12"/>
  <c r="O881" i="12"/>
  <c r="L60" i="12"/>
  <c r="K3" i="12"/>
  <c r="Z241" i="12"/>
  <c r="S241" i="12"/>
  <c r="V864" i="12"/>
  <c r="J864" i="12"/>
  <c r="P864" i="12" s="1"/>
  <c r="O864" i="12"/>
  <c r="S519" i="12"/>
  <c r="Z519" i="12"/>
  <c r="J778" i="12"/>
  <c r="P778" i="12" s="1"/>
  <c r="V553" i="12"/>
  <c r="P553" i="12"/>
  <c r="W553" i="12"/>
  <c r="O553" i="12"/>
  <c r="O256" i="12"/>
  <c r="V256" i="12"/>
  <c r="K256" i="12"/>
  <c r="J256" i="12"/>
  <c r="P500" i="12"/>
  <c r="W500" i="12"/>
  <c r="V500" i="12"/>
  <c r="O500" i="12"/>
  <c r="Z534" i="12"/>
  <c r="S534" i="12"/>
  <c r="L504" i="12"/>
  <c r="J754" i="12"/>
  <c r="R285" i="12"/>
  <c r="Y285" i="12"/>
  <c r="Q567" i="12"/>
  <c r="X567" i="12"/>
  <c r="Q895" i="12"/>
  <c r="X895" i="12"/>
  <c r="Y36" i="12"/>
  <c r="R36" i="12"/>
  <c r="X438" i="12"/>
  <c r="Q438" i="12"/>
  <c r="P438" i="12"/>
  <c r="W438" i="12"/>
  <c r="Q428" i="12"/>
  <c r="X428" i="12"/>
  <c r="W428" i="12"/>
  <c r="Y932" i="12"/>
  <c r="R932" i="12"/>
  <c r="K626" i="12"/>
  <c r="V626" i="12"/>
  <c r="W626" i="12"/>
  <c r="O626" i="12"/>
  <c r="P626" i="12"/>
  <c r="K997" i="12"/>
  <c r="V997" i="12"/>
  <c r="W997" i="12"/>
  <c r="O997" i="12"/>
  <c r="P997" i="12"/>
  <c r="J997" i="12"/>
  <c r="O789" i="12"/>
  <c r="V789" i="12"/>
  <c r="P789" i="12"/>
  <c r="W789" i="12"/>
  <c r="K789" i="12"/>
  <c r="X789" i="12" s="1"/>
  <c r="L789" i="12"/>
  <c r="Y283" i="12"/>
  <c r="R283" i="12"/>
  <c r="L167" i="12"/>
  <c r="V97" i="12"/>
  <c r="O97" i="12"/>
  <c r="J97" i="12"/>
  <c r="W97" i="12" s="1"/>
  <c r="J257" i="12"/>
  <c r="J749" i="12"/>
  <c r="P749" i="12" s="1"/>
  <c r="V749" i="12"/>
  <c r="O749" i="12"/>
  <c r="K216" i="12"/>
  <c r="O216" i="12"/>
  <c r="V216" i="12"/>
  <c r="W216" i="12"/>
  <c r="J216" i="12"/>
  <c r="P216" i="12"/>
  <c r="L216" i="12"/>
  <c r="W945" i="12"/>
  <c r="P945" i="12"/>
  <c r="V945" i="12"/>
  <c r="O945" i="12"/>
  <c r="V348" i="12"/>
  <c r="J348" i="12"/>
  <c r="W348" i="12" s="1"/>
  <c r="O348" i="12"/>
  <c r="L348" i="12"/>
  <c r="O144" i="12"/>
  <c r="V144" i="12"/>
  <c r="P144" i="12"/>
  <c r="W144" i="12"/>
  <c r="X639" i="12"/>
  <c r="Q639" i="12"/>
  <c r="W639" i="12"/>
  <c r="Q339" i="12"/>
  <c r="X339" i="12"/>
  <c r="Y674" i="12"/>
  <c r="R674" i="12"/>
  <c r="K491" i="12"/>
  <c r="O491" i="12"/>
  <c r="V491" i="12"/>
  <c r="P491" i="12"/>
  <c r="W491" i="12"/>
  <c r="K965" i="12"/>
  <c r="O965" i="12"/>
  <c r="V965" i="12"/>
  <c r="L965" i="12"/>
  <c r="V501" i="12"/>
  <c r="J501" i="12"/>
  <c r="P501" i="12" s="1"/>
  <c r="O501" i="12"/>
  <c r="L501" i="12"/>
  <c r="J937" i="12"/>
  <c r="P937" i="12" s="1"/>
  <c r="V937" i="12"/>
  <c r="L937" i="12"/>
  <c r="O937" i="12"/>
  <c r="Y776" i="12"/>
  <c r="R776" i="12"/>
  <c r="Q307" i="12"/>
  <c r="X307" i="12"/>
  <c r="K474" i="12"/>
  <c r="O474" i="12"/>
  <c r="V474" i="12"/>
  <c r="R721" i="12"/>
  <c r="Y721" i="12"/>
  <c r="K602" i="12"/>
  <c r="Y812" i="12"/>
  <c r="R812" i="12"/>
  <c r="J978" i="12"/>
  <c r="J235" i="12"/>
  <c r="P235" i="12" s="1"/>
  <c r="V235" i="12"/>
  <c r="O235" i="12"/>
  <c r="K235" i="12"/>
  <c r="J114" i="12"/>
  <c r="W114" i="12" s="1"/>
  <c r="J390" i="12"/>
  <c r="P390" i="12" s="1"/>
  <c r="O390" i="12"/>
  <c r="V390" i="12"/>
  <c r="K390" i="12"/>
  <c r="K166" i="12"/>
  <c r="J146" i="12"/>
  <c r="W146" i="12" s="1"/>
  <c r="J918" i="12"/>
  <c r="J904" i="12"/>
  <c r="W904" i="12" s="1"/>
  <c r="V904" i="12"/>
  <c r="O904" i="12"/>
  <c r="K904" i="12"/>
  <c r="Y684" i="12"/>
  <c r="R684" i="12"/>
  <c r="K661" i="12"/>
  <c r="K576" i="12"/>
  <c r="W620" i="12"/>
  <c r="P620" i="12"/>
  <c r="V620" i="12"/>
  <c r="O620" i="12"/>
  <c r="K620" i="12"/>
  <c r="J620" i="12"/>
  <c r="L620" i="12"/>
  <c r="Z733" i="12"/>
  <c r="S733" i="12"/>
  <c r="K950" i="12"/>
  <c r="S140" i="12"/>
  <c r="Z140" i="12"/>
  <c r="X771" i="12"/>
  <c r="Q771" i="12"/>
  <c r="Y93" i="12"/>
  <c r="R93" i="12"/>
  <c r="V137" i="12"/>
  <c r="O137" i="12"/>
  <c r="P137" i="12"/>
  <c r="W137" i="12"/>
  <c r="K137" i="12"/>
  <c r="J653" i="12"/>
  <c r="W653" i="12" s="1"/>
  <c r="V653" i="12"/>
  <c r="O653" i="12"/>
  <c r="K653" i="12"/>
  <c r="L653" i="12"/>
  <c r="J266" i="12"/>
  <c r="W266" i="12"/>
  <c r="O266" i="12"/>
  <c r="P266" i="12"/>
  <c r="V266" i="12"/>
  <c r="R181" i="12"/>
  <c r="Y181" i="12"/>
  <c r="J171" i="12"/>
  <c r="K102" i="12"/>
  <c r="R160" i="12"/>
  <c r="Y160" i="12"/>
  <c r="S642" i="12"/>
  <c r="Z642" i="12"/>
  <c r="Z378" i="12"/>
  <c r="S378" i="12"/>
  <c r="O535" i="12"/>
  <c r="V535" i="12"/>
  <c r="J535" i="12"/>
  <c r="P535" i="12" s="1"/>
  <c r="O214" i="12"/>
  <c r="P214" i="12"/>
  <c r="V214" i="12"/>
  <c r="W214" i="12"/>
  <c r="P276" i="12"/>
  <c r="V276" i="12"/>
  <c r="W276" i="12"/>
  <c r="O276" i="12"/>
  <c r="K276" i="12"/>
  <c r="Y196" i="12"/>
  <c r="R196" i="12"/>
  <c r="R898" i="12"/>
  <c r="Y898" i="12"/>
  <c r="S46" i="12"/>
  <c r="Z46" i="12"/>
  <c r="Z564" i="12"/>
  <c r="S564" i="12"/>
  <c r="S832" i="12"/>
  <c r="Z832" i="12"/>
  <c r="V206" i="12"/>
  <c r="O206" i="12"/>
  <c r="S161" i="12"/>
  <c r="Z161" i="12"/>
  <c r="Q301" i="12"/>
  <c r="X301" i="12"/>
  <c r="X582" i="12"/>
  <c r="Q582" i="12"/>
  <c r="X720" i="12"/>
  <c r="Q720" i="12"/>
  <c r="X163" i="12"/>
  <c r="Q163" i="12"/>
  <c r="Y347" i="12"/>
  <c r="R347" i="12"/>
  <c r="O98" i="12"/>
  <c r="V98" i="12"/>
  <c r="L98" i="12"/>
  <c r="J98" i="12"/>
  <c r="W98" i="12" s="1"/>
  <c r="K98" i="12"/>
  <c r="L485" i="12"/>
  <c r="J899" i="12"/>
  <c r="P758" i="12"/>
  <c r="V758" i="12"/>
  <c r="O758" i="12"/>
  <c r="W758" i="12"/>
  <c r="K758" i="12"/>
  <c r="J758" i="12"/>
  <c r="L758" i="12"/>
  <c r="Z942" i="12"/>
  <c r="S942" i="12"/>
  <c r="R78" i="12"/>
  <c r="Y78" i="12"/>
  <c r="X362" i="12"/>
  <c r="Q362" i="12"/>
  <c r="Y516" i="12"/>
  <c r="R516" i="12"/>
  <c r="V871" i="12"/>
  <c r="O871" i="12"/>
  <c r="K871" i="12"/>
  <c r="S878" i="12"/>
  <c r="Z878" i="12"/>
  <c r="O868" i="12"/>
  <c r="V868" i="12"/>
  <c r="K868" i="12"/>
  <c r="J868" i="12"/>
  <c r="P868" i="12" s="1"/>
  <c r="Z20" i="12"/>
  <c r="S20" i="12"/>
  <c r="K948" i="12"/>
  <c r="O948" i="12"/>
  <c r="V948" i="12"/>
  <c r="J948" i="12"/>
  <c r="W948" i="12"/>
  <c r="P948" i="12"/>
  <c r="R199" i="12"/>
  <c r="Y199" i="12"/>
  <c r="X776" i="12"/>
  <c r="Q776" i="12"/>
  <c r="V307" i="12"/>
  <c r="W307" i="12"/>
  <c r="P307" i="12"/>
  <c r="L307" i="12"/>
  <c r="O307" i="12"/>
  <c r="Z570" i="12"/>
  <c r="S570" i="12"/>
  <c r="V721" i="12"/>
  <c r="O721" i="12"/>
  <c r="J721" i="12"/>
  <c r="W721" i="12" s="1"/>
  <c r="S385" i="12"/>
  <c r="Z385" i="12"/>
  <c r="Y748" i="12"/>
  <c r="R748" i="12"/>
  <c r="S275" i="12"/>
  <c r="Z275" i="12"/>
  <c r="Y665" i="12"/>
  <c r="R665" i="12"/>
  <c r="W955" i="12"/>
  <c r="P955" i="12"/>
  <c r="O955" i="12"/>
  <c r="V955" i="12"/>
  <c r="S406" i="12"/>
  <c r="Z406" i="12"/>
  <c r="Q961" i="12"/>
  <c r="X961" i="12"/>
  <c r="V756" i="12"/>
  <c r="P756" i="12"/>
  <c r="O756" i="12"/>
  <c r="R993" i="12"/>
  <c r="Y993" i="12"/>
  <c r="V952" i="12"/>
  <c r="O952" i="12"/>
  <c r="J952" i="12"/>
  <c r="X176" i="12"/>
  <c r="Q176" i="12"/>
  <c r="V288" i="12"/>
  <c r="O288" i="12"/>
  <c r="P101" i="12"/>
  <c r="V101" i="12"/>
  <c r="O101" i="12"/>
  <c r="W101" i="12"/>
  <c r="J101" i="12"/>
  <c r="W719" i="12"/>
  <c r="V719" i="12"/>
  <c r="O719" i="12"/>
  <c r="P719" i="12"/>
  <c r="V313" i="12"/>
  <c r="W313" i="12"/>
  <c r="O313" i="12"/>
  <c r="P313" i="12"/>
  <c r="L313" i="12"/>
  <c r="Y313" i="12" s="1"/>
  <c r="S106" i="12"/>
  <c r="Z106" i="12"/>
  <c r="Y797" i="12"/>
  <c r="R797" i="12"/>
  <c r="J486" i="12"/>
  <c r="O486" i="12"/>
  <c r="P486" i="12"/>
  <c r="W486" i="12"/>
  <c r="V486" i="12"/>
  <c r="Y346" i="12"/>
  <c r="R346" i="12"/>
  <c r="J2" i="12"/>
  <c r="W2" i="12" s="1"/>
  <c r="V2" i="12"/>
  <c r="O2" i="12"/>
  <c r="J722" i="12"/>
  <c r="P722" i="12"/>
  <c r="O722" i="12"/>
  <c r="W722" i="12"/>
  <c r="V722" i="12"/>
  <c r="K722" i="12"/>
  <c r="R376" i="12"/>
  <c r="Y376" i="12"/>
  <c r="J230" i="12"/>
  <c r="P230" i="12"/>
  <c r="V230" i="12"/>
  <c r="O230" i="12"/>
  <c r="W230" i="12"/>
  <c r="R399" i="12"/>
  <c r="Y399" i="12"/>
  <c r="X305" i="12"/>
  <c r="Q305" i="12"/>
  <c r="Z7" i="12"/>
  <c r="S7" i="12"/>
  <c r="J927" i="12"/>
  <c r="P927" i="12"/>
  <c r="O927" i="12"/>
  <c r="W927" i="12"/>
  <c r="V927" i="12"/>
  <c r="X31" i="12"/>
  <c r="Q31" i="12"/>
  <c r="Z523" i="12"/>
  <c r="S523" i="12"/>
  <c r="V123" i="12"/>
  <c r="O123" i="12"/>
  <c r="J123" i="12"/>
  <c r="W123" i="12" s="1"/>
  <c r="Y456" i="12"/>
  <c r="R456" i="12"/>
  <c r="Q526" i="12"/>
  <c r="X526" i="12"/>
  <c r="V324" i="12"/>
  <c r="O324" i="12"/>
  <c r="O890" i="12"/>
  <c r="V890" i="12"/>
  <c r="Y506" i="12"/>
  <c r="R506" i="12"/>
  <c r="R185" i="12"/>
  <c r="Y185" i="12"/>
  <c r="W866" i="12"/>
  <c r="P866" i="12"/>
  <c r="O866" i="12"/>
  <c r="V866" i="12"/>
  <c r="L866" i="12"/>
  <c r="J891" i="12"/>
  <c r="W891" i="12" s="1"/>
  <c r="O891" i="12"/>
  <c r="V891" i="12"/>
  <c r="K891" i="12"/>
  <c r="Q272" i="12"/>
  <c r="X272" i="12"/>
  <c r="O684" i="12"/>
  <c r="P684" i="12"/>
  <c r="W684" i="12"/>
  <c r="L684" i="12"/>
  <c r="V684" i="12"/>
  <c r="X664" i="12"/>
  <c r="Q664" i="12"/>
  <c r="J355" i="12"/>
  <c r="P355" i="12" s="1"/>
  <c r="O355" i="12"/>
  <c r="V355" i="12"/>
  <c r="K853" i="12"/>
  <c r="V853" i="12"/>
  <c r="W853" i="12"/>
  <c r="O853" i="12"/>
  <c r="P853" i="12"/>
  <c r="V733" i="12"/>
  <c r="O733" i="12"/>
  <c r="W733" i="12"/>
  <c r="P733" i="12"/>
  <c r="K733" i="12"/>
  <c r="Q733" i="12" s="1"/>
  <c r="S292" i="12"/>
  <c r="Z292" i="12"/>
  <c r="V140" i="12"/>
  <c r="O140" i="12"/>
  <c r="J140" i="12"/>
  <c r="P140" i="12" s="1"/>
  <c r="W800" i="12"/>
  <c r="O800" i="12"/>
  <c r="V800" i="12"/>
  <c r="P800" i="12"/>
  <c r="X93" i="12"/>
  <c r="Q93" i="12"/>
  <c r="O498" i="12"/>
  <c r="V498" i="12"/>
  <c r="Q280" i="12"/>
  <c r="X280" i="12"/>
  <c r="Y421" i="12"/>
  <c r="R421" i="12"/>
  <c r="O610" i="12"/>
  <c r="W610" i="12"/>
  <c r="P610" i="12"/>
  <c r="V610" i="12"/>
  <c r="K610" i="12"/>
  <c r="R138" i="12"/>
  <c r="Y138" i="12"/>
  <c r="X531" i="12"/>
  <c r="Q531" i="12"/>
  <c r="P343" i="12"/>
  <c r="W343" i="12"/>
  <c r="O343" i="12"/>
  <c r="V343" i="12"/>
  <c r="K343" i="12"/>
  <c r="J738" i="12"/>
  <c r="W738" i="12" s="1"/>
  <c r="V738" i="12"/>
  <c r="O738" i="12"/>
  <c r="Z65" i="12"/>
  <c r="S65" i="12"/>
  <c r="X6" i="12"/>
  <c r="Q6" i="12"/>
  <c r="S897" i="12"/>
  <c r="Z897" i="12"/>
  <c r="K709" i="12"/>
  <c r="X709" i="12" s="1"/>
  <c r="O709" i="12"/>
  <c r="P709" i="12"/>
  <c r="V709" i="12"/>
  <c r="W709" i="12"/>
  <c r="L709" i="12"/>
  <c r="Y803" i="12"/>
  <c r="R803" i="12"/>
  <c r="L359" i="12"/>
  <c r="P359" i="12"/>
  <c r="V359" i="12"/>
  <c r="O359" i="12"/>
  <c r="W359" i="12"/>
  <c r="X182" i="12"/>
  <c r="Q182" i="12"/>
  <c r="Y679" i="12"/>
  <c r="R679" i="12"/>
  <c r="P642" i="12"/>
  <c r="O642" i="12"/>
  <c r="W642" i="12"/>
  <c r="V642" i="12"/>
  <c r="J642" i="12"/>
  <c r="V378" i="12"/>
  <c r="W378" i="12"/>
  <c r="P378" i="12"/>
  <c r="K378" i="12"/>
  <c r="O378" i="12"/>
  <c r="Y612" i="12"/>
  <c r="R612" i="12"/>
  <c r="Y365" i="12"/>
  <c r="R365" i="12"/>
  <c r="V196" i="12"/>
  <c r="O196" i="12"/>
  <c r="V134" i="12"/>
  <c r="O134" i="12"/>
  <c r="P134" i="12"/>
  <c r="W134" i="12"/>
  <c r="K134" i="12"/>
  <c r="X134" i="12" s="1"/>
  <c r="X726" i="12"/>
  <c r="Q726" i="12"/>
  <c r="Q281" i="12"/>
  <c r="X281" i="12"/>
  <c r="Z231" i="12"/>
  <c r="S231" i="12"/>
  <c r="X898" i="12"/>
  <c r="Q898" i="12"/>
  <c r="V46" i="12"/>
  <c r="O46" i="12"/>
  <c r="Y564" i="12"/>
  <c r="R564" i="12"/>
  <c r="Y832" i="12"/>
  <c r="R832" i="12"/>
  <c r="S763" i="12"/>
  <c r="Z763" i="12"/>
  <c r="Q161" i="12"/>
  <c r="X161" i="12"/>
  <c r="P301" i="12"/>
  <c r="O301" i="12"/>
  <c r="W301" i="12"/>
  <c r="V301" i="12"/>
  <c r="L301" i="12"/>
  <c r="J132" i="12"/>
  <c r="W132" i="12" s="1"/>
  <c r="O132" i="12"/>
  <c r="V132" i="12"/>
  <c r="R525" i="12"/>
  <c r="Y525" i="12"/>
  <c r="Q377" i="12"/>
  <c r="X377" i="12"/>
  <c r="V958" i="12"/>
  <c r="P958" i="12"/>
  <c r="W958" i="12"/>
  <c r="O958" i="12"/>
  <c r="K958" i="12"/>
  <c r="W448" i="12"/>
  <c r="O448" i="12"/>
  <c r="P448" i="12"/>
  <c r="V448" i="12"/>
  <c r="L448" i="12"/>
  <c r="W306" i="12"/>
  <c r="O306" i="12"/>
  <c r="P306" i="12"/>
  <c r="V306" i="12"/>
  <c r="K306" i="12"/>
  <c r="R742" i="12"/>
  <c r="Y742" i="12"/>
  <c r="O480" i="12"/>
  <c r="V480" i="12"/>
  <c r="K480" i="12"/>
  <c r="Y543" i="12"/>
  <c r="R543" i="12"/>
  <c r="Z838" i="12"/>
  <c r="S838" i="12"/>
  <c r="O878" i="12"/>
  <c r="V878" i="12"/>
  <c r="J878" i="12"/>
  <c r="W878" i="12" s="1"/>
  <c r="K213" i="12"/>
  <c r="P213" i="12"/>
  <c r="W213" i="12"/>
  <c r="O213" i="12"/>
  <c r="L213" i="12"/>
  <c r="V213" i="12"/>
  <c r="R350" i="12"/>
  <c r="Y350" i="12"/>
  <c r="K605" i="12"/>
  <c r="P605" i="12"/>
  <c r="V605" i="12"/>
  <c r="W605" i="12"/>
  <c r="O605" i="12"/>
  <c r="J605" i="12"/>
  <c r="Y412" i="12"/>
  <c r="R412" i="12"/>
  <c r="X847" i="12"/>
  <c r="Q847" i="12"/>
  <c r="Y715" i="12"/>
  <c r="R715" i="12"/>
  <c r="Y299" i="12"/>
  <c r="R299" i="12"/>
  <c r="Y795" i="12"/>
  <c r="R795" i="12"/>
  <c r="R194" i="12"/>
  <c r="Y194" i="12"/>
  <c r="W103" i="12"/>
  <c r="P103" i="12"/>
  <c r="V103" i="12"/>
  <c r="O103" i="12"/>
  <c r="J103" i="12"/>
  <c r="P556" i="12"/>
  <c r="O556" i="12"/>
  <c r="V556" i="12"/>
  <c r="K556" i="12"/>
  <c r="W556" i="12"/>
  <c r="Q429" i="12"/>
  <c r="X429" i="12"/>
  <c r="X1001" i="12"/>
  <c r="Q1001" i="12"/>
  <c r="P791" i="12"/>
  <c r="V791" i="12"/>
  <c r="W791" i="12"/>
  <c r="O791" i="12"/>
  <c r="L791" i="12"/>
  <c r="K369" i="12"/>
  <c r="O369" i="12"/>
  <c r="V369" i="12"/>
  <c r="L369" i="12"/>
  <c r="R507" i="12"/>
  <c r="Y507" i="12"/>
  <c r="W756" i="12"/>
  <c r="K354" i="12"/>
  <c r="P354" i="12"/>
  <c r="V354" i="12"/>
  <c r="O354" i="12"/>
  <c r="W354" i="12"/>
  <c r="O67" i="12"/>
  <c r="V67" i="12"/>
  <c r="P67" i="12"/>
  <c r="W67" i="12"/>
  <c r="J604" i="12"/>
  <c r="O604" i="12"/>
  <c r="V604" i="12"/>
  <c r="V736" i="12"/>
  <c r="O736" i="12"/>
  <c r="W326" i="12"/>
  <c r="O326" i="12"/>
  <c r="V326" i="12"/>
  <c r="X660" i="12"/>
  <c r="J634" i="12"/>
  <c r="W634" i="12"/>
  <c r="V634" i="12"/>
  <c r="P634" i="12"/>
  <c r="O634" i="12"/>
  <c r="O982" i="12"/>
  <c r="W496" i="12"/>
  <c r="O496" i="12"/>
  <c r="P496" i="12"/>
  <c r="V496" i="12"/>
  <c r="J184" i="12"/>
  <c r="W184" i="12"/>
  <c r="V184" i="12"/>
  <c r="P184" i="12"/>
  <c r="P963" i="12"/>
  <c r="W963" i="12"/>
  <c r="V963" i="12"/>
  <c r="O963" i="12"/>
  <c r="J297" i="12"/>
  <c r="W297" i="12" s="1"/>
  <c r="V297" i="12"/>
  <c r="V687" i="12"/>
  <c r="W687" i="12"/>
  <c r="P687" i="12"/>
  <c r="O687" i="12"/>
  <c r="O207" i="12"/>
  <c r="V207" i="12"/>
  <c r="W959" i="12"/>
  <c r="P959" i="12"/>
  <c r="V959" i="12"/>
  <c r="O959" i="12"/>
  <c r="K784" i="12"/>
  <c r="O784" i="12"/>
  <c r="P580" i="12"/>
  <c r="W580" i="12"/>
  <c r="V580" i="12"/>
  <c r="O580" i="12"/>
  <c r="O104" i="12"/>
  <c r="V104" i="12"/>
  <c r="J764" i="12"/>
  <c r="O764" i="12"/>
  <c r="V764" i="12"/>
  <c r="O732" i="12"/>
  <c r="W732" i="12"/>
  <c r="V732" i="12"/>
  <c r="V172" i="12"/>
  <c r="W172" i="12"/>
  <c r="O172" i="12"/>
  <c r="P172" i="12"/>
  <c r="V361" i="12"/>
  <c r="O361" i="12"/>
  <c r="O296" i="12"/>
  <c r="P296" i="12"/>
  <c r="V296" i="12"/>
  <c r="W296" i="12"/>
  <c r="K408" i="12"/>
  <c r="V408" i="12"/>
  <c r="W408" i="12"/>
  <c r="O408" i="12"/>
  <c r="P408" i="12"/>
  <c r="V110" i="12"/>
  <c r="P110" i="12"/>
  <c r="T110" i="12" s="1"/>
  <c r="U110" i="12" s="1"/>
  <c r="O110" i="12"/>
  <c r="W110" i="12"/>
  <c r="J659" i="12"/>
  <c r="W659" i="12"/>
  <c r="O659" i="12"/>
  <c r="V659" i="12"/>
  <c r="J15" i="12"/>
  <c r="O15" i="12"/>
  <c r="J819" i="12"/>
  <c r="P819" i="12" s="1"/>
  <c r="O819" i="12"/>
  <c r="V819" i="12"/>
  <c r="V549" i="12"/>
  <c r="O549" i="12"/>
  <c r="W549" i="12"/>
  <c r="P549" i="12"/>
  <c r="J826" i="12"/>
  <c r="W826" i="12" s="1"/>
  <c r="O826" i="12"/>
  <c r="O824" i="12"/>
  <c r="V824" i="12"/>
  <c r="P824" i="12"/>
  <c r="W824" i="12"/>
  <c r="O695" i="12"/>
  <c r="V695" i="12"/>
  <c r="W561" i="12"/>
  <c r="P561" i="12"/>
  <c r="O561" i="12"/>
  <c r="V561" i="12"/>
  <c r="O522" i="12"/>
  <c r="W522" i="12"/>
  <c r="V522" i="12"/>
  <c r="P522" i="12"/>
  <c r="J841" i="12"/>
  <c r="W841" i="12" s="1"/>
  <c r="V841" i="12"/>
  <c r="O841" i="12"/>
  <c r="J813" i="12"/>
  <c r="W813" i="12"/>
  <c r="O813" i="12"/>
  <c r="V813" i="12"/>
  <c r="P813" i="12"/>
  <c r="W624" i="12"/>
  <c r="V624" i="12"/>
  <c r="P624" i="12"/>
  <c r="O624" i="12"/>
  <c r="V54" i="12"/>
  <c r="O54" i="12"/>
  <c r="P54" i="12"/>
  <c r="J809" i="12"/>
  <c r="W809" i="12" s="1"/>
  <c r="O809" i="12"/>
  <c r="V809" i="12"/>
  <c r="O843" i="12"/>
  <c r="K319" i="12"/>
  <c r="W319" i="12"/>
  <c r="V319" i="12"/>
  <c r="O319" i="12"/>
  <c r="V174" i="12"/>
  <c r="AA174" i="12" s="1"/>
  <c r="AB174" i="12" s="1"/>
  <c r="O174" i="12"/>
  <c r="W174" i="12"/>
  <c r="P174" i="12"/>
  <c r="K493" i="12"/>
  <c r="O493" i="12"/>
  <c r="J630" i="12"/>
  <c r="W630" i="12" s="1"/>
  <c r="O630" i="12"/>
  <c r="V630" i="12"/>
  <c r="J13" i="12"/>
  <c r="P13" i="12" s="1"/>
  <c r="V13" i="12"/>
  <c r="O13" i="12"/>
  <c r="K879" i="12"/>
  <c r="O879" i="12"/>
  <c r="P879" i="12"/>
  <c r="W879" i="12"/>
  <c r="J86" i="12"/>
  <c r="P86" i="12" s="1"/>
  <c r="O86" i="12"/>
  <c r="K289" i="12"/>
  <c r="V289" i="12"/>
  <c r="W289" i="12"/>
  <c r="P289" i="12"/>
  <c r="P126" i="12"/>
  <c r="V126" i="12"/>
  <c r="O126" i="12"/>
  <c r="T126" i="12" s="1"/>
  <c r="U126" i="12" s="1"/>
  <c r="V970" i="12"/>
  <c r="O970" i="12"/>
  <c r="J718" i="12"/>
  <c r="P718" i="12" s="1"/>
  <c r="V718" i="12"/>
  <c r="O718" i="12"/>
  <c r="V291" i="12"/>
  <c r="O291" i="12"/>
  <c r="W291" i="12"/>
  <c r="P291" i="12"/>
  <c r="K117" i="12"/>
  <c r="V117" i="12"/>
  <c r="P545" i="12"/>
  <c r="W545" i="12"/>
  <c r="V545" i="12"/>
  <c r="O545" i="12"/>
  <c r="K651" i="12"/>
  <c r="W651" i="12"/>
  <c r="V651" i="12"/>
  <c r="P651" i="12"/>
  <c r="O651" i="12"/>
  <c r="P371" i="12"/>
  <c r="V371" i="12"/>
  <c r="O371" i="12"/>
  <c r="W371" i="12"/>
  <c r="AA371" i="12" s="1"/>
  <c r="AB371" i="12" s="1"/>
  <c r="J893" i="12"/>
  <c r="W893" i="12" s="1"/>
  <c r="V893" i="12"/>
  <c r="O893" i="12"/>
  <c r="P723" i="12"/>
  <c r="O723" i="12"/>
  <c r="V723" i="12"/>
  <c r="W723" i="12"/>
  <c r="O637" i="12"/>
  <c r="V637" i="12"/>
  <c r="W637" i="12"/>
  <c r="P637" i="12"/>
  <c r="K49" i="12"/>
  <c r="V49" i="12"/>
  <c r="W49" i="12"/>
  <c r="W914" i="12"/>
  <c r="V914" i="12"/>
  <c r="P914" i="12"/>
  <c r="O914" i="12"/>
  <c r="W111" i="12"/>
  <c r="V111" i="12"/>
  <c r="O111" i="12"/>
  <c r="P111" i="12"/>
  <c r="J488" i="12"/>
  <c r="W488" i="12"/>
  <c r="P488" i="12"/>
  <c r="V488" i="12"/>
  <c r="K116" i="12"/>
  <c r="W116" i="12"/>
  <c r="V116" i="12"/>
  <c r="P116" i="12"/>
  <c r="W237" i="12"/>
  <c r="V237" i="12"/>
  <c r="O237" i="12"/>
  <c r="V454" i="12"/>
  <c r="P454" i="12"/>
  <c r="W454" i="12"/>
  <c r="O454" i="12"/>
  <c r="J198" i="12"/>
  <c r="V198" i="12"/>
  <c r="O198" i="12"/>
  <c r="W198" i="12"/>
  <c r="J575" i="12"/>
  <c r="P575" i="12" s="1"/>
  <c r="V575" i="12"/>
  <c r="O575" i="12"/>
  <c r="K933" i="12"/>
  <c r="W933" i="12"/>
  <c r="V933" i="12"/>
  <c r="P933" i="12"/>
  <c r="O933" i="12"/>
  <c r="K699" i="12"/>
  <c r="V699" i="12"/>
  <c r="O699" i="12"/>
  <c r="O555" i="12"/>
  <c r="V555" i="12"/>
  <c r="W555" i="12"/>
  <c r="P555" i="12"/>
  <c r="V395" i="12"/>
  <c r="O395" i="12"/>
  <c r="J282" i="12"/>
  <c r="W282" i="12" s="1"/>
  <c r="V282" i="12"/>
  <c r="O282" i="12"/>
  <c r="J482" i="12"/>
  <c r="W482" i="12" s="1"/>
  <c r="V482" i="12"/>
  <c r="O482" i="12"/>
  <c r="J248" i="12"/>
  <c r="V248" i="12"/>
  <c r="W228" i="12"/>
  <c r="O228" i="12"/>
  <c r="P228" i="12"/>
  <c r="V228" i="12"/>
  <c r="J183" i="12"/>
  <c r="W183" i="12" s="1"/>
  <c r="O183" i="12"/>
  <c r="V183" i="12"/>
  <c r="O316" i="12"/>
  <c r="P316" i="12"/>
  <c r="V316" i="12"/>
  <c r="W316" i="12"/>
  <c r="K316" i="12"/>
  <c r="Y774" i="12"/>
  <c r="R774" i="12"/>
  <c r="Y62" i="12"/>
  <c r="R62" i="12"/>
  <c r="V442" i="12"/>
  <c r="O442" i="12"/>
  <c r="V304" i="12"/>
  <c r="J304" i="12"/>
  <c r="P304" i="12" s="1"/>
  <c r="O304" i="12"/>
  <c r="J698" i="12"/>
  <c r="P698" i="12" s="1"/>
  <c r="V698" i="12"/>
  <c r="K698" i="12"/>
  <c r="Z822" i="12"/>
  <c r="S822" i="12"/>
  <c r="V861" i="12"/>
  <c r="O861" i="12"/>
  <c r="K820" i="12"/>
  <c r="W820" i="12"/>
  <c r="V820" i="12"/>
  <c r="L820" i="12"/>
  <c r="P820" i="12"/>
  <c r="O820" i="12"/>
  <c r="Y127" i="12"/>
  <c r="R127" i="12"/>
  <c r="Z606" i="12"/>
  <c r="S606" i="12"/>
  <c r="Q37" i="12"/>
  <c r="X37" i="12"/>
  <c r="J484" i="12"/>
  <c r="V484" i="12"/>
  <c r="P484" i="12"/>
  <c r="O484" i="12"/>
  <c r="J87" i="12"/>
  <c r="W87" i="12" s="1"/>
  <c r="V87" i="12"/>
  <c r="L87" i="12"/>
  <c r="Y855" i="12"/>
  <c r="R855" i="12"/>
  <c r="O384" i="12"/>
  <c r="V384" i="12"/>
  <c r="W384" i="12"/>
  <c r="P384" i="12"/>
  <c r="J833" i="12"/>
  <c r="P833" i="12" s="1"/>
  <c r="V833" i="12"/>
  <c r="L833" i="12"/>
  <c r="O833" i="12"/>
  <c r="Y502" i="12"/>
  <c r="R502" i="12"/>
  <c r="V788" i="12"/>
  <c r="R52" i="12"/>
  <c r="Y52" i="12"/>
  <c r="J80" i="12"/>
  <c r="W80" i="12"/>
  <c r="V80" i="12"/>
  <c r="P80" i="12"/>
  <c r="O80" i="12"/>
  <c r="O422" i="12"/>
  <c r="V422" i="12"/>
  <c r="J422" i="12"/>
  <c r="W422" i="12" s="1"/>
  <c r="X850" i="12"/>
  <c r="Q850" i="12"/>
  <c r="J886" i="12"/>
  <c r="P886" i="12" s="1"/>
  <c r="O886" i="12"/>
  <c r="V886" i="12"/>
  <c r="J51" i="12"/>
  <c r="P51" i="12" s="1"/>
  <c r="V51" i="12"/>
  <c r="O51" i="12"/>
  <c r="K51" i="12"/>
  <c r="V241" i="12"/>
  <c r="W241" i="12"/>
  <c r="P241" i="12"/>
  <c r="K241" i="12"/>
  <c r="O241" i="12"/>
  <c r="L544" i="12"/>
  <c r="O544" i="12"/>
  <c r="W544" i="12"/>
  <c r="P544" i="12"/>
  <c r="V544" i="12"/>
  <c r="Z790" i="12"/>
  <c r="S790" i="12"/>
  <c r="O310" i="12"/>
  <c r="W310" i="12"/>
  <c r="V310" i="12"/>
  <c r="W483" i="12"/>
  <c r="P483" i="12"/>
  <c r="V483" i="12"/>
  <c r="V969" i="12"/>
  <c r="O969" i="12"/>
  <c r="K969" i="12"/>
  <c r="J534" i="12"/>
  <c r="O534" i="12"/>
  <c r="P534" i="12"/>
  <c r="V534" i="12"/>
  <c r="Z714" i="12"/>
  <c r="S714" i="12"/>
  <c r="Y269" i="12"/>
  <c r="R269" i="12"/>
  <c r="J731" i="12"/>
  <c r="W731" i="12" s="1"/>
  <c r="V731" i="12"/>
  <c r="O731" i="12"/>
  <c r="P428" i="12"/>
  <c r="Z386" i="12"/>
  <c r="S386" i="12"/>
  <c r="V475" i="12"/>
  <c r="O475" i="12"/>
  <c r="P475" i="12"/>
  <c r="L475" i="12"/>
  <c r="W475" i="12"/>
  <c r="J283" i="12"/>
  <c r="W283" i="12" s="1"/>
  <c r="O283" i="12"/>
  <c r="V283" i="12"/>
  <c r="L283" i="12"/>
  <c r="J259" i="12"/>
  <c r="P259" i="12" s="1"/>
  <c r="O259" i="12"/>
  <c r="V259" i="12"/>
  <c r="W259" i="12"/>
  <c r="K259" i="12"/>
  <c r="Z420" i="12"/>
  <c r="S420" i="12"/>
  <c r="W186" i="12"/>
  <c r="P186" i="12"/>
  <c r="V186" i="12"/>
  <c r="V547" i="12"/>
  <c r="P547" i="12"/>
  <c r="K547" i="12"/>
  <c r="O547" i="12"/>
  <c r="W547" i="12"/>
  <c r="V334" i="12"/>
  <c r="O334" i="12"/>
  <c r="W334" i="12"/>
  <c r="P334" i="12"/>
  <c r="K334" i="12"/>
  <c r="V405" i="12"/>
  <c r="J405" i="12"/>
  <c r="P405" i="12" s="1"/>
  <c r="O405" i="12"/>
  <c r="O199" i="12"/>
  <c r="V199" i="12"/>
  <c r="V383" i="12"/>
  <c r="K383" i="12"/>
  <c r="P383" i="12"/>
  <c r="O383" i="12"/>
  <c r="O776" i="12"/>
  <c r="V776" i="12"/>
  <c r="P776" i="12"/>
  <c r="L776" i="12"/>
  <c r="K570" i="12"/>
  <c r="O570" i="12"/>
  <c r="V570" i="12"/>
  <c r="J570" i="12"/>
  <c r="W570" i="12" s="1"/>
  <c r="R385" i="12"/>
  <c r="Y385" i="12"/>
  <c r="P748" i="12"/>
  <c r="V748" i="12"/>
  <c r="W748" i="12"/>
  <c r="O748" i="12"/>
  <c r="X275" i="12"/>
  <c r="Q275" i="12"/>
  <c r="X665" i="12"/>
  <c r="V993" i="12"/>
  <c r="P993" i="12"/>
  <c r="W993" i="12"/>
  <c r="O993" i="12"/>
  <c r="J993" i="12"/>
  <c r="P636" i="12"/>
  <c r="W636" i="12"/>
  <c r="V636" i="12"/>
  <c r="O636" i="12"/>
  <c r="W176" i="12"/>
  <c r="O176" i="12"/>
  <c r="P176" i="12"/>
  <c r="V176" i="12"/>
  <c r="L176" i="12"/>
  <c r="J333" i="12"/>
  <c r="P333" i="12" s="1"/>
  <c r="O333" i="12"/>
  <c r="V333" i="12"/>
  <c r="K333" i="12"/>
  <c r="K930" i="12"/>
  <c r="O930" i="12"/>
  <c r="P930" i="12"/>
  <c r="W930" i="12"/>
  <c r="V930" i="12"/>
  <c r="O273" i="12"/>
  <c r="V273" i="12"/>
  <c r="W273" i="12"/>
  <c r="P273" i="12"/>
  <c r="K273" i="12"/>
  <c r="Q273" i="12" s="1"/>
  <c r="V990" i="12"/>
  <c r="O990" i="12"/>
  <c r="R106" i="12"/>
  <c r="Y106" i="12"/>
  <c r="J797" i="12"/>
  <c r="V797" i="12"/>
  <c r="P797" i="12"/>
  <c r="W797" i="12"/>
  <c r="O797" i="12"/>
  <c r="J346" i="12"/>
  <c r="W346" i="12"/>
  <c r="O346" i="12"/>
  <c r="P346" i="12"/>
  <c r="V346" i="12"/>
  <c r="V376" i="12"/>
  <c r="O376" i="12"/>
  <c r="J376" i="12"/>
  <c r="P376" i="12" s="1"/>
  <c r="V399" i="12"/>
  <c r="O399" i="12"/>
  <c r="J399" i="12"/>
  <c r="W399" i="12" s="1"/>
  <c r="S314" i="12"/>
  <c r="Z314" i="12"/>
  <c r="Z906" i="12"/>
  <c r="S906" i="12"/>
  <c r="S71" i="12"/>
  <c r="Z71" i="12"/>
  <c r="P305" i="12"/>
  <c r="W305" i="12"/>
  <c r="V305" i="12"/>
  <c r="O305" i="12"/>
  <c r="K305" i="12"/>
  <c r="Y7" i="12"/>
  <c r="R7" i="12"/>
  <c r="J523" i="12"/>
  <c r="P523" i="12" s="1"/>
  <c r="V523" i="12"/>
  <c r="O523" i="12"/>
  <c r="K523" i="12"/>
  <c r="O456" i="12"/>
  <c r="V456" i="12"/>
  <c r="O506" i="12"/>
  <c r="V506" i="12"/>
  <c r="J506" i="12"/>
  <c r="P506" i="12" s="1"/>
  <c r="J185" i="12"/>
  <c r="W185" i="12" s="1"/>
  <c r="V185" i="12"/>
  <c r="O185" i="12"/>
  <c r="P272" i="12"/>
  <c r="V272" i="12"/>
  <c r="O272" i="12"/>
  <c r="W272" i="12"/>
  <c r="L272" i="12"/>
  <c r="O437" i="12"/>
  <c r="V437" i="12"/>
  <c r="P437" i="12"/>
  <c r="W437" i="12"/>
  <c r="K437" i="12"/>
  <c r="P664" i="12"/>
  <c r="W664" i="12"/>
  <c r="V664" i="12"/>
  <c r="L664" i="12"/>
  <c r="O664" i="12"/>
  <c r="P548" i="12"/>
  <c r="W548" i="12"/>
  <c r="O548" i="12"/>
  <c r="V548" i="12"/>
  <c r="K548" i="12"/>
  <c r="X548" i="12" s="1"/>
  <c r="P141" i="12"/>
  <c r="V141" i="12"/>
  <c r="W141" i="12"/>
  <c r="O141" i="12"/>
  <c r="K141" i="12"/>
  <c r="X141" i="12" s="1"/>
  <c r="O735" i="12"/>
  <c r="V735" i="12"/>
  <c r="J292" i="12"/>
  <c r="W292" i="12" s="1"/>
  <c r="O292" i="12"/>
  <c r="V292" i="12"/>
  <c r="K292" i="12"/>
  <c r="R771" i="12"/>
  <c r="Y771" i="12"/>
  <c r="W93" i="12"/>
  <c r="P93" i="12"/>
  <c r="V93" i="12"/>
  <c r="O93" i="12"/>
  <c r="L93" i="12"/>
  <c r="W280" i="12"/>
  <c r="P280" i="12"/>
  <c r="V280" i="12"/>
  <c r="O280" i="12"/>
  <c r="K280" i="12"/>
  <c r="J421" i="12"/>
  <c r="V421" i="12"/>
  <c r="O421" i="12"/>
  <c r="V138" i="12"/>
  <c r="P138" i="12"/>
  <c r="W138" i="12"/>
  <c r="O138" i="12"/>
  <c r="J138" i="12"/>
  <c r="P531" i="12"/>
  <c r="W531" i="12"/>
  <c r="O531" i="12"/>
  <c r="K531" i="12"/>
  <c r="V531" i="12"/>
  <c r="Y65" i="12"/>
  <c r="R65" i="12"/>
  <c r="W6" i="12"/>
  <c r="O6" i="12"/>
  <c r="V6" i="12"/>
  <c r="P6" i="12"/>
  <c r="K897" i="12"/>
  <c r="V897" i="12"/>
  <c r="J897" i="12"/>
  <c r="W897" i="12" s="1"/>
  <c r="O897" i="12"/>
  <c r="V222" i="12"/>
  <c r="O222" i="12"/>
  <c r="J222" i="12"/>
  <c r="W222" i="12" s="1"/>
  <c r="V182" i="12"/>
  <c r="W182" i="12"/>
  <c r="O182" i="12"/>
  <c r="L182" i="12"/>
  <c r="P182" i="12"/>
  <c r="W679" i="12"/>
  <c r="P679" i="12"/>
  <c r="V679" i="12"/>
  <c r="O679" i="12"/>
  <c r="J679" i="12"/>
  <c r="S160" i="12"/>
  <c r="Z160" i="12"/>
  <c r="O418" i="12"/>
  <c r="V418" i="12"/>
  <c r="J901" i="12"/>
  <c r="W901" i="12"/>
  <c r="V901" i="12"/>
  <c r="O901" i="12"/>
  <c r="P901" i="12"/>
  <c r="Y277" i="12"/>
  <c r="R277" i="12"/>
  <c r="J612" i="12"/>
  <c r="P612" i="12" s="1"/>
  <c r="O612" i="12"/>
  <c r="V612" i="12"/>
  <c r="O365" i="12"/>
  <c r="V365" i="12"/>
  <c r="J365" i="12"/>
  <c r="J5" i="12"/>
  <c r="W5" i="12" s="1"/>
  <c r="V5" i="12"/>
  <c r="O5" i="12"/>
  <c r="P949" i="12"/>
  <c r="O949" i="12"/>
  <c r="V949" i="12"/>
  <c r="W949" i="12"/>
  <c r="K949" i="12"/>
  <c r="V295" i="12"/>
  <c r="O295" i="12"/>
  <c r="P295" i="12"/>
  <c r="W295" i="12"/>
  <c r="J231" i="12"/>
  <c r="W231" i="12" s="1"/>
  <c r="O231" i="12"/>
  <c r="V231" i="12"/>
  <c r="K231" i="12"/>
  <c r="S360" i="12"/>
  <c r="Z360" i="12"/>
  <c r="V898" i="12"/>
  <c r="O898" i="12"/>
  <c r="W898" i="12"/>
  <c r="P898" i="12"/>
  <c r="L898" i="12"/>
  <c r="Z351" i="12"/>
  <c r="S351" i="12"/>
  <c r="Q564" i="12"/>
  <c r="X564" i="12"/>
  <c r="X832" i="12"/>
  <c r="Q832" i="12"/>
  <c r="X763" i="12"/>
  <c r="Q763" i="12"/>
  <c r="K161" i="12"/>
  <c r="V161" i="12"/>
  <c r="O161" i="12"/>
  <c r="W161" i="12"/>
  <c r="P161" i="12"/>
  <c r="J989" i="12"/>
  <c r="P989" i="12" s="1"/>
  <c r="V989" i="12"/>
  <c r="O989" i="12"/>
  <c r="K989" i="12"/>
  <c r="Z720" i="12"/>
  <c r="S720" i="12"/>
  <c r="Z163" i="12"/>
  <c r="S163" i="12"/>
  <c r="J75" i="12"/>
  <c r="P75" i="12" s="1"/>
  <c r="V75" i="12"/>
  <c r="O75" i="12"/>
  <c r="J796" i="12"/>
  <c r="V796" i="12"/>
  <c r="O796" i="12"/>
  <c r="J706" i="12"/>
  <c r="W706" i="12" s="1"/>
  <c r="O706" i="12"/>
  <c r="V706" i="12"/>
  <c r="K706" i="12"/>
  <c r="Z842" i="12"/>
  <c r="S842" i="12"/>
  <c r="J525" i="12"/>
  <c r="W525" i="12" s="1"/>
  <c r="V525" i="12"/>
  <c r="O525" i="12"/>
  <c r="K836" i="12"/>
  <c r="V836" i="12"/>
  <c r="P836" i="12"/>
  <c r="O836" i="12"/>
  <c r="W836" i="12"/>
  <c r="S78" i="12"/>
  <c r="Z78" i="12"/>
  <c r="K377" i="12"/>
  <c r="P377" i="12"/>
  <c r="O377" i="12"/>
  <c r="V377" i="12"/>
  <c r="W377" i="12"/>
  <c r="L377" i="12"/>
  <c r="J464" i="12"/>
  <c r="P464" i="12" s="1"/>
  <c r="V464" i="12"/>
  <c r="O464" i="12"/>
  <c r="Z673" i="12"/>
  <c r="S673" i="12"/>
  <c r="S394" i="12"/>
  <c r="Z394" i="12"/>
  <c r="P885" i="12"/>
  <c r="V885" i="12"/>
  <c r="O885" i="12"/>
  <c r="W885" i="12"/>
  <c r="K885" i="12"/>
  <c r="X885" i="12" s="1"/>
  <c r="Y154" i="12"/>
  <c r="R154" i="12"/>
  <c r="V742" i="12"/>
  <c r="J742" i="12"/>
  <c r="W742" i="12" s="1"/>
  <c r="O742" i="12"/>
  <c r="J543" i="12"/>
  <c r="W543" i="12"/>
  <c r="O543" i="12"/>
  <c r="P543" i="12"/>
  <c r="V543" i="12"/>
  <c r="K838" i="12"/>
  <c r="O838" i="12"/>
  <c r="V838" i="12"/>
  <c r="J838" i="12"/>
  <c r="V350" i="12"/>
  <c r="J350" i="12"/>
  <c r="P350" i="12" s="1"/>
  <c r="O350" i="12"/>
  <c r="O849" i="12"/>
  <c r="V849" i="12"/>
  <c r="J412" i="12"/>
  <c r="P412" i="12" s="1"/>
  <c r="O412" i="12"/>
  <c r="V412" i="12"/>
  <c r="L412" i="12"/>
  <c r="P847" i="12"/>
  <c r="V847" i="12"/>
  <c r="W847" i="12"/>
  <c r="O847" i="12"/>
  <c r="L847" i="12"/>
  <c r="Q715" i="12"/>
  <c r="X715" i="12"/>
  <c r="X299" i="12"/>
  <c r="Q299" i="12"/>
  <c r="X795" i="12"/>
  <c r="Q795" i="12"/>
  <c r="V194" i="12"/>
  <c r="O194" i="12"/>
  <c r="J194" i="12"/>
  <c r="W194" i="12" s="1"/>
  <c r="O322" i="12"/>
  <c r="V322" i="12"/>
  <c r="X670" i="12"/>
  <c r="Q670" i="12"/>
  <c r="V429" i="12"/>
  <c r="P429" i="12"/>
  <c r="W429" i="12"/>
  <c r="O429" i="12"/>
  <c r="K1001" i="12"/>
  <c r="P1001" i="12"/>
  <c r="O1001" i="12"/>
  <c r="W1001" i="12"/>
  <c r="V1001" i="12"/>
  <c r="J507" i="12"/>
  <c r="O507" i="12"/>
  <c r="V507" i="12"/>
  <c r="W507" i="12"/>
  <c r="P507" i="12"/>
  <c r="P660" i="12"/>
  <c r="O184" i="12"/>
  <c r="W54" i="12"/>
  <c r="P104" i="12"/>
  <c r="V879" i="12"/>
  <c r="O483" i="12"/>
  <c r="S189" i="12"/>
  <c r="W37" i="12"/>
  <c r="W534" i="12"/>
  <c r="P969" i="12"/>
  <c r="Q665" i="12"/>
  <c r="K931" i="12"/>
  <c r="V931" i="12"/>
  <c r="P931" i="12"/>
  <c r="O931" i="12"/>
  <c r="W931" i="12"/>
  <c r="L931" i="12"/>
  <c r="W604" i="12"/>
  <c r="P604" i="12"/>
  <c r="V982" i="12"/>
  <c r="O660" i="12"/>
  <c r="P319" i="12"/>
  <c r="V784" i="12"/>
  <c r="V86" i="12"/>
  <c r="V493" i="12"/>
  <c r="P237" i="12"/>
  <c r="T237" i="12" s="1"/>
  <c r="U237" i="12" s="1"/>
  <c r="W126" i="12"/>
  <c r="AA126" i="12" s="1"/>
  <c r="AB126" i="12" s="1"/>
  <c r="O488" i="12"/>
  <c r="O117" i="12"/>
  <c r="P198" i="12"/>
  <c r="O698" i="12"/>
  <c r="O248" i="12"/>
  <c r="O87" i="12"/>
  <c r="W776" i="12"/>
  <c r="X902" i="12"/>
  <c r="X942" i="12"/>
  <c r="Q942" i="12"/>
  <c r="X78" i="12"/>
  <c r="Q78" i="12"/>
  <c r="K655" i="12"/>
  <c r="O655" i="12"/>
  <c r="V655" i="12"/>
  <c r="X958" i="12"/>
  <c r="Q958" i="12"/>
  <c r="X448" i="12"/>
  <c r="Q448" i="12"/>
  <c r="J573" i="12"/>
  <c r="W573" i="12" s="1"/>
  <c r="O573" i="12"/>
  <c r="V573" i="12"/>
  <c r="Q673" i="12"/>
  <c r="X673" i="12"/>
  <c r="S224" i="12"/>
  <c r="Z224" i="12"/>
  <c r="X394" i="12"/>
  <c r="Q394" i="12"/>
  <c r="W394" i="12"/>
  <c r="P362" i="12"/>
  <c r="W362" i="12"/>
  <c r="O362" i="12"/>
  <c r="V362" i="12"/>
  <c r="Z885" i="12"/>
  <c r="S885" i="12"/>
  <c r="X306" i="12"/>
  <c r="V882" i="12"/>
  <c r="O882" i="12"/>
  <c r="Z742" i="12"/>
  <c r="S742" i="12"/>
  <c r="O436" i="12"/>
  <c r="V436" i="12"/>
  <c r="V516" i="12"/>
  <c r="O516" i="12"/>
  <c r="J516" i="12"/>
  <c r="P516" i="12" s="1"/>
  <c r="J96" i="12"/>
  <c r="P96" i="12"/>
  <c r="V96" i="12"/>
  <c r="W96" i="12"/>
  <c r="O96" i="12"/>
  <c r="Y878" i="12"/>
  <c r="R878" i="12"/>
  <c r="X213" i="12"/>
  <c r="Q213" i="12"/>
  <c r="Z350" i="12"/>
  <c r="S350" i="12"/>
  <c r="Z605" i="12"/>
  <c r="S605" i="12"/>
  <c r="O760" i="12"/>
  <c r="V760" i="12"/>
  <c r="J760" i="12"/>
  <c r="J631" i="12"/>
  <c r="P631" i="12" s="1"/>
  <c r="V631" i="12"/>
  <c r="O631" i="12"/>
  <c r="L631" i="12"/>
  <c r="P476" i="12"/>
  <c r="V476" i="12"/>
  <c r="O476" i="12"/>
  <c r="W476" i="12"/>
  <c r="O628" i="12"/>
  <c r="V628" i="12"/>
  <c r="P628" i="12"/>
  <c r="W628" i="12"/>
  <c r="Y847" i="12"/>
  <c r="R847" i="12"/>
  <c r="Z715" i="12"/>
  <c r="S715" i="12"/>
  <c r="S299" i="12"/>
  <c r="Z299" i="12"/>
  <c r="S795" i="12"/>
  <c r="Z795" i="12"/>
  <c r="V179" i="12"/>
  <c r="P179" i="12"/>
  <c r="W179" i="12"/>
  <c r="O179" i="12"/>
  <c r="Z194" i="12"/>
  <c r="S194" i="12"/>
  <c r="R103" i="12"/>
  <c r="Y103" i="12"/>
  <c r="Q556" i="12"/>
  <c r="X556" i="12"/>
  <c r="Y429" i="12"/>
  <c r="R429" i="12"/>
  <c r="Z1001" i="12"/>
  <c r="S1001" i="12"/>
  <c r="X791" i="12"/>
  <c r="Q791" i="12"/>
  <c r="P884" i="12"/>
  <c r="V884" i="12"/>
  <c r="O884" i="12"/>
  <c r="W884" i="12"/>
  <c r="O20" i="12"/>
  <c r="V20" i="12"/>
  <c r="J20" i="12"/>
  <c r="W20" i="12" s="1"/>
  <c r="W660" i="12"/>
  <c r="V660" i="12"/>
  <c r="Q660" i="12"/>
  <c r="P659" i="12"/>
  <c r="V15" i="12"/>
  <c r="V843" i="12"/>
  <c r="O297" i="12"/>
  <c r="O116" i="12"/>
  <c r="O49" i="12"/>
  <c r="P183" i="12"/>
  <c r="W850" i="12"/>
  <c r="Q190" i="12"/>
  <c r="P310" i="12"/>
  <c r="W383" i="12"/>
  <c r="X519" i="12"/>
  <c r="O52" i="12"/>
  <c r="W269" i="12"/>
  <c r="W339" i="12"/>
  <c r="P50" i="12"/>
  <c r="O224" i="12"/>
  <c r="W502" i="12"/>
  <c r="P822" i="12"/>
  <c r="O502" i="12"/>
  <c r="O269" i="12"/>
  <c r="K499" i="12"/>
  <c r="V499" i="12"/>
  <c r="K4" i="12"/>
  <c r="V4" i="12"/>
  <c r="W12" i="12"/>
  <c r="P12" i="12"/>
  <c r="V12" i="12"/>
  <c r="P713" i="12"/>
  <c r="V713" i="12"/>
  <c r="J189" i="12"/>
  <c r="P189" i="12" s="1"/>
  <c r="V189" i="12"/>
  <c r="V774" i="12"/>
  <c r="AA774" i="12" s="1"/>
  <c r="AB774" i="12" s="1"/>
  <c r="P774" i="12"/>
  <c r="K457" i="12"/>
  <c r="V457" i="12"/>
  <c r="V127" i="12"/>
  <c r="P127" i="12"/>
  <c r="W127" i="12"/>
  <c r="J606" i="12"/>
  <c r="P606" i="12" s="1"/>
  <c r="O606" i="12"/>
  <c r="V606" i="12"/>
  <c r="V37" i="12"/>
  <c r="P37" i="12"/>
  <c r="W85" i="12"/>
  <c r="V85" i="12"/>
  <c r="W855" i="12"/>
  <c r="V855" i="12"/>
  <c r="O284" i="12"/>
  <c r="V284" i="12"/>
  <c r="J589" i="12"/>
  <c r="V589" i="12"/>
  <c r="W52" i="12"/>
  <c r="V52" i="12"/>
  <c r="W190" i="12"/>
  <c r="V190" i="12"/>
  <c r="V449" i="12"/>
  <c r="O449" i="12"/>
  <c r="K857" i="12"/>
  <c r="V857" i="12"/>
  <c r="O857" i="12"/>
  <c r="V519" i="12"/>
  <c r="P519" i="12"/>
  <c r="J790" i="12"/>
  <c r="P790" i="12" s="1"/>
  <c r="V790" i="12"/>
  <c r="K714" i="12"/>
  <c r="O714" i="12"/>
  <c r="V714" i="12"/>
  <c r="W714" i="12"/>
  <c r="J285" i="12"/>
  <c r="W285" i="12" s="1"/>
  <c r="O285" i="12"/>
  <c r="K567" i="12"/>
  <c r="V567" i="12"/>
  <c r="O567" i="12"/>
  <c r="V895" i="12"/>
  <c r="P895" i="12"/>
  <c r="T895" i="12" s="1"/>
  <c r="U895" i="12" s="1"/>
  <c r="J36" i="12"/>
  <c r="W36" i="12" s="1"/>
  <c r="O36" i="12"/>
  <c r="V36" i="12"/>
  <c r="O438" i="12"/>
  <c r="V438" i="12"/>
  <c r="AA438" i="12" s="1"/>
  <c r="AB438" i="12" s="1"/>
  <c r="V428" i="12"/>
  <c r="AA428" i="12" s="1"/>
  <c r="AB428" i="12" s="1"/>
  <c r="O428" i="12"/>
  <c r="T428" i="12" s="1"/>
  <c r="U428" i="12" s="1"/>
  <c r="J932" i="12"/>
  <c r="W932" i="12" s="1"/>
  <c r="O932" i="12"/>
  <c r="V932" i="12"/>
  <c r="K386" i="12"/>
  <c r="P386" i="12"/>
  <c r="W386" i="12"/>
  <c r="V386" i="12"/>
  <c r="O386" i="12"/>
  <c r="V135" i="12"/>
  <c r="K50" i="12"/>
  <c r="O50" i="12"/>
  <c r="V50" i="12"/>
  <c r="V420" i="12"/>
  <c r="P420" i="12"/>
  <c r="J613" i="12"/>
  <c r="W613" i="12" s="1"/>
  <c r="O613" i="12"/>
  <c r="V613" i="12"/>
  <c r="V234" i="12"/>
  <c r="O234" i="12"/>
  <c r="O876" i="12"/>
  <c r="V876" i="12"/>
  <c r="J705" i="12"/>
  <c r="P705" i="12"/>
  <c r="W705" i="12"/>
  <c r="V705" i="12"/>
  <c r="O639" i="12"/>
  <c r="V639" i="12"/>
  <c r="O674" i="12"/>
  <c r="V674" i="12"/>
  <c r="W681" i="12"/>
  <c r="P681" i="12"/>
  <c r="V681" i="12"/>
  <c r="O463" i="12"/>
  <c r="V463" i="12"/>
  <c r="V686" i="12"/>
  <c r="K453" i="12"/>
  <c r="V453" i="12"/>
  <c r="O385" i="12"/>
  <c r="V385" i="12"/>
  <c r="AA385" i="12" s="1"/>
  <c r="AB385" i="12" s="1"/>
  <c r="P385" i="12"/>
  <c r="K275" i="12"/>
  <c r="O275" i="12"/>
  <c r="P275" i="12"/>
  <c r="V275" i="12"/>
  <c r="W275" i="12"/>
  <c r="O665" i="12"/>
  <c r="V665" i="12"/>
  <c r="P665" i="12"/>
  <c r="V406" i="12"/>
  <c r="O406" i="12"/>
  <c r="O961" i="12"/>
  <c r="V961" i="12"/>
  <c r="W961" i="12"/>
  <c r="P72" i="12"/>
  <c r="W72" i="12"/>
  <c r="V72" i="12"/>
  <c r="O72" i="12"/>
  <c r="V812" i="12"/>
  <c r="O812" i="12"/>
  <c r="J77" i="12"/>
  <c r="W77" i="12"/>
  <c r="P77" i="12"/>
  <c r="O77" i="12"/>
  <c r="V77" i="12"/>
  <c r="J155" i="12"/>
  <c r="W155" i="12" s="1"/>
  <c r="V155" i="12"/>
  <c r="O155" i="12"/>
  <c r="P106" i="12"/>
  <c r="W106" i="12"/>
  <c r="O106" i="12"/>
  <c r="V595" i="12"/>
  <c r="O595" i="12"/>
  <c r="J505" i="12"/>
  <c r="P505" i="12" s="1"/>
  <c r="V505" i="12"/>
  <c r="O505" i="12"/>
  <c r="J677" i="12"/>
  <c r="P677" i="12" s="1"/>
  <c r="V677" i="12"/>
  <c r="O677" i="12"/>
  <c r="P314" i="12"/>
  <c r="W314" i="12"/>
  <c r="O314" i="12"/>
  <c r="P906" i="12"/>
  <c r="T906" i="12" s="1"/>
  <c r="U906" i="12" s="1"/>
  <c r="W906" i="12"/>
  <c r="V906" i="12"/>
  <c r="P71" i="12"/>
  <c r="V71" i="12"/>
  <c r="W71" i="12"/>
  <c r="O71" i="12"/>
  <c r="J7" i="12"/>
  <c r="W7" i="12" s="1"/>
  <c r="O7" i="12"/>
  <c r="V7" i="12"/>
  <c r="K956" i="12"/>
  <c r="O956" i="12"/>
  <c r="V956" i="12"/>
  <c r="V31" i="12"/>
  <c r="O31" i="12"/>
  <c r="P31" i="12"/>
  <c r="W31" i="12"/>
  <c r="K526" i="12"/>
  <c r="W526" i="12"/>
  <c r="P526" i="12"/>
  <c r="V526" i="12"/>
  <c r="O526" i="12"/>
  <c r="V902" i="12"/>
  <c r="P902" i="12"/>
  <c r="O902" i="12"/>
  <c r="T902" i="12" s="1"/>
  <c r="U902" i="12" s="1"/>
  <c r="W902" i="12"/>
  <c r="W727" i="12"/>
  <c r="O727" i="12"/>
  <c r="P727" i="12"/>
  <c r="V727" i="12"/>
  <c r="J752" i="12"/>
  <c r="W752" i="12" s="1"/>
  <c r="O752" i="12"/>
  <c r="V771" i="12"/>
  <c r="P771" i="12"/>
  <c r="W771" i="12"/>
  <c r="J814" i="12"/>
  <c r="W814" i="12" s="1"/>
  <c r="V814" i="12"/>
  <c r="O814" i="12"/>
  <c r="J65" i="12"/>
  <c r="O65" i="12"/>
  <c r="V65" i="12"/>
  <c r="W181" i="12"/>
  <c r="P181" i="12"/>
  <c r="V181" i="12"/>
  <c r="O181" i="12"/>
  <c r="P803" i="12"/>
  <c r="W803" i="12"/>
  <c r="O803" i="12"/>
  <c r="V803" i="12"/>
  <c r="V363" i="12"/>
  <c r="O363" i="12"/>
  <c r="P363" i="12"/>
  <c r="W363" i="12"/>
  <c r="V579" i="12"/>
  <c r="O579" i="12"/>
  <c r="J415" i="12"/>
  <c r="W415" i="12"/>
  <c r="P415" i="12"/>
  <c r="V415" i="12"/>
  <c r="O415" i="12"/>
  <c r="V160" i="12"/>
  <c r="P160" i="12"/>
  <c r="W160" i="12"/>
  <c r="O160" i="12"/>
  <c r="O277" i="12"/>
  <c r="J342" i="12"/>
  <c r="W342" i="12" s="1"/>
  <c r="V342" i="12"/>
  <c r="O342" i="12"/>
  <c r="P327" i="12"/>
  <c r="W327" i="12"/>
  <c r="O327" i="12"/>
  <c r="V327" i="12"/>
  <c r="K726" i="12"/>
  <c r="W726" i="12"/>
  <c r="P726" i="12"/>
  <c r="V726" i="12"/>
  <c r="O726" i="12"/>
  <c r="V281" i="12"/>
  <c r="O281" i="12"/>
  <c r="W281" i="12"/>
  <c r="P281" i="12"/>
  <c r="K900" i="12"/>
  <c r="W900" i="12"/>
  <c r="P900" i="12"/>
  <c r="V900" i="12"/>
  <c r="O360" i="12"/>
  <c r="V360" i="12"/>
  <c r="W360" i="12"/>
  <c r="P360" i="12"/>
  <c r="T360" i="12" s="1"/>
  <c r="U360" i="12" s="1"/>
  <c r="P762" i="12"/>
  <c r="O762" i="12"/>
  <c r="W762" i="12"/>
  <c r="V762" i="12"/>
  <c r="K351" i="12"/>
  <c r="O351" i="12"/>
  <c r="V351" i="12"/>
  <c r="O564" i="12"/>
  <c r="V564" i="12"/>
  <c r="P564" i="12"/>
  <c r="W564" i="12"/>
  <c r="W832" i="12"/>
  <c r="P832" i="12"/>
  <c r="V832" i="12"/>
  <c r="O832" i="12"/>
  <c r="K763" i="12"/>
  <c r="P763" i="12"/>
  <c r="O763" i="12"/>
  <c r="V763" i="12"/>
  <c r="W763" i="12"/>
  <c r="K582" i="12"/>
  <c r="O582" i="12"/>
  <c r="W582" i="12"/>
  <c r="V582" i="12"/>
  <c r="P582" i="12"/>
  <c r="O720" i="12"/>
  <c r="V720" i="12"/>
  <c r="P720" i="12"/>
  <c r="W720" i="12"/>
  <c r="W163" i="12"/>
  <c r="O163" i="12"/>
  <c r="V163" i="12"/>
  <c r="P163" i="12"/>
  <c r="J347" i="12"/>
  <c r="W347" i="12" s="1"/>
  <c r="V347" i="12"/>
  <c r="O347" i="12"/>
  <c r="J441" i="12"/>
  <c r="P441" i="12" s="1"/>
  <c r="O441" i="12"/>
  <c r="V441" i="12"/>
  <c r="K779" i="12"/>
  <c r="W779" i="12"/>
  <c r="P779" i="12"/>
  <c r="O779" i="12"/>
  <c r="V842" i="12"/>
  <c r="P842" i="12"/>
  <c r="W842" i="12"/>
  <c r="O842" i="12"/>
  <c r="J532" i="12"/>
  <c r="P532" i="12" s="1"/>
  <c r="O532" i="12"/>
  <c r="V532" i="12"/>
  <c r="J403" i="12"/>
  <c r="W403" i="12" s="1"/>
  <c r="V403" i="12"/>
  <c r="K942" i="12"/>
  <c r="W942" i="12"/>
  <c r="P942" i="12"/>
  <c r="O942" i="12"/>
  <c r="V942" i="12"/>
  <c r="P78" i="12"/>
  <c r="O78" i="12"/>
  <c r="V78" i="12"/>
  <c r="W78" i="12"/>
  <c r="K165" i="12"/>
  <c r="O165" i="12"/>
  <c r="V165" i="12"/>
  <c r="P673" i="12"/>
  <c r="V673" i="12"/>
  <c r="K224" i="12"/>
  <c r="P224" i="12"/>
  <c r="W224" i="12"/>
  <c r="P394" i="12"/>
  <c r="V394" i="12"/>
  <c r="V921" i="12"/>
  <c r="O921" i="12"/>
  <c r="O154" i="12"/>
  <c r="V154" i="12"/>
  <c r="J913" i="12"/>
  <c r="P913" i="12" s="1"/>
  <c r="V913" i="12"/>
  <c r="O913" i="12"/>
  <c r="O66" i="12"/>
  <c r="P715" i="12"/>
  <c r="V715" i="12"/>
  <c r="W715" i="12"/>
  <c r="O715" i="12"/>
  <c r="P299" i="12"/>
  <c r="W299" i="12"/>
  <c r="O299" i="12"/>
  <c r="O795" i="12"/>
  <c r="P795" i="12"/>
  <c r="W795" i="12"/>
  <c r="V795" i="12"/>
  <c r="W670" i="12"/>
  <c r="P670" i="12"/>
  <c r="V670" i="12"/>
  <c r="O670" i="12"/>
  <c r="P30" i="12"/>
  <c r="V30" i="12"/>
  <c r="O30" i="12"/>
  <c r="W30" i="12"/>
  <c r="N12" i="20"/>
  <c r="O713" i="12"/>
  <c r="P85" i="12"/>
  <c r="O4" i="12"/>
  <c r="P502" i="12"/>
  <c r="P850" i="12"/>
  <c r="W449" i="12"/>
  <c r="O499" i="12"/>
  <c r="O62" i="12"/>
  <c r="T62" i="12" s="1"/>
  <c r="U62" i="12" s="1"/>
  <c r="P457" i="12"/>
  <c r="O774" i="12"/>
  <c r="O457" i="12"/>
  <c r="O705" i="12"/>
  <c r="O453" i="12"/>
  <c r="W665" i="12"/>
  <c r="W895" i="12"/>
  <c r="W519" i="12"/>
  <c r="P269" i="12"/>
  <c r="P339" i="12"/>
  <c r="T339" i="12" s="1"/>
  <c r="U339" i="12" s="1"/>
  <c r="P639" i="12"/>
  <c r="V314" i="12"/>
  <c r="AA314" i="12" s="1"/>
  <c r="AB314" i="12" s="1"/>
  <c r="O771" i="12"/>
  <c r="O673" i="12"/>
  <c r="W673" i="12"/>
  <c r="N29" i="3"/>
  <c r="N16" i="3"/>
  <c r="P16" i="3"/>
  <c r="T470" i="12"/>
  <c r="U470" i="12" s="1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S727" i="5" s="1"/>
  <c r="T727" i="5" s="1"/>
  <c r="O727" i="5"/>
  <c r="S725" i="5"/>
  <c r="T725" i="5" s="1"/>
  <c r="R721" i="5"/>
  <c r="N721" i="5"/>
  <c r="R717" i="5"/>
  <c r="O717" i="5"/>
  <c r="S717" i="5" s="1"/>
  <c r="T717" i="5" s="1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S530" i="5"/>
  <c r="T530" i="5" s="1"/>
  <c r="O1001" i="5"/>
  <c r="R1001" i="5"/>
  <c r="S1001" i="5" s="1"/>
  <c r="T1001" i="5" s="1"/>
  <c r="Q999" i="5"/>
  <c r="O996" i="5"/>
  <c r="S996" i="5" s="1"/>
  <c r="T996" i="5" s="1"/>
  <c r="R996" i="5"/>
  <c r="Q994" i="5"/>
  <c r="O994" i="5"/>
  <c r="O993" i="5"/>
  <c r="S993" i="5" s="1"/>
  <c r="T993" i="5" s="1"/>
  <c r="R993" i="5"/>
  <c r="R989" i="5"/>
  <c r="O989" i="5"/>
  <c r="R987" i="5"/>
  <c r="O987" i="5"/>
  <c r="O985" i="5"/>
  <c r="S985" i="5" s="1"/>
  <c r="T985" i="5" s="1"/>
  <c r="R985" i="5"/>
  <c r="R983" i="5"/>
  <c r="O983" i="5"/>
  <c r="N981" i="5"/>
  <c r="Q979" i="5"/>
  <c r="O979" i="5"/>
  <c r="N978" i="5"/>
  <c r="Q976" i="5"/>
  <c r="Q974" i="5"/>
  <c r="O974" i="5"/>
  <c r="S974" i="5" s="1"/>
  <c r="T974" i="5" s="1"/>
  <c r="N973" i="5"/>
  <c r="S973" i="5" s="1"/>
  <c r="T973" i="5" s="1"/>
  <c r="Q971" i="5"/>
  <c r="O971" i="5"/>
  <c r="R970" i="5"/>
  <c r="O970" i="5"/>
  <c r="S970" i="5" s="1"/>
  <c r="T970" i="5" s="1"/>
  <c r="Q968" i="5"/>
  <c r="N965" i="5"/>
  <c r="P964" i="5"/>
  <c r="Q963" i="5"/>
  <c r="P962" i="5"/>
  <c r="Q961" i="5"/>
  <c r="N958" i="5"/>
  <c r="S958" i="5" s="1"/>
  <c r="T958" i="5" s="1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S934" i="5" s="1"/>
  <c r="T934" i="5" s="1"/>
  <c r="O933" i="5"/>
  <c r="R933" i="5"/>
  <c r="R931" i="5"/>
  <c r="O931" i="5"/>
  <c r="S931" i="5" s="1"/>
  <c r="T931" i="5" s="1"/>
  <c r="O929" i="5"/>
  <c r="R929" i="5"/>
  <c r="R927" i="5"/>
  <c r="O927" i="5"/>
  <c r="S927" i="5" s="1"/>
  <c r="T927" i="5" s="1"/>
  <c r="N925" i="5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S911" i="5" s="1"/>
  <c r="T911" i="5" s="1"/>
  <c r="Q909" i="5"/>
  <c r="S909" i="5" s="1"/>
  <c r="T909" i="5" s="1"/>
  <c r="O909" i="5"/>
  <c r="R908" i="5"/>
  <c r="O908" i="5"/>
  <c r="N904" i="5"/>
  <c r="S904" i="5" s="1"/>
  <c r="T904" i="5" s="1"/>
  <c r="Q902" i="5"/>
  <c r="Q899" i="5"/>
  <c r="O899" i="5"/>
  <c r="S899" i="5" s="1"/>
  <c r="T899" i="5" s="1"/>
  <c r="R898" i="5"/>
  <c r="O898" i="5"/>
  <c r="S898" i="5" s="1"/>
  <c r="T898" i="5" s="1"/>
  <c r="Q896" i="5"/>
  <c r="Q894" i="5"/>
  <c r="S894" i="5" s="1"/>
  <c r="T894" i="5" s="1"/>
  <c r="O894" i="5"/>
  <c r="R893" i="5"/>
  <c r="O893" i="5"/>
  <c r="N891" i="5"/>
  <c r="S891" i="5" s="1"/>
  <c r="T891" i="5" s="1"/>
  <c r="P890" i="5"/>
  <c r="Q889" i="5"/>
  <c r="O889" i="5"/>
  <c r="S889" i="5" s="1"/>
  <c r="T889" i="5" s="1"/>
  <c r="O888" i="5"/>
  <c r="S888" i="5" s="1"/>
  <c r="T888" i="5" s="1"/>
  <c r="R888" i="5"/>
  <c r="N886" i="5"/>
  <c r="P885" i="5"/>
  <c r="Q884" i="5"/>
  <c r="Q882" i="5"/>
  <c r="O882" i="5"/>
  <c r="S882" i="5" s="1"/>
  <c r="T882" i="5" s="1"/>
  <c r="N881" i="5"/>
  <c r="P880" i="5"/>
  <c r="Q879" i="5"/>
  <c r="Q876" i="5"/>
  <c r="P875" i="5"/>
  <c r="Q874" i="5"/>
  <c r="P873" i="5"/>
  <c r="Q872" i="5"/>
  <c r="P871" i="5"/>
  <c r="Q870" i="5"/>
  <c r="S870" i="5" s="1"/>
  <c r="T870" i="5" s="1"/>
  <c r="O870" i="5"/>
  <c r="O869" i="5"/>
  <c r="S869" i="5" s="1"/>
  <c r="T869" i="5" s="1"/>
  <c r="R869" i="5"/>
  <c r="N867" i="5"/>
  <c r="Q865" i="5"/>
  <c r="O865" i="5"/>
  <c r="S865" i="5" s="1"/>
  <c r="T865" i="5" s="1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R845" i="5"/>
  <c r="S845" i="5" s="1"/>
  <c r="T845" i="5" s="1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S827" i="5" s="1"/>
  <c r="T827" i="5" s="1"/>
  <c r="R826" i="5"/>
  <c r="O826" i="5"/>
  <c r="N824" i="5"/>
  <c r="O821" i="5"/>
  <c r="R821" i="5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S809" i="5" s="1"/>
  <c r="T809" i="5" s="1"/>
  <c r="O808" i="5"/>
  <c r="R808" i="5"/>
  <c r="Q806" i="5"/>
  <c r="R802" i="5"/>
  <c r="O802" i="5"/>
  <c r="R797" i="5"/>
  <c r="O797" i="5"/>
  <c r="Q797" i="5"/>
  <c r="R795" i="5"/>
  <c r="O795" i="5"/>
  <c r="S795" i="5" s="1"/>
  <c r="T795" i="5" s="1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S756" i="5" s="1"/>
  <c r="T756" i="5" s="1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S707" i="5" s="1"/>
  <c r="T707" i="5" s="1"/>
  <c r="R706" i="5"/>
  <c r="O706" i="5"/>
  <c r="N706" i="5"/>
  <c r="Q706" i="5"/>
  <c r="Q704" i="5"/>
  <c r="P703" i="5"/>
  <c r="O702" i="5"/>
  <c r="R702" i="5"/>
  <c r="P694" i="5"/>
  <c r="Q692" i="5"/>
  <c r="Q689" i="5"/>
  <c r="O664" i="5"/>
  <c r="S664" i="5" s="1"/>
  <c r="T664" i="5" s="1"/>
  <c r="R664" i="5"/>
  <c r="R662" i="5"/>
  <c r="O662" i="5"/>
  <c r="P662" i="5"/>
  <c r="R661" i="5"/>
  <c r="N661" i="5"/>
  <c r="O661" i="5"/>
  <c r="Q661" i="5"/>
  <c r="R659" i="5"/>
  <c r="O659" i="5"/>
  <c r="P656" i="5"/>
  <c r="O653" i="5"/>
  <c r="S653" i="5" s="1"/>
  <c r="T653" i="5" s="1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S979" i="5"/>
  <c r="T979" i="5" s="1"/>
  <c r="O976" i="5"/>
  <c r="R976" i="5"/>
  <c r="S971" i="5"/>
  <c r="T971" i="5" s="1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S947" i="5" s="1"/>
  <c r="T947" i="5" s="1"/>
  <c r="R945" i="5"/>
  <c r="O945" i="5"/>
  <c r="S945" i="5" s="1"/>
  <c r="T945" i="5" s="1"/>
  <c r="R940" i="5"/>
  <c r="O940" i="5"/>
  <c r="S940" i="5" s="1"/>
  <c r="T940" i="5" s="1"/>
  <c r="R938" i="5"/>
  <c r="O938" i="5"/>
  <c r="S938" i="5" s="1"/>
  <c r="T938" i="5" s="1"/>
  <c r="O936" i="5"/>
  <c r="R936" i="5"/>
  <c r="R923" i="5"/>
  <c r="O923" i="5"/>
  <c r="O922" i="5"/>
  <c r="O921" i="5"/>
  <c r="S921" i="5" s="1"/>
  <c r="T921" i="5" s="1"/>
  <c r="R921" i="5"/>
  <c r="R919" i="5"/>
  <c r="O919" i="5"/>
  <c r="S919" i="5" s="1"/>
  <c r="T919" i="5" s="1"/>
  <c r="S912" i="5"/>
  <c r="T912" i="5" s="1"/>
  <c r="Q910" i="5"/>
  <c r="O910" i="5"/>
  <c r="Q907" i="5"/>
  <c r="O902" i="5"/>
  <c r="R902" i="5"/>
  <c r="Q900" i="5"/>
  <c r="O900" i="5"/>
  <c r="R896" i="5"/>
  <c r="O896" i="5"/>
  <c r="O884" i="5"/>
  <c r="S884" i="5" s="1"/>
  <c r="T884" i="5" s="1"/>
  <c r="R884" i="5"/>
  <c r="R879" i="5"/>
  <c r="O879" i="5"/>
  <c r="S879" i="5" s="1"/>
  <c r="T879" i="5" s="1"/>
  <c r="R876" i="5"/>
  <c r="O876" i="5"/>
  <c r="R874" i="5"/>
  <c r="O874" i="5"/>
  <c r="S874" i="5" s="1"/>
  <c r="T874" i="5" s="1"/>
  <c r="O872" i="5"/>
  <c r="R872" i="5"/>
  <c r="O862" i="5"/>
  <c r="S862" i="5" s="1"/>
  <c r="T862" i="5" s="1"/>
  <c r="R862" i="5"/>
  <c r="O860" i="5"/>
  <c r="R860" i="5"/>
  <c r="R858" i="5"/>
  <c r="O858" i="5"/>
  <c r="O856" i="5"/>
  <c r="S856" i="5" s="1"/>
  <c r="T856" i="5" s="1"/>
  <c r="R856" i="5"/>
  <c r="R854" i="5"/>
  <c r="O854" i="5"/>
  <c r="O852" i="5"/>
  <c r="S852" i="5" s="1"/>
  <c r="T852" i="5" s="1"/>
  <c r="R852" i="5"/>
  <c r="R850" i="5"/>
  <c r="O850" i="5"/>
  <c r="O848" i="5"/>
  <c r="R848" i="5"/>
  <c r="S846" i="5"/>
  <c r="T846" i="5" s="1"/>
  <c r="R839" i="5"/>
  <c r="O839" i="5"/>
  <c r="R831" i="5"/>
  <c r="O831" i="5"/>
  <c r="S831" i="5" s="1"/>
  <c r="T831" i="5" s="1"/>
  <c r="R829" i="5"/>
  <c r="O829" i="5"/>
  <c r="Q816" i="5"/>
  <c r="Q812" i="5"/>
  <c r="O810" i="5"/>
  <c r="Q807" i="5"/>
  <c r="O807" i="5"/>
  <c r="O806" i="5"/>
  <c r="R806" i="5"/>
  <c r="Q804" i="5"/>
  <c r="O804" i="5"/>
  <c r="S803" i="5"/>
  <c r="T803" i="5" s="1"/>
  <c r="S789" i="5"/>
  <c r="T789" i="5" s="1"/>
  <c r="R785" i="5"/>
  <c r="O785" i="5"/>
  <c r="S785" i="5" s="1"/>
  <c r="T785" i="5" s="1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S753" i="5" s="1"/>
  <c r="T753" i="5" s="1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S720" i="5" s="1"/>
  <c r="T720" i="5" s="1"/>
  <c r="R720" i="5"/>
  <c r="R719" i="5"/>
  <c r="O719" i="5"/>
  <c r="N719" i="5"/>
  <c r="Q719" i="5"/>
  <c r="R711" i="5"/>
  <c r="O711" i="5"/>
  <c r="R704" i="5"/>
  <c r="O704" i="5"/>
  <c r="S703" i="5"/>
  <c r="T703" i="5" s="1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S672" i="5" s="1"/>
  <c r="T672" i="5" s="1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R990" i="5"/>
  <c r="O988" i="5"/>
  <c r="S988" i="5" s="1"/>
  <c r="T988" i="5" s="1"/>
  <c r="R988" i="5"/>
  <c r="O984" i="5"/>
  <c r="R984" i="5"/>
  <c r="R982" i="5"/>
  <c r="O982" i="5"/>
  <c r="S982" i="5" s="1"/>
  <c r="T982" i="5" s="1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S941" i="5" s="1"/>
  <c r="T941" i="5" s="1"/>
  <c r="Q939" i="5"/>
  <c r="N939" i="5"/>
  <c r="Q937" i="5"/>
  <c r="N937" i="5"/>
  <c r="S937" i="5" s="1"/>
  <c r="T937" i="5" s="1"/>
  <c r="P936" i="5"/>
  <c r="Q935" i="5"/>
  <c r="N935" i="5"/>
  <c r="O932" i="5"/>
  <c r="S932" i="5" s="1"/>
  <c r="T932" i="5" s="1"/>
  <c r="R932" i="5"/>
  <c r="R930" i="5"/>
  <c r="S930" i="5" s="1"/>
  <c r="T930" i="5" s="1"/>
  <c r="O930" i="5"/>
  <c r="R928" i="5"/>
  <c r="O928" i="5"/>
  <c r="O926" i="5"/>
  <c r="S926" i="5" s="1"/>
  <c r="T926" i="5" s="1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S913" i="5" s="1"/>
  <c r="T913" i="5" s="1"/>
  <c r="N910" i="5"/>
  <c r="S910" i="5" s="1"/>
  <c r="T910" i="5" s="1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S885" i="5" s="1"/>
  <c r="T885" i="5" s="1"/>
  <c r="P884" i="5"/>
  <c r="Q883" i="5"/>
  <c r="N883" i="5"/>
  <c r="Q880" i="5"/>
  <c r="N880" i="5"/>
  <c r="N877" i="5"/>
  <c r="S877" i="5" s="1"/>
  <c r="T877" i="5" s="1"/>
  <c r="Q875" i="5"/>
  <c r="N875" i="5"/>
  <c r="S875" i="5" s="1"/>
  <c r="T875" i="5" s="1"/>
  <c r="Q873" i="5"/>
  <c r="N873" i="5"/>
  <c r="Q871" i="5"/>
  <c r="N871" i="5"/>
  <c r="S871" i="5" s="1"/>
  <c r="T871" i="5" s="1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S842" i="5" s="1"/>
  <c r="T842" i="5" s="1"/>
  <c r="N840" i="5"/>
  <c r="S840" i="5" s="1"/>
  <c r="T840" i="5" s="1"/>
  <c r="P839" i="5"/>
  <c r="O837" i="5"/>
  <c r="R837" i="5"/>
  <c r="R834" i="5"/>
  <c r="O834" i="5"/>
  <c r="S834" i="5" s="1"/>
  <c r="T834" i="5" s="1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O816" i="5"/>
  <c r="S816" i="5" s="1"/>
  <c r="T816" i="5" s="1"/>
  <c r="R816" i="5"/>
  <c r="O814" i="5"/>
  <c r="S814" i="5" s="1"/>
  <c r="T814" i="5" s="1"/>
  <c r="R814" i="5"/>
  <c r="R812" i="5"/>
  <c r="O812" i="5"/>
  <c r="Q810" i="5"/>
  <c r="N810" i="5"/>
  <c r="N807" i="5"/>
  <c r="N804" i="5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S777" i="5" s="1"/>
  <c r="T777" i="5" s="1"/>
  <c r="R777" i="5"/>
  <c r="P777" i="5"/>
  <c r="N776" i="5"/>
  <c r="S776" i="5" s="1"/>
  <c r="T776" i="5" s="1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P726" i="5"/>
  <c r="O724" i="5"/>
  <c r="S724" i="5" s="1"/>
  <c r="T724" i="5" s="1"/>
  <c r="R724" i="5"/>
  <c r="O718" i="5"/>
  <c r="R718" i="5"/>
  <c r="S718" i="5" s="1"/>
  <c r="T718" i="5" s="1"/>
  <c r="P718" i="5"/>
  <c r="P716" i="5"/>
  <c r="R715" i="5"/>
  <c r="O715" i="5"/>
  <c r="O713" i="5"/>
  <c r="S713" i="5" s="1"/>
  <c r="T713" i="5" s="1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S685" i="5"/>
  <c r="T685" i="5" s="1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S657" i="5" s="1"/>
  <c r="T657" i="5" s="1"/>
  <c r="Q655" i="5"/>
  <c r="N655" i="5"/>
  <c r="S655" i="5" s="1"/>
  <c r="T655" i="5" s="1"/>
  <c r="R651" i="5"/>
  <c r="O651" i="5"/>
  <c r="S651" i="5" s="1"/>
  <c r="T651" i="5" s="1"/>
  <c r="O639" i="5"/>
  <c r="R639" i="5"/>
  <c r="N639" i="5"/>
  <c r="Q639" i="5"/>
  <c r="O801" i="5"/>
  <c r="S801" i="5" s="1"/>
  <c r="T801" i="5" s="1"/>
  <c r="R801" i="5"/>
  <c r="R799" i="5"/>
  <c r="O799" i="5"/>
  <c r="R794" i="5"/>
  <c r="O794" i="5"/>
  <c r="O792" i="5"/>
  <c r="S792" i="5" s="1"/>
  <c r="T792" i="5" s="1"/>
  <c r="R790" i="5"/>
  <c r="O790" i="5"/>
  <c r="S790" i="5" s="1"/>
  <c r="T790" i="5" s="1"/>
  <c r="O772" i="5"/>
  <c r="R755" i="5"/>
  <c r="O755" i="5"/>
  <c r="O752" i="5"/>
  <c r="S752" i="5" s="1"/>
  <c r="T752" i="5" s="1"/>
  <c r="R752" i="5"/>
  <c r="R747" i="5"/>
  <c r="O747" i="5"/>
  <c r="S747" i="5" s="1"/>
  <c r="T747" i="5" s="1"/>
  <c r="O745" i="5"/>
  <c r="R743" i="5"/>
  <c r="O743" i="5"/>
  <c r="S743" i="5" s="1"/>
  <c r="T743" i="5" s="1"/>
  <c r="O741" i="5"/>
  <c r="O732" i="5"/>
  <c r="S732" i="5" s="1"/>
  <c r="T732" i="5" s="1"/>
  <c r="R732" i="5"/>
  <c r="O728" i="5"/>
  <c r="S728" i="5" s="1"/>
  <c r="T728" i="5" s="1"/>
  <c r="R723" i="5"/>
  <c r="O723" i="5"/>
  <c r="R716" i="5"/>
  <c r="O716" i="5"/>
  <c r="S716" i="5" s="1"/>
  <c r="T716" i="5" s="1"/>
  <c r="R714" i="5"/>
  <c r="O714" i="5"/>
  <c r="O712" i="5"/>
  <c r="O710" i="5"/>
  <c r="R710" i="5"/>
  <c r="R703" i="5"/>
  <c r="O703" i="5"/>
  <c r="R701" i="5"/>
  <c r="O701" i="5"/>
  <c r="R699" i="5"/>
  <c r="O699" i="5"/>
  <c r="O697" i="5"/>
  <c r="S697" i="5" s="1"/>
  <c r="T697" i="5" s="1"/>
  <c r="R695" i="5"/>
  <c r="O695" i="5"/>
  <c r="S695" i="5" s="1"/>
  <c r="T695" i="5" s="1"/>
  <c r="Q693" i="5"/>
  <c r="N690" i="5"/>
  <c r="S690" i="5" s="1"/>
  <c r="T690" i="5" s="1"/>
  <c r="O685" i="5"/>
  <c r="R685" i="5"/>
  <c r="N683" i="5"/>
  <c r="S683" i="5" s="1"/>
  <c r="T683" i="5" s="1"/>
  <c r="O680" i="5"/>
  <c r="O677" i="5"/>
  <c r="S677" i="5" s="1"/>
  <c r="T677" i="5" s="1"/>
  <c r="R675" i="5"/>
  <c r="O675" i="5"/>
  <c r="S675" i="5" s="1"/>
  <c r="T675" i="5" s="1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S625" i="5" s="1"/>
  <c r="T625" i="5" s="1"/>
  <c r="R625" i="5"/>
  <c r="O623" i="5"/>
  <c r="R621" i="5"/>
  <c r="O621" i="5"/>
  <c r="S621" i="5" s="1"/>
  <c r="T621" i="5" s="1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S598" i="5" s="1"/>
  <c r="T598" i="5" s="1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O566" i="5"/>
  <c r="S566" i="5" s="1"/>
  <c r="T566" i="5" s="1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S507" i="5" s="1"/>
  <c r="T507" i="5" s="1"/>
  <c r="N505" i="5"/>
  <c r="S505" i="5" s="1"/>
  <c r="T505" i="5" s="1"/>
  <c r="R502" i="5"/>
  <c r="O502" i="5"/>
  <c r="S502" i="5" s="1"/>
  <c r="T502" i="5" s="1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S420" i="5" s="1"/>
  <c r="T420" i="5" s="1"/>
  <c r="P418" i="5"/>
  <c r="S416" i="5"/>
  <c r="T416" i="5" s="1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S396" i="5" s="1"/>
  <c r="T396" i="5" s="1"/>
  <c r="O396" i="5"/>
  <c r="P395" i="5"/>
  <c r="Q392" i="5"/>
  <c r="O391" i="5"/>
  <c r="N391" i="5"/>
  <c r="Q388" i="5"/>
  <c r="O388" i="5"/>
  <c r="P386" i="5"/>
  <c r="R385" i="5"/>
  <c r="N385" i="5"/>
  <c r="S385" i="5" s="1"/>
  <c r="T385" i="5" s="1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S370" i="5" s="1"/>
  <c r="T370" i="5" s="1"/>
  <c r="Q364" i="5"/>
  <c r="Q363" i="5"/>
  <c r="O363" i="5"/>
  <c r="P362" i="5"/>
  <c r="O359" i="5"/>
  <c r="Q356" i="5"/>
  <c r="Q355" i="5"/>
  <c r="R354" i="5"/>
  <c r="O354" i="5"/>
  <c r="N354" i="5"/>
  <c r="R350" i="5"/>
  <c r="N350" i="5"/>
  <c r="S350" i="5" s="1"/>
  <c r="T350" i="5" s="1"/>
  <c r="P347" i="5"/>
  <c r="R346" i="5"/>
  <c r="O346" i="5"/>
  <c r="N346" i="5"/>
  <c r="S346" i="5" s="1"/>
  <c r="T346" i="5" s="1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S315" i="5" s="1"/>
  <c r="T315" i="5" s="1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S277" i="5" s="1"/>
  <c r="T277" i="5" s="1"/>
  <c r="Q271" i="5"/>
  <c r="Q270" i="5"/>
  <c r="P266" i="5"/>
  <c r="Q264" i="5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S203" i="5" s="1"/>
  <c r="T203" i="5" s="1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S90" i="5" s="1"/>
  <c r="T90" i="5" s="1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S48" i="5" s="1"/>
  <c r="T48" i="5" s="1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S38" i="5" s="1"/>
  <c r="T38" i="5" s="1"/>
  <c r="P36" i="5"/>
  <c r="Q28" i="5"/>
  <c r="O28" i="5"/>
  <c r="P27" i="5"/>
  <c r="S27" i="5" s="1"/>
  <c r="T27" i="5" s="1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R27" i="5"/>
  <c r="R43" i="5"/>
  <c r="R59" i="5"/>
  <c r="R68" i="5"/>
  <c r="R91" i="5"/>
  <c r="S91" i="5" s="1"/>
  <c r="T91" i="5" s="1"/>
  <c r="R100" i="5"/>
  <c r="S100" i="5" s="1"/>
  <c r="T100" i="5" s="1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S635" i="5" s="1"/>
  <c r="T635" i="5" s="1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AA545" i="12"/>
  <c r="AB545" i="12" s="1"/>
  <c r="O693" i="5"/>
  <c r="R669" i="5"/>
  <c r="O669" i="5"/>
  <c r="R667" i="5"/>
  <c r="O667" i="5"/>
  <c r="O665" i="5"/>
  <c r="S665" i="5" s="1"/>
  <c r="T665" i="5" s="1"/>
  <c r="R663" i="5"/>
  <c r="O663" i="5"/>
  <c r="S663" i="5" s="1"/>
  <c r="T663" i="5" s="1"/>
  <c r="R658" i="5"/>
  <c r="O658" i="5"/>
  <c r="S658" i="5" s="1"/>
  <c r="T658" i="5" s="1"/>
  <c r="O656" i="5"/>
  <c r="R656" i="5"/>
  <c r="O654" i="5"/>
  <c r="R652" i="5"/>
  <c r="O652" i="5"/>
  <c r="R650" i="5"/>
  <c r="O650" i="5"/>
  <c r="R643" i="5"/>
  <c r="O643" i="5"/>
  <c r="O636" i="5"/>
  <c r="R634" i="5"/>
  <c r="O634" i="5"/>
  <c r="S634" i="5" s="1"/>
  <c r="T634" i="5" s="1"/>
  <c r="O632" i="5"/>
  <c r="Q628" i="5"/>
  <c r="N628" i="5"/>
  <c r="Q626" i="5"/>
  <c r="S626" i="5" s="1"/>
  <c r="T626" i="5" s="1"/>
  <c r="Q624" i="5"/>
  <c r="N624" i="5"/>
  <c r="Q622" i="5"/>
  <c r="Q620" i="5"/>
  <c r="N620" i="5"/>
  <c r="Q618" i="5"/>
  <c r="Q616" i="5"/>
  <c r="N616" i="5"/>
  <c r="N613" i="5"/>
  <c r="S613" i="5" s="1"/>
  <c r="T613" i="5" s="1"/>
  <c r="N610" i="5"/>
  <c r="S610" i="5" s="1"/>
  <c r="T610" i="5" s="1"/>
  <c r="Q607" i="5"/>
  <c r="O607" i="5"/>
  <c r="S607" i="5" s="1"/>
  <c r="T607" i="5" s="1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S585" i="5" s="1"/>
  <c r="T585" i="5" s="1"/>
  <c r="R582" i="5"/>
  <c r="O582" i="5"/>
  <c r="S582" i="5" s="1"/>
  <c r="T582" i="5" s="1"/>
  <c r="O577" i="5"/>
  <c r="R577" i="5"/>
  <c r="O575" i="5"/>
  <c r="Q573" i="5"/>
  <c r="Q571" i="5"/>
  <c r="N571" i="5"/>
  <c r="S571" i="5" s="1"/>
  <c r="T571" i="5" s="1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S544" i="5" s="1"/>
  <c r="T544" i="5" s="1"/>
  <c r="Q542" i="5"/>
  <c r="Q536" i="5"/>
  <c r="O536" i="5"/>
  <c r="O535" i="5"/>
  <c r="S535" i="5" s="1"/>
  <c r="T535" i="5" s="1"/>
  <c r="Q533" i="5"/>
  <c r="R530" i="5"/>
  <c r="O530" i="5"/>
  <c r="Q528" i="5"/>
  <c r="N528" i="5"/>
  <c r="Q526" i="5"/>
  <c r="Q523" i="5"/>
  <c r="O523" i="5"/>
  <c r="S523" i="5" s="1"/>
  <c r="T523" i="5" s="1"/>
  <c r="R522" i="5"/>
  <c r="O522" i="5"/>
  <c r="S522" i="5" s="1"/>
  <c r="T522" i="5" s="1"/>
  <c r="N520" i="5"/>
  <c r="R517" i="5"/>
  <c r="O517" i="5"/>
  <c r="N515" i="5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S466" i="5" s="1"/>
  <c r="T466" i="5" s="1"/>
  <c r="N464" i="5"/>
  <c r="Q462" i="5"/>
  <c r="Q459" i="5"/>
  <c r="N459" i="5"/>
  <c r="S459" i="5" s="1"/>
  <c r="T459" i="5" s="1"/>
  <c r="Q457" i="5"/>
  <c r="Q455" i="5"/>
  <c r="N455" i="5"/>
  <c r="O452" i="5"/>
  <c r="Q450" i="5"/>
  <c r="O447" i="5"/>
  <c r="R445" i="5"/>
  <c r="O445" i="5"/>
  <c r="S445" i="5" s="1"/>
  <c r="T445" i="5" s="1"/>
  <c r="Q443" i="5"/>
  <c r="N443" i="5"/>
  <c r="O440" i="5"/>
  <c r="R438" i="5"/>
  <c r="S438" i="5" s="1"/>
  <c r="T438" i="5" s="1"/>
  <c r="O438" i="5"/>
  <c r="O435" i="5"/>
  <c r="N435" i="5"/>
  <c r="R429" i="5"/>
  <c r="O429" i="5"/>
  <c r="N429" i="5"/>
  <c r="O428" i="5"/>
  <c r="N428" i="5"/>
  <c r="S428" i="5" s="1"/>
  <c r="T428" i="5" s="1"/>
  <c r="P428" i="5"/>
  <c r="O427" i="5"/>
  <c r="N427" i="5"/>
  <c r="P427" i="5"/>
  <c r="Q424" i="5"/>
  <c r="O424" i="5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S276" i="5" s="1"/>
  <c r="T276" i="5" s="1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S152" i="5" s="1"/>
  <c r="T152" i="5" s="1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R70" i="5"/>
  <c r="O70" i="5"/>
  <c r="N70" i="5"/>
  <c r="S70" i="5" s="1"/>
  <c r="T70" i="5" s="1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S463" i="5" s="1"/>
  <c r="T463" i="5" s="1"/>
  <c r="R479" i="5"/>
  <c r="R495" i="5"/>
  <c r="S495" i="5" s="1"/>
  <c r="T495" i="5" s="1"/>
  <c r="R511" i="5"/>
  <c r="R527" i="5"/>
  <c r="S527" i="5" s="1"/>
  <c r="T527" i="5" s="1"/>
  <c r="R536" i="5"/>
  <c r="R543" i="5"/>
  <c r="R568" i="5"/>
  <c r="R575" i="5"/>
  <c r="R591" i="5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AA637" i="12"/>
  <c r="AB637" i="12" s="1"/>
  <c r="R626" i="5"/>
  <c r="O626" i="5"/>
  <c r="R622" i="5"/>
  <c r="O622" i="5"/>
  <c r="R618" i="5"/>
  <c r="O618" i="5"/>
  <c r="S618" i="5" s="1"/>
  <c r="T618" i="5" s="1"/>
  <c r="Q614" i="5"/>
  <c r="Q611" i="5"/>
  <c r="N611" i="5"/>
  <c r="N604" i="5"/>
  <c r="O601" i="5"/>
  <c r="R601" i="5"/>
  <c r="S601" i="5" s="1"/>
  <c r="T601" i="5" s="1"/>
  <c r="R597" i="5"/>
  <c r="O597" i="5"/>
  <c r="R590" i="5"/>
  <c r="O590" i="5"/>
  <c r="S590" i="5" s="1"/>
  <c r="T590" i="5" s="1"/>
  <c r="N588" i="5"/>
  <c r="S588" i="5" s="1"/>
  <c r="T588" i="5" s="1"/>
  <c r="O585" i="5"/>
  <c r="R585" i="5"/>
  <c r="Q583" i="5"/>
  <c r="N583" i="5"/>
  <c r="Q581" i="5"/>
  <c r="Q578" i="5"/>
  <c r="Q576" i="5"/>
  <c r="N576" i="5"/>
  <c r="R573" i="5"/>
  <c r="O573" i="5"/>
  <c r="O569" i="5"/>
  <c r="S569" i="5" s="1"/>
  <c r="T569" i="5" s="1"/>
  <c r="R569" i="5"/>
  <c r="R565" i="5"/>
  <c r="O565" i="5"/>
  <c r="O561" i="5"/>
  <c r="S561" i="5" s="1"/>
  <c r="T561" i="5" s="1"/>
  <c r="R561" i="5"/>
  <c r="N558" i="5"/>
  <c r="Q556" i="5"/>
  <c r="N556" i="5"/>
  <c r="S556" i="5" s="1"/>
  <c r="T556" i="5" s="1"/>
  <c r="Q554" i="5"/>
  <c r="Q551" i="5"/>
  <c r="N551" i="5"/>
  <c r="N545" i="5"/>
  <c r="S545" i="5" s="1"/>
  <c r="T545" i="5" s="1"/>
  <c r="R542" i="5"/>
  <c r="O542" i="5"/>
  <c r="S542" i="5" s="1"/>
  <c r="T542" i="5" s="1"/>
  <c r="Q540" i="5"/>
  <c r="N540" i="5"/>
  <c r="R533" i="5"/>
  <c r="O533" i="5"/>
  <c r="S533" i="5" s="1"/>
  <c r="T533" i="5" s="1"/>
  <c r="Q531" i="5"/>
  <c r="N531" i="5"/>
  <c r="S531" i="5" s="1"/>
  <c r="T531" i="5" s="1"/>
  <c r="R526" i="5"/>
  <c r="O526" i="5"/>
  <c r="S526" i="5" s="1"/>
  <c r="T526" i="5" s="1"/>
  <c r="Q521" i="5"/>
  <c r="Q518" i="5"/>
  <c r="Q516" i="5"/>
  <c r="N516" i="5"/>
  <c r="N513" i="5"/>
  <c r="Q511" i="5"/>
  <c r="N511" i="5"/>
  <c r="Q509" i="5"/>
  <c r="R506" i="5"/>
  <c r="O506" i="5"/>
  <c r="S506" i="5" s="1"/>
  <c r="T506" i="5" s="1"/>
  <c r="N501" i="5"/>
  <c r="Q499" i="5"/>
  <c r="N499" i="5"/>
  <c r="N494" i="5"/>
  <c r="S494" i="5" s="1"/>
  <c r="T494" i="5" s="1"/>
  <c r="Q492" i="5"/>
  <c r="N492" i="5"/>
  <c r="N489" i="5"/>
  <c r="N486" i="5"/>
  <c r="S486" i="5" s="1"/>
  <c r="T486" i="5" s="1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S450" i="5" s="1"/>
  <c r="T450" i="5" s="1"/>
  <c r="Q448" i="5"/>
  <c r="N448" i="5"/>
  <c r="Q446" i="5"/>
  <c r="Q441" i="5"/>
  <c r="R437" i="5"/>
  <c r="N437" i="5"/>
  <c r="R434" i="5"/>
  <c r="O434" i="5"/>
  <c r="N434" i="5"/>
  <c r="R426" i="5"/>
  <c r="O426" i="5"/>
  <c r="N426" i="5"/>
  <c r="S424" i="5"/>
  <c r="T424" i="5" s="1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S371" i="5" s="1"/>
  <c r="T371" i="5" s="1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S332" i="5" s="1"/>
  <c r="T332" i="5" s="1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S236" i="5" s="1"/>
  <c r="T236" i="5" s="1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Q97" i="5"/>
  <c r="Q96" i="5"/>
  <c r="O96" i="5"/>
  <c r="S96" i="5" s="1"/>
  <c r="T96" i="5" s="1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S84" i="5" s="1"/>
  <c r="T84" i="5" s="1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S65" i="5" s="1"/>
  <c r="T65" i="5" s="1"/>
  <c r="P65" i="5"/>
  <c r="O64" i="5"/>
  <c r="N64" i="5"/>
  <c r="P64" i="5"/>
  <c r="O63" i="5"/>
  <c r="N63" i="5"/>
  <c r="S63" i="5" s="1"/>
  <c r="T63" i="5" s="1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S44" i="5"/>
  <c r="T44" i="5" s="1"/>
  <c r="O40" i="5"/>
  <c r="N40" i="5"/>
  <c r="S40" i="5" s="1"/>
  <c r="T40" i="5" s="1"/>
  <c r="O39" i="5"/>
  <c r="N39" i="5"/>
  <c r="S39" i="5" s="1"/>
  <c r="T39" i="5" s="1"/>
  <c r="P39" i="5"/>
  <c r="O36" i="5"/>
  <c r="N36" i="5"/>
  <c r="O33" i="5"/>
  <c r="R33" i="5"/>
  <c r="N33" i="5"/>
  <c r="O32" i="5"/>
  <c r="N32" i="5"/>
  <c r="S32" i="5" s="1"/>
  <c r="T32" i="5" s="1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S22" i="5" s="1"/>
  <c r="T22" i="5" s="1"/>
  <c r="R21" i="5"/>
  <c r="O21" i="5"/>
  <c r="N21" i="5"/>
  <c r="P21" i="5"/>
  <c r="O20" i="5"/>
  <c r="N20" i="5"/>
  <c r="S20" i="5" s="1"/>
  <c r="T20" i="5" s="1"/>
  <c r="P20" i="5"/>
  <c r="Q17" i="5"/>
  <c r="Q16" i="5"/>
  <c r="O16" i="5"/>
  <c r="P14" i="5"/>
  <c r="R13" i="5"/>
  <c r="O13" i="5"/>
  <c r="N13" i="5"/>
  <c r="O12" i="5"/>
  <c r="N12" i="5"/>
  <c r="S12" i="5" s="1"/>
  <c r="T12" i="5" s="1"/>
  <c r="P12" i="5"/>
  <c r="O9" i="5"/>
  <c r="R9" i="5"/>
  <c r="N9" i="5"/>
  <c r="S9" i="5" s="1"/>
  <c r="T9" i="5" s="1"/>
  <c r="O8" i="5"/>
  <c r="N8" i="5"/>
  <c r="S8" i="5" s="1"/>
  <c r="T8" i="5" s="1"/>
  <c r="P8" i="5"/>
  <c r="O7" i="5"/>
  <c r="P6" i="5"/>
  <c r="Q4" i="5"/>
  <c r="O4" i="5"/>
  <c r="P3" i="5"/>
  <c r="R3" i="5"/>
  <c r="R12" i="5"/>
  <c r="R19" i="5"/>
  <c r="S19" i="5" s="1"/>
  <c r="T19" i="5" s="1"/>
  <c r="R28" i="5"/>
  <c r="S28" i="5" s="1"/>
  <c r="T28" i="5" s="1"/>
  <c r="R35" i="5"/>
  <c r="S35" i="5" s="1"/>
  <c r="T35" i="5" s="1"/>
  <c r="R44" i="5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S140" i="5" s="1"/>
  <c r="T140" i="5" s="1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S220" i="5" s="1"/>
  <c r="T220" i="5" s="1"/>
  <c r="R227" i="5"/>
  <c r="R236" i="5"/>
  <c r="R243" i="5"/>
  <c r="S243" i="5" s="1"/>
  <c r="T243" i="5" s="1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S476" i="5" s="1"/>
  <c r="T476" i="5" s="1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S633" i="5" s="1"/>
  <c r="T633" i="5" s="1"/>
  <c r="R633" i="5"/>
  <c r="S627" i="5"/>
  <c r="T627" i="5" s="1"/>
  <c r="P624" i="5"/>
  <c r="S623" i="5"/>
  <c r="T623" i="5" s="1"/>
  <c r="P622" i="5"/>
  <c r="P620" i="5"/>
  <c r="S617" i="5"/>
  <c r="T617" i="5" s="1"/>
  <c r="R614" i="5"/>
  <c r="O614" i="5"/>
  <c r="S608" i="5"/>
  <c r="T608" i="5" s="1"/>
  <c r="S605" i="5"/>
  <c r="T605" i="5" s="1"/>
  <c r="S602" i="5"/>
  <c r="T602" i="5" s="1"/>
  <c r="S593" i="5"/>
  <c r="T593" i="5" s="1"/>
  <c r="S591" i="5"/>
  <c r="T591" i="5" s="1"/>
  <c r="R581" i="5"/>
  <c r="O581" i="5"/>
  <c r="R578" i="5"/>
  <c r="O578" i="5"/>
  <c r="S574" i="5"/>
  <c r="T574" i="5" s="1"/>
  <c r="S568" i="5"/>
  <c r="T568" i="5" s="1"/>
  <c r="S562" i="5"/>
  <c r="T562" i="5" s="1"/>
  <c r="S559" i="5"/>
  <c r="T559" i="5" s="1"/>
  <c r="R554" i="5"/>
  <c r="O554" i="5"/>
  <c r="S554" i="5" s="1"/>
  <c r="T554" i="5" s="1"/>
  <c r="S549" i="5"/>
  <c r="T549" i="5" s="1"/>
  <c r="S546" i="5"/>
  <c r="T546" i="5" s="1"/>
  <c r="S543" i="5"/>
  <c r="T543" i="5" s="1"/>
  <c r="S537" i="5"/>
  <c r="T537" i="5" s="1"/>
  <c r="S534" i="5"/>
  <c r="T534" i="5" s="1"/>
  <c r="S529" i="5"/>
  <c r="T529" i="5" s="1"/>
  <c r="S524" i="5"/>
  <c r="T524" i="5" s="1"/>
  <c r="O521" i="5"/>
  <c r="R521" i="5"/>
  <c r="R518" i="5"/>
  <c r="O518" i="5"/>
  <c r="R509" i="5"/>
  <c r="O509" i="5"/>
  <c r="S509" i="5" s="1"/>
  <c r="T509" i="5" s="1"/>
  <c r="S504" i="5"/>
  <c r="T504" i="5" s="1"/>
  <c r="S497" i="5"/>
  <c r="T497" i="5" s="1"/>
  <c r="S490" i="5"/>
  <c r="T490" i="5" s="1"/>
  <c r="S482" i="5"/>
  <c r="T482" i="5" s="1"/>
  <c r="R477" i="5"/>
  <c r="O477" i="5"/>
  <c r="S472" i="5"/>
  <c r="T472" i="5" s="1"/>
  <c r="R469" i="5"/>
  <c r="O469" i="5"/>
  <c r="O465" i="5"/>
  <c r="S465" i="5" s="1"/>
  <c r="T465" i="5" s="1"/>
  <c r="R465" i="5"/>
  <c r="P462" i="5"/>
  <c r="S460" i="5"/>
  <c r="T460" i="5" s="1"/>
  <c r="S456" i="5"/>
  <c r="T456" i="5" s="1"/>
  <c r="R453" i="5"/>
  <c r="O453" i="5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S410" i="5" s="1"/>
  <c r="T410" i="5" s="1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R365" i="5"/>
  <c r="N365" i="5"/>
  <c r="O364" i="5"/>
  <c r="N364" i="5"/>
  <c r="S364" i="5" s="1"/>
  <c r="T364" i="5" s="1"/>
  <c r="P364" i="5"/>
  <c r="R357" i="5"/>
  <c r="O357" i="5"/>
  <c r="N357" i="5"/>
  <c r="O356" i="5"/>
  <c r="N356" i="5"/>
  <c r="S356" i="5" s="1"/>
  <c r="T356" i="5" s="1"/>
  <c r="P356" i="5"/>
  <c r="O355" i="5"/>
  <c r="N355" i="5"/>
  <c r="P355" i="5"/>
  <c r="O344" i="5"/>
  <c r="N344" i="5"/>
  <c r="R329" i="5"/>
  <c r="N329" i="5"/>
  <c r="S329" i="5" s="1"/>
  <c r="T329" i="5" s="1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S316" i="5" s="1"/>
  <c r="T316" i="5" s="1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S163" i="5" s="1"/>
  <c r="T163" i="5" s="1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S16" i="5"/>
  <c r="T16" i="5" s="1"/>
  <c r="O15" i="5"/>
  <c r="N15" i="5"/>
  <c r="S15" i="5" s="1"/>
  <c r="T15" i="5" s="1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S208" i="5" s="1"/>
  <c r="T208" i="5" s="1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R423" i="5"/>
  <c r="R432" i="5"/>
  <c r="R439" i="5"/>
  <c r="S439" i="5" s="1"/>
  <c r="T439" i="5" s="1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420" i="12"/>
  <c r="AB420" i="12" s="1"/>
  <c r="Q21" i="3"/>
  <c r="I415" i="5"/>
  <c r="P415" i="5" s="1"/>
  <c r="S415" i="5" s="1"/>
  <c r="T415" i="5" s="1"/>
  <c r="I407" i="5"/>
  <c r="P407" i="5" s="1"/>
  <c r="I383" i="5"/>
  <c r="P383" i="5" s="1"/>
  <c r="I375" i="5"/>
  <c r="P375" i="5" s="1"/>
  <c r="S375" i="5" s="1"/>
  <c r="T375" i="5" s="1"/>
  <c r="I359" i="5"/>
  <c r="P359" i="5" s="1"/>
  <c r="I351" i="5"/>
  <c r="P351" i="5" s="1"/>
  <c r="I319" i="5"/>
  <c r="P319" i="5" s="1"/>
  <c r="S319" i="5" s="1"/>
  <c r="T319" i="5" s="1"/>
  <c r="I287" i="5"/>
  <c r="P287" i="5" s="1"/>
  <c r="I279" i="5"/>
  <c r="P279" i="5" s="1"/>
  <c r="S279" i="5" s="1"/>
  <c r="T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I191" i="5"/>
  <c r="P191" i="5" s="1"/>
  <c r="S191" i="5" s="1"/>
  <c r="T191" i="5" s="1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S7" i="5" s="1"/>
  <c r="T7" i="5" s="1"/>
  <c r="M9" i="16"/>
  <c r="M17" i="17"/>
  <c r="O17" i="17" s="1"/>
  <c r="M7" i="16"/>
  <c r="M8" i="16" s="1"/>
  <c r="AA855" i="12"/>
  <c r="AB855" i="12" s="1"/>
  <c r="M16" i="17"/>
  <c r="AA624" i="12"/>
  <c r="AB624" i="12" s="1"/>
  <c r="AA555" i="12"/>
  <c r="AB555" i="12" s="1"/>
  <c r="N19" i="3"/>
  <c r="T452" i="12"/>
  <c r="U452" i="12" s="1"/>
  <c r="AA54" i="12"/>
  <c r="AB54" i="12" s="1"/>
  <c r="AA822" i="12"/>
  <c r="AB822" i="12" s="1"/>
  <c r="T667" i="12"/>
  <c r="U667" i="12" s="1"/>
  <c r="T730" i="12"/>
  <c r="U730" i="12" s="1"/>
  <c r="T981" i="12"/>
  <c r="U981" i="12" s="1"/>
  <c r="M16" i="3"/>
  <c r="K162" i="12"/>
  <c r="K328" i="12"/>
  <c r="L416" i="12"/>
  <c r="J416" i="12"/>
  <c r="K151" i="12"/>
  <c r="L710" i="12"/>
  <c r="K473" i="12"/>
  <c r="K120" i="12"/>
  <c r="K859" i="12"/>
  <c r="K583" i="12"/>
  <c r="K79" i="12"/>
  <c r="K951" i="12"/>
  <c r="L401" i="12"/>
  <c r="J401" i="12"/>
  <c r="J649" i="12"/>
  <c r="L649" i="12"/>
  <c r="Y649" i="12" s="1"/>
  <c r="J107" i="12"/>
  <c r="L107" i="12"/>
  <c r="M18" i="3"/>
  <c r="L162" i="12"/>
  <c r="J162" i="12"/>
  <c r="L328" i="12"/>
  <c r="J798" i="12"/>
  <c r="L270" i="12"/>
  <c r="L357" i="12"/>
  <c r="R357" i="12" s="1"/>
  <c r="L151" i="12"/>
  <c r="L883" i="12"/>
  <c r="T608" i="12"/>
  <c r="U608" i="12" s="1"/>
  <c r="L473" i="12"/>
  <c r="J572" i="12"/>
  <c r="W572" i="12" s="1"/>
  <c r="L120" i="12"/>
  <c r="J120" i="12"/>
  <c r="L859" i="12"/>
  <c r="J859" i="12"/>
  <c r="J495" i="12"/>
  <c r="L583" i="12"/>
  <c r="L79" i="12"/>
  <c r="L951" i="12"/>
  <c r="J951" i="12"/>
  <c r="L818" i="12"/>
  <c r="J928" i="12"/>
  <c r="L928" i="12"/>
  <c r="R928" i="12" s="1"/>
  <c r="T512" i="12"/>
  <c r="U512" i="12" s="1"/>
  <c r="T330" i="12"/>
  <c r="U330" i="12" s="1"/>
  <c r="M17" i="20"/>
  <c r="O17" i="20" s="1"/>
  <c r="L964" i="12"/>
  <c r="R964" i="12" s="1"/>
  <c r="L685" i="12"/>
  <c r="L298" i="12"/>
  <c r="L367" i="12"/>
  <c r="L152" i="12"/>
  <c r="L704" i="12"/>
  <c r="J704" i="12"/>
  <c r="P704" i="12" s="1"/>
  <c r="J129" i="12"/>
  <c r="L129" i="12"/>
  <c r="L911" i="12"/>
  <c r="L682" i="12"/>
  <c r="J682" i="12"/>
  <c r="P682" i="12" s="1"/>
  <c r="T640" i="12"/>
  <c r="U640" i="12" s="1"/>
  <c r="L689" i="12"/>
  <c r="L337" i="12"/>
  <c r="L290" i="12"/>
  <c r="J290" i="12"/>
  <c r="P290" i="12" s="1"/>
  <c r="T588" i="12"/>
  <c r="U588" i="12" s="1"/>
  <c r="J19" i="12"/>
  <c r="L19" i="12"/>
  <c r="K19" i="12"/>
  <c r="K880" i="12"/>
  <c r="T33" i="12"/>
  <c r="U33" i="12" s="1"/>
  <c r="K559" i="12"/>
  <c r="T683" i="12"/>
  <c r="U683" i="12" s="1"/>
  <c r="K187" i="12"/>
  <c r="K518" i="12"/>
  <c r="K109" i="12"/>
  <c r="L675" i="12"/>
  <c r="K581" i="12"/>
  <c r="L64" i="12"/>
  <c r="K57" i="12"/>
  <c r="T274" i="12"/>
  <c r="U274" i="12" s="1"/>
  <c r="K647" i="12"/>
  <c r="L848" i="12"/>
  <c r="T252" i="12"/>
  <c r="U252" i="12" s="1"/>
  <c r="L21" i="12"/>
  <c r="J21" i="12"/>
  <c r="K375" i="12"/>
  <c r="L552" i="12"/>
  <c r="T837" i="12"/>
  <c r="U837" i="12" s="1"/>
  <c r="K444" i="12"/>
  <c r="K693" i="12"/>
  <c r="K816" i="12"/>
  <c r="T226" i="12"/>
  <c r="U226" i="12" s="1"/>
  <c r="K450" i="12"/>
  <c r="K143" i="12"/>
  <c r="K996" i="12"/>
  <c r="K983" i="12"/>
  <c r="K587" i="12"/>
  <c r="T976" i="12"/>
  <c r="U976" i="12" s="1"/>
  <c r="K168" i="12"/>
  <c r="L746" i="12"/>
  <c r="J746" i="12"/>
  <c r="L530" i="12"/>
  <c r="J530" i="12"/>
  <c r="J962" i="12"/>
  <c r="W962" i="12" s="1"/>
  <c r="L804" i="12"/>
  <c r="L915" i="12"/>
  <c r="Y915" i="12" s="1"/>
  <c r="J675" i="12"/>
  <c r="J64" i="12"/>
  <c r="P64" i="12" s="1"/>
  <c r="T590" i="12"/>
  <c r="U590" i="12" s="1"/>
  <c r="L402" i="12"/>
  <c r="L662" i="12"/>
  <c r="R662" i="12" s="1"/>
  <c r="J662" i="12"/>
  <c r="W662" i="12" s="1"/>
  <c r="L977" i="12"/>
  <c r="J568" i="12"/>
  <c r="L568" i="12"/>
  <c r="J770" i="12"/>
  <c r="P770" i="12" s="1"/>
  <c r="L770" i="12"/>
  <c r="L781" i="12"/>
  <c r="J829" i="12"/>
  <c r="W829" i="12" s="1"/>
  <c r="L829" i="12"/>
  <c r="J696" i="12"/>
  <c r="L696" i="12"/>
  <c r="J487" i="12"/>
  <c r="P487" i="12" s="1"/>
  <c r="L880" i="12"/>
  <c r="J880" i="12"/>
  <c r="L559" i="12"/>
  <c r="J559" i="12"/>
  <c r="L187" i="12"/>
  <c r="J187" i="12"/>
  <c r="J130" i="12"/>
  <c r="P130" i="12" s="1"/>
  <c r="L364" i="12"/>
  <c r="L577" i="12"/>
  <c r="L974" i="12"/>
  <c r="J804" i="12"/>
  <c r="P804" i="12" s="1"/>
  <c r="L518" i="12"/>
  <c r="L109" i="12"/>
  <c r="L581" i="12"/>
  <c r="L57" i="12"/>
  <c r="L647" i="12"/>
  <c r="J647" i="12"/>
  <c r="L827" i="12"/>
  <c r="L375" i="12"/>
  <c r="L356" i="12"/>
  <c r="J478" i="12"/>
  <c r="T615" i="12"/>
  <c r="U615" i="12" s="1"/>
  <c r="L444" i="12"/>
  <c r="T909" i="12"/>
  <c r="U909" i="12" s="1"/>
  <c r="L693" i="12"/>
  <c r="L816" i="12"/>
  <c r="J816" i="12"/>
  <c r="J712" i="12"/>
  <c r="P712" i="12" s="1"/>
  <c r="T427" i="12"/>
  <c r="U427" i="12" s="1"/>
  <c r="T232" i="12"/>
  <c r="U232" i="12" s="1"/>
  <c r="L193" i="12"/>
  <c r="L148" i="12"/>
  <c r="R148" i="12" s="1"/>
  <c r="L999" i="12"/>
  <c r="J999" i="12"/>
  <c r="L557" i="12"/>
  <c r="J84" i="12"/>
  <c r="W84" i="12" s="1"/>
  <c r="L912" i="12"/>
  <c r="J862" i="12"/>
  <c r="L450" i="12"/>
  <c r="J854" i="12"/>
  <c r="L143" i="12"/>
  <c r="J164" i="12"/>
  <c r="W164" i="12" s="1"/>
  <c r="L996" i="12"/>
  <c r="J550" i="12"/>
  <c r="L983" i="12"/>
  <c r="J308" i="12"/>
  <c r="P308" i="12" s="1"/>
  <c r="L587" i="12"/>
  <c r="L121" i="12"/>
  <c r="L168" i="12"/>
  <c r="J253" i="12"/>
  <c r="J311" i="12"/>
  <c r="T397" i="12"/>
  <c r="U397" i="12" s="1"/>
  <c r="L423" i="12"/>
  <c r="J702" i="12"/>
  <c r="L702" i="12"/>
  <c r="K746" i="12"/>
  <c r="K530" i="12"/>
  <c r="K804" i="12"/>
  <c r="L430" i="12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J514" i="12"/>
  <c r="P514" i="12" s="1"/>
  <c r="L514" i="12"/>
  <c r="K568" i="12"/>
  <c r="J445" i="12"/>
  <c r="L445" i="12"/>
  <c r="K770" i="12"/>
  <c r="K702" i="12"/>
  <c r="J781" i="12"/>
  <c r="K829" i="12"/>
  <c r="L973" i="12"/>
  <c r="K973" i="12"/>
  <c r="J973" i="12"/>
  <c r="W973" i="12" s="1"/>
  <c r="L736" i="12"/>
  <c r="J736" i="12"/>
  <c r="P736" i="12" s="1"/>
  <c r="L759" i="12"/>
  <c r="L692" i="12"/>
  <c r="L616" i="12"/>
  <c r="L694" i="12"/>
  <c r="J694" i="12"/>
  <c r="P694" i="12" s="1"/>
  <c r="L660" i="12"/>
  <c r="J744" i="12"/>
  <c r="W744" i="12" s="1"/>
  <c r="L650" i="12"/>
  <c r="L55" i="12"/>
  <c r="J982" i="12"/>
  <c r="P982" i="12" s="1"/>
  <c r="L184" i="12"/>
  <c r="J353" i="12"/>
  <c r="L619" i="12"/>
  <c r="L112" i="12"/>
  <c r="J286" i="12"/>
  <c r="L349" i="12"/>
  <c r="J207" i="12"/>
  <c r="W207" i="12" s="1"/>
  <c r="L56" i="12"/>
  <c r="L332" i="12"/>
  <c r="J332" i="12"/>
  <c r="W332" i="12" s="1"/>
  <c r="L267" i="12"/>
  <c r="J784" i="12"/>
  <c r="W784" i="12" s="1"/>
  <c r="L389" i="12"/>
  <c r="J389" i="12"/>
  <c r="L250" i="12"/>
  <c r="L755" i="12"/>
  <c r="J755" i="12"/>
  <c r="L172" i="12"/>
  <c r="J172" i="12"/>
  <c r="L115" i="12"/>
  <c r="J115" i="12"/>
  <c r="L245" i="12"/>
  <c r="J245" i="12"/>
  <c r="L188" i="12"/>
  <c r="J260" i="12"/>
  <c r="W260" i="12" s="1"/>
  <c r="L511" i="12"/>
  <c r="J823" i="12"/>
  <c r="L344" i="12"/>
  <c r="J741" i="12"/>
  <c r="W741" i="12" s="1"/>
  <c r="L767" i="12"/>
  <c r="L773" i="12"/>
  <c r="J139" i="12"/>
  <c r="W139" i="12" s="1"/>
  <c r="L153" i="12"/>
  <c r="J153" i="12"/>
  <c r="J586" i="12"/>
  <c r="P586" i="12" s="1"/>
  <c r="L15" i="12"/>
  <c r="L540" i="12"/>
  <c r="J133" i="12"/>
  <c r="T824" i="12"/>
  <c r="U824" i="12" s="1"/>
  <c r="L387" i="12"/>
  <c r="L335" i="12"/>
  <c r="L529" i="12"/>
  <c r="L860" i="12"/>
  <c r="L810" i="12"/>
  <c r="L91" i="12"/>
  <c r="L604" i="12"/>
  <c r="L414" i="12"/>
  <c r="L646" i="12"/>
  <c r="L634" i="12"/>
  <c r="K217" i="12"/>
  <c r="L690" i="12"/>
  <c r="K982" i="12"/>
  <c r="L558" i="12"/>
  <c r="K353" i="12"/>
  <c r="L963" i="12"/>
  <c r="J619" i="12"/>
  <c r="W619" i="12" s="1"/>
  <c r="L279" i="12"/>
  <c r="K286" i="12"/>
  <c r="L145" i="12"/>
  <c r="K207" i="12"/>
  <c r="L724" i="12"/>
  <c r="L404" i="12"/>
  <c r="J267" i="12"/>
  <c r="L128" i="12"/>
  <c r="L104" i="12"/>
  <c r="L617" i="12"/>
  <c r="L851" i="12"/>
  <c r="L361" i="12"/>
  <c r="R361" i="12" s="1"/>
  <c r="J361" i="12"/>
  <c r="P361" i="12" s="1"/>
  <c r="L766" i="12"/>
  <c r="L118" i="12"/>
  <c r="L296" i="12"/>
  <c r="K823" i="12"/>
  <c r="L623" i="12"/>
  <c r="L668" i="12"/>
  <c r="J767" i="12"/>
  <c r="L481" i="12"/>
  <c r="J773" i="12"/>
  <c r="L173" i="12"/>
  <c r="L659" i="12"/>
  <c r="L73" i="12"/>
  <c r="R73" i="12" s="1"/>
  <c r="K586" i="12"/>
  <c r="L294" i="12"/>
  <c r="K468" i="12"/>
  <c r="L431" i="12"/>
  <c r="L929" i="12"/>
  <c r="L447" i="12"/>
  <c r="J540" i="12"/>
  <c r="P540" i="12" s="1"/>
  <c r="L852" i="12"/>
  <c r="J200" i="12"/>
  <c r="L200" i="12"/>
  <c r="K387" i="12"/>
  <c r="J695" i="12"/>
  <c r="P695" i="12" s="1"/>
  <c r="L695" i="12"/>
  <c r="T522" i="12"/>
  <c r="U522" i="12" s="1"/>
  <c r="J644" i="12"/>
  <c r="K619" i="12"/>
  <c r="K267" i="12"/>
  <c r="K389" i="12"/>
  <c r="K755" i="12"/>
  <c r="K172" i="12"/>
  <c r="K115" i="12"/>
  <c r="K245" i="12"/>
  <c r="K153" i="12"/>
  <c r="K540" i="12"/>
  <c r="J100" i="12"/>
  <c r="L100" i="12"/>
  <c r="K100" i="12"/>
  <c r="T111" i="12"/>
  <c r="U111" i="12" s="1"/>
  <c r="L744" i="12"/>
  <c r="L217" i="12"/>
  <c r="L982" i="12"/>
  <c r="L353" i="12"/>
  <c r="L286" i="12"/>
  <c r="L207" i="12"/>
  <c r="L260" i="12"/>
  <c r="L823" i="12"/>
  <c r="L741" i="12"/>
  <c r="L586" i="12"/>
  <c r="L468" i="12"/>
  <c r="L644" i="12"/>
  <c r="L841" i="12"/>
  <c r="T454" i="12"/>
  <c r="U454" i="12" s="1"/>
  <c r="L947" i="12"/>
  <c r="J947" i="12"/>
  <c r="P947" i="12" s="1"/>
  <c r="K813" i="12"/>
  <c r="J44" i="12"/>
  <c r="P44" i="12" s="1"/>
  <c r="L843" i="12"/>
  <c r="J843" i="12"/>
  <c r="W843" i="12" s="1"/>
  <c r="J18" i="12"/>
  <c r="P18" i="12" s="1"/>
  <c r="K831" i="12"/>
  <c r="K158" i="12"/>
  <c r="K539" i="12"/>
  <c r="J840" i="12"/>
  <c r="L916" i="12"/>
  <c r="J970" i="12"/>
  <c r="W970" i="12" s="1"/>
  <c r="K76" i="12"/>
  <c r="J794" i="12"/>
  <c r="J643" i="12"/>
  <c r="W643" i="12" s="1"/>
  <c r="K641" i="12"/>
  <c r="L488" i="12"/>
  <c r="J834" i="12"/>
  <c r="W834" i="12" s="1"/>
  <c r="K262" i="12"/>
  <c r="L255" i="12"/>
  <c r="L575" i="12"/>
  <c r="L27" i="12"/>
  <c r="L678" i="12"/>
  <c r="J528" i="12"/>
  <c r="W528" i="12" s="1"/>
  <c r="L528" i="12"/>
  <c r="K242" i="12"/>
  <c r="J242" i="12"/>
  <c r="L242" i="12"/>
  <c r="J446" i="12"/>
  <c r="W446" i="12" s="1"/>
  <c r="L446" i="12"/>
  <c r="K44" i="12"/>
  <c r="L461" i="12"/>
  <c r="L603" i="12"/>
  <c r="J156" i="12"/>
  <c r="P156" i="12" s="1"/>
  <c r="L381" i="12"/>
  <c r="L811" i="12"/>
  <c r="J811" i="12"/>
  <c r="K633" i="12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K24" i="12"/>
  <c r="K503" i="12"/>
  <c r="K263" i="12"/>
  <c r="L828" i="12"/>
  <c r="L282" i="12"/>
  <c r="L546" i="12"/>
  <c r="J546" i="12"/>
  <c r="L813" i="12"/>
  <c r="J603" i="12"/>
  <c r="P603" i="12" s="1"/>
  <c r="L858" i="12"/>
  <c r="L443" i="12"/>
  <c r="L158" i="12"/>
  <c r="J493" i="12"/>
  <c r="P493" i="12" s="1"/>
  <c r="J409" i="12"/>
  <c r="L479" i="12"/>
  <c r="L61" i="12"/>
  <c r="L86" i="12"/>
  <c r="J108" i="12"/>
  <c r="L875" i="12"/>
  <c r="J600" i="12"/>
  <c r="J459" i="12"/>
  <c r="W459" i="12" s="1"/>
  <c r="L539" i="12"/>
  <c r="J398" i="12"/>
  <c r="J370" i="12"/>
  <c r="W370" i="12" s="1"/>
  <c r="L372" i="12"/>
  <c r="J318" i="12"/>
  <c r="J117" i="12"/>
  <c r="W117" i="12" s="1"/>
  <c r="T545" i="12"/>
  <c r="U545" i="12" s="1"/>
  <c r="L262" i="12"/>
  <c r="L992" i="12"/>
  <c r="J808" i="12"/>
  <c r="L808" i="12"/>
  <c r="L707" i="12"/>
  <c r="L44" i="12"/>
  <c r="L321" i="12"/>
  <c r="L18" i="12"/>
  <c r="L825" i="12"/>
  <c r="L633" i="12"/>
  <c r="L157" i="12"/>
  <c r="L761" i="12"/>
  <c r="L524" i="12"/>
  <c r="L638" i="12"/>
  <c r="L740" i="12"/>
  <c r="L840" i="12"/>
  <c r="L970" i="12"/>
  <c r="L794" i="12"/>
  <c r="L718" i="12"/>
  <c r="L656" i="12"/>
  <c r="L291" i="12"/>
  <c r="L652" i="12"/>
  <c r="R652" i="12" s="1"/>
  <c r="L869" i="12"/>
  <c r="L643" i="12"/>
  <c r="L893" i="12"/>
  <c r="Y893" i="12" s="1"/>
  <c r="L490" i="12"/>
  <c r="T914" i="12"/>
  <c r="U914" i="12" s="1"/>
  <c r="L867" i="12"/>
  <c r="L844" i="12"/>
  <c r="L24" i="12"/>
  <c r="L503" i="12"/>
  <c r="L834" i="12"/>
  <c r="L198" i="12"/>
  <c r="L263" i="12"/>
  <c r="K175" i="12"/>
  <c r="J39" i="12"/>
  <c r="L39" i="12"/>
  <c r="L699" i="12"/>
  <c r="J699" i="12"/>
  <c r="W699" i="12" s="1"/>
  <c r="J395" i="12"/>
  <c r="L395" i="12"/>
  <c r="Y395" i="12" s="1"/>
  <c r="L455" i="12"/>
  <c r="K455" i="12"/>
  <c r="J513" i="12"/>
  <c r="L513" i="12"/>
  <c r="K446" i="12"/>
  <c r="T37" i="12"/>
  <c r="U37" i="12" s="1"/>
  <c r="T52" i="12"/>
  <c r="U52" i="12" s="1"/>
  <c r="L960" i="12"/>
  <c r="J960" i="12"/>
  <c r="K560" i="12"/>
  <c r="L368" i="12"/>
  <c r="J4" i="12"/>
  <c r="W4" i="12" s="1"/>
  <c r="L94" i="12"/>
  <c r="J94" i="12"/>
  <c r="L435" i="12"/>
  <c r="L442" i="12"/>
  <c r="L782" i="12"/>
  <c r="J782" i="12"/>
  <c r="L609" i="12"/>
  <c r="L698" i="12"/>
  <c r="L861" i="12"/>
  <c r="L8" i="12"/>
  <c r="Y8" i="12" s="1"/>
  <c r="L127" i="12"/>
  <c r="J127" i="12"/>
  <c r="J466" i="12"/>
  <c r="W466" i="12" s="1"/>
  <c r="K606" i="12"/>
  <c r="L325" i="12"/>
  <c r="L223" i="12"/>
  <c r="K85" i="12"/>
  <c r="T855" i="12"/>
  <c r="U855" i="12" s="1"/>
  <c r="L537" i="12"/>
  <c r="J537" i="12"/>
  <c r="K384" i="12"/>
  <c r="L284" i="12"/>
  <c r="K833" i="12"/>
  <c r="L502" i="12"/>
  <c r="J788" i="12"/>
  <c r="P788" i="12" s="1"/>
  <c r="L80" i="12"/>
  <c r="K32" i="12"/>
  <c r="L850" i="12"/>
  <c r="K805" i="12"/>
  <c r="L592" i="12"/>
  <c r="K839" i="12"/>
  <c r="L449" i="12"/>
  <c r="J449" i="12"/>
  <c r="J3" i="12"/>
  <c r="W3" i="12" s="1"/>
  <c r="K508" i="12"/>
  <c r="J544" i="12"/>
  <c r="L778" i="12"/>
  <c r="J553" i="12"/>
  <c r="L553" i="12"/>
  <c r="K553" i="12"/>
  <c r="K483" i="12"/>
  <c r="J483" i="12"/>
  <c r="L483" i="12"/>
  <c r="L248" i="12"/>
  <c r="R248" i="12" s="1"/>
  <c r="T228" i="12"/>
  <c r="U228" i="12" s="1"/>
  <c r="L183" i="12"/>
  <c r="L499" i="12"/>
  <c r="J388" i="12"/>
  <c r="W388" i="12" s="1"/>
  <c r="L40" i="12"/>
  <c r="J40" i="12"/>
  <c r="L713" i="12"/>
  <c r="J713" i="12"/>
  <c r="J435" i="12"/>
  <c r="J442" i="12"/>
  <c r="P442" i="12" s="1"/>
  <c r="J609" i="12"/>
  <c r="P609" i="12" s="1"/>
  <c r="J861" i="12"/>
  <c r="P861" i="12" s="1"/>
  <c r="K484" i="12"/>
  <c r="J223" i="12"/>
  <c r="J284" i="12"/>
  <c r="K708" i="12"/>
  <c r="K195" i="12"/>
  <c r="K886" i="12"/>
  <c r="L864" i="12"/>
  <c r="L857" i="12"/>
  <c r="J857" i="12"/>
  <c r="W857" i="12" s="1"/>
  <c r="L310" i="12"/>
  <c r="K310" i="12"/>
  <c r="K500" i="12"/>
  <c r="J500" i="12"/>
  <c r="L500" i="12"/>
  <c r="L560" i="12"/>
  <c r="L201" i="12"/>
  <c r="L601" i="12"/>
  <c r="J499" i="12"/>
  <c r="P499" i="12" s="1"/>
  <c r="K782" i="12"/>
  <c r="K861" i="12"/>
  <c r="K223" i="12"/>
  <c r="L85" i="12"/>
  <c r="K537" i="12"/>
  <c r="L384" i="12"/>
  <c r="K284" i="12"/>
  <c r="L805" i="12"/>
  <c r="J805" i="12"/>
  <c r="K592" i="12"/>
  <c r="L839" i="12"/>
  <c r="J839" i="12"/>
  <c r="K449" i="12"/>
  <c r="L3" i="12"/>
  <c r="L51" i="12"/>
  <c r="L508" i="12"/>
  <c r="T519" i="12"/>
  <c r="U519" i="12" s="1"/>
  <c r="L58" i="12"/>
  <c r="L59" i="12"/>
  <c r="L466" i="12"/>
  <c r="L484" i="12"/>
  <c r="L788" i="12"/>
  <c r="L589" i="12"/>
  <c r="L708" i="12"/>
  <c r="L195" i="12"/>
  <c r="L542" i="12"/>
  <c r="L28" i="12"/>
  <c r="J28" i="12"/>
  <c r="L285" i="12"/>
  <c r="J373" i="12"/>
  <c r="W373" i="12" s="1"/>
  <c r="L584" i="12"/>
  <c r="J584" i="12"/>
  <c r="L745" i="12"/>
  <c r="J745" i="12"/>
  <c r="L135" i="12"/>
  <c r="L236" i="12"/>
  <c r="L728" i="12"/>
  <c r="L578" i="12"/>
  <c r="J578" i="12"/>
  <c r="L186" i="12"/>
  <c r="J186" i="12"/>
  <c r="K97" i="12"/>
  <c r="L936" i="12"/>
  <c r="L945" i="12"/>
  <c r="J945" i="12"/>
  <c r="L144" i="12"/>
  <c r="J144" i="12"/>
  <c r="T639" i="12"/>
  <c r="U639" i="12" s="1"/>
  <c r="L984" i="12"/>
  <c r="J674" i="12"/>
  <c r="L681" i="12"/>
  <c r="J681" i="12"/>
  <c r="J965" i="12"/>
  <c r="W965" i="12" s="1"/>
  <c r="L199" i="12"/>
  <c r="L686" i="12"/>
  <c r="J474" i="12"/>
  <c r="W474" i="12" s="1"/>
  <c r="L268" i="12"/>
  <c r="L453" i="12"/>
  <c r="J453" i="12"/>
  <c r="W453" i="12" s="1"/>
  <c r="J72" i="12"/>
  <c r="L72" i="12"/>
  <c r="J636" i="12"/>
  <c r="L636" i="12"/>
  <c r="L288" i="12"/>
  <c r="J288" i="12"/>
  <c r="W288" i="12" s="1"/>
  <c r="J719" i="12"/>
  <c r="L719" i="12"/>
  <c r="L731" i="12"/>
  <c r="R731" i="12" s="1"/>
  <c r="K780" i="12"/>
  <c r="K373" i="12"/>
  <c r="L458" i="12"/>
  <c r="J458" i="12"/>
  <c r="J135" i="12"/>
  <c r="P135" i="12" s="1"/>
  <c r="J728" i="12"/>
  <c r="L234" i="12"/>
  <c r="Y234" i="12" s="1"/>
  <c r="J234" i="12"/>
  <c r="W234" i="12" s="1"/>
  <c r="L876" i="12"/>
  <c r="J876" i="12"/>
  <c r="W876" i="12" s="1"/>
  <c r="J936" i="12"/>
  <c r="K705" i="12"/>
  <c r="J199" i="12"/>
  <c r="W199" i="12" s="1"/>
  <c r="L463" i="12"/>
  <c r="J463" i="12"/>
  <c r="W463" i="12" s="1"/>
  <c r="J686" i="12"/>
  <c r="P686" i="12" s="1"/>
  <c r="T665" i="12"/>
  <c r="U665" i="12" s="1"/>
  <c r="K72" i="12"/>
  <c r="K636" i="12"/>
  <c r="J204" i="12"/>
  <c r="K719" i="12"/>
  <c r="J930" i="12"/>
  <c r="J979" i="12"/>
  <c r="P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81" i="12"/>
  <c r="K686" i="12"/>
  <c r="J406" i="12"/>
  <c r="P406" i="12" s="1"/>
  <c r="K406" i="12"/>
  <c r="J538" i="12"/>
  <c r="P538" i="12" s="1"/>
  <c r="K538" i="12"/>
  <c r="K288" i="12"/>
  <c r="L780" i="12"/>
  <c r="L373" i="12"/>
  <c r="L705" i="12"/>
  <c r="L674" i="12"/>
  <c r="T385" i="12"/>
  <c r="U385" i="12" s="1"/>
  <c r="J748" i="12"/>
  <c r="L748" i="12"/>
  <c r="J955" i="12"/>
  <c r="L955" i="12"/>
  <c r="L538" i="12"/>
  <c r="L204" i="12"/>
  <c r="L333" i="12"/>
  <c r="L930" i="12"/>
  <c r="L756" i="12"/>
  <c r="L872" i="12"/>
  <c r="L209" i="12"/>
  <c r="J812" i="12"/>
  <c r="P812" i="12" s="1"/>
  <c r="L77" i="12"/>
  <c r="L990" i="12"/>
  <c r="R990" i="12" s="1"/>
  <c r="J990" i="12"/>
  <c r="W990" i="12" s="1"/>
  <c r="L797" i="12"/>
  <c r="J595" i="12"/>
  <c r="P595" i="12" s="1"/>
  <c r="K486" i="12"/>
  <c r="L346" i="12"/>
  <c r="L722" i="12"/>
  <c r="J711" i="12"/>
  <c r="W711" i="12" s="1"/>
  <c r="K505" i="12"/>
  <c r="J178" i="12"/>
  <c r="P178" i="12" s="1"/>
  <c r="K230" i="12"/>
  <c r="L399" i="12"/>
  <c r="J331" i="12"/>
  <c r="P331" i="12" s="1"/>
  <c r="K677" i="12"/>
  <c r="L166" i="12"/>
  <c r="K309" i="12"/>
  <c r="L927" i="12"/>
  <c r="L956" i="12"/>
  <c r="J956" i="12"/>
  <c r="W956" i="12" s="1"/>
  <c r="J456" i="12"/>
  <c r="W456" i="12" s="1"/>
  <c r="L456" i="12"/>
  <c r="K890" i="12"/>
  <c r="J890" i="12"/>
  <c r="W890" i="12" s="1"/>
  <c r="L890" i="12"/>
  <c r="K324" i="12"/>
  <c r="J324" i="12"/>
  <c r="K727" i="12"/>
  <c r="J727" i="12"/>
  <c r="L727" i="12"/>
  <c r="L155" i="12"/>
  <c r="L486" i="12"/>
  <c r="L235" i="12"/>
  <c r="L505" i="12"/>
  <c r="L230" i="12"/>
  <c r="L677" i="12"/>
  <c r="L390" i="12"/>
  <c r="L309" i="12"/>
  <c r="K271" i="12"/>
  <c r="J271" i="12"/>
  <c r="P271" i="12" s="1"/>
  <c r="L324" i="12"/>
  <c r="L812" i="12"/>
  <c r="L595" i="12"/>
  <c r="L671" i="12"/>
  <c r="L2" i="12"/>
  <c r="R2" i="12" s="1"/>
  <c r="L711" i="12"/>
  <c r="L632" i="12"/>
  <c r="L178" i="12"/>
  <c r="L331" i="12"/>
  <c r="J887" i="12"/>
  <c r="L887" i="12"/>
  <c r="J815" i="12"/>
  <c r="L815" i="12"/>
  <c r="L185" i="12"/>
  <c r="L904" i="12"/>
  <c r="L661" i="12"/>
  <c r="L853" i="12"/>
  <c r="J853" i="12"/>
  <c r="L800" i="12"/>
  <c r="J800" i="12"/>
  <c r="L221" i="12"/>
  <c r="L498" i="12"/>
  <c r="L421" i="12"/>
  <c r="L654" i="12"/>
  <c r="J654" i="12"/>
  <c r="K266" i="12"/>
  <c r="J803" i="12"/>
  <c r="L803" i="12"/>
  <c r="L25" i="12"/>
  <c r="J579" i="12"/>
  <c r="P579" i="12" s="1"/>
  <c r="L579" i="12"/>
  <c r="L14" i="12"/>
  <c r="L821" i="12"/>
  <c r="J821" i="12"/>
  <c r="L437" i="12"/>
  <c r="J437" i="12"/>
  <c r="L227" i="12"/>
  <c r="L355" i="12"/>
  <c r="Y355" i="12" s="1"/>
  <c r="L752" i="12"/>
  <c r="L919" i="12"/>
  <c r="J919" i="12"/>
  <c r="L735" i="12"/>
  <c r="L771" i="12"/>
  <c r="L137" i="12"/>
  <c r="J498" i="12"/>
  <c r="P498" i="12" s="1"/>
  <c r="L814" i="12"/>
  <c r="L738" i="12"/>
  <c r="R738" i="12" s="1"/>
  <c r="L345" i="12"/>
  <c r="J345" i="12"/>
  <c r="P345" i="12" s="1"/>
  <c r="J181" i="12"/>
  <c r="L181" i="12"/>
  <c r="L212" i="12"/>
  <c r="Y212" i="12" s="1"/>
  <c r="L891" i="12"/>
  <c r="J735" i="12"/>
  <c r="K800" i="12"/>
  <c r="K498" i="12"/>
  <c r="L743" i="12"/>
  <c r="L266" i="12"/>
  <c r="L6" i="12"/>
  <c r="K359" i="12"/>
  <c r="J359" i="12"/>
  <c r="K919" i="12"/>
  <c r="K735" i="12"/>
  <c r="J801" i="12"/>
  <c r="P801" i="12" s="1"/>
  <c r="L801" i="12"/>
  <c r="K579" i="12"/>
  <c r="J295" i="12"/>
  <c r="L295" i="12"/>
  <c r="K762" i="12"/>
  <c r="J206" i="12"/>
  <c r="W206" i="12" s="1"/>
  <c r="L206" i="12"/>
  <c r="K206" i="12"/>
  <c r="K415" i="12"/>
  <c r="L418" i="12"/>
  <c r="K901" i="12"/>
  <c r="L277" i="12"/>
  <c r="K535" i="12"/>
  <c r="L214" i="12"/>
  <c r="J214" i="12"/>
  <c r="L342" i="12"/>
  <c r="Y342" i="12" s="1"/>
  <c r="L327" i="12"/>
  <c r="J327" i="12"/>
  <c r="L5" i="12"/>
  <c r="Y5" i="12" s="1"/>
  <c r="L196" i="12"/>
  <c r="K295" i="12"/>
  <c r="J751" i="12"/>
  <c r="L995" i="12"/>
  <c r="J46" i="12"/>
  <c r="W46" i="12" s="1"/>
  <c r="K46" i="12"/>
  <c r="J418" i="12"/>
  <c r="P418" i="12" s="1"/>
  <c r="J277" i="12"/>
  <c r="P277" i="12" s="1"/>
  <c r="J196" i="12"/>
  <c r="P196" i="12" s="1"/>
  <c r="J340" i="12"/>
  <c r="L340" i="12"/>
  <c r="K995" i="12"/>
  <c r="L363" i="12"/>
  <c r="L415" i="12"/>
  <c r="K418" i="12"/>
  <c r="L901" i="12"/>
  <c r="L535" i="12"/>
  <c r="K214" i="12"/>
  <c r="L276" i="12"/>
  <c r="K327" i="12"/>
  <c r="J426" i="12"/>
  <c r="L426" i="12"/>
  <c r="J762" i="12"/>
  <c r="L762" i="12"/>
  <c r="K75" i="12"/>
  <c r="K441" i="12"/>
  <c r="J921" i="12"/>
  <c r="P921" i="12" s="1"/>
  <c r="L921" i="12"/>
  <c r="J882" i="12"/>
  <c r="W882" i="12" s="1"/>
  <c r="L882" i="12"/>
  <c r="L532" i="12"/>
  <c r="L525" i="12"/>
  <c r="L836" i="12"/>
  <c r="J836" i="12"/>
  <c r="L655" i="12"/>
  <c r="K464" i="12"/>
  <c r="K573" i="12"/>
  <c r="L923" i="12"/>
  <c r="J923" i="12"/>
  <c r="J351" i="12"/>
  <c r="P351" i="12" s="1"/>
  <c r="L75" i="12"/>
  <c r="L441" i="12"/>
  <c r="L796" i="12"/>
  <c r="R796" i="12" s="1"/>
  <c r="L132" i="12"/>
  <c r="L706" i="12"/>
  <c r="L691" i="12"/>
  <c r="L233" i="12"/>
  <c r="L460" i="12"/>
  <c r="J655" i="12"/>
  <c r="P655" i="12" s="1"/>
  <c r="L464" i="12"/>
  <c r="L336" i="12"/>
  <c r="J224" i="12"/>
  <c r="K921" i="12"/>
  <c r="J688" i="12"/>
  <c r="W688" i="12" s="1"/>
  <c r="K688" i="12"/>
  <c r="J480" i="12"/>
  <c r="W480" i="12" s="1"/>
  <c r="L480" i="12"/>
  <c r="L989" i="12"/>
  <c r="L403" i="12"/>
  <c r="R403" i="12" s="1"/>
  <c r="L573" i="12"/>
  <c r="L165" i="12"/>
  <c r="J165" i="12"/>
  <c r="P165" i="12" s="1"/>
  <c r="K882" i="12"/>
  <c r="L362" i="12"/>
  <c r="J154" i="12"/>
  <c r="L436" i="12"/>
  <c r="Y436" i="12" s="1"/>
  <c r="J436" i="12"/>
  <c r="W436" i="12" s="1"/>
  <c r="L543" i="12"/>
  <c r="J871" i="12"/>
  <c r="W871" i="12" s="1"/>
  <c r="K96" i="12"/>
  <c r="J941" i="12"/>
  <c r="J849" i="12"/>
  <c r="P849" i="12" s="1"/>
  <c r="L849" i="12"/>
  <c r="R849" i="12" s="1"/>
  <c r="L907" i="12"/>
  <c r="K907" i="12"/>
  <c r="J322" i="12"/>
  <c r="W322" i="12" s="1"/>
  <c r="L322" i="12"/>
  <c r="M15" i="20"/>
  <c r="O15" i="20" s="1"/>
  <c r="D10" i="19"/>
  <c r="B14" i="19"/>
  <c r="D9" i="19"/>
  <c r="K89" i="12"/>
  <c r="M14" i="20"/>
  <c r="L96" i="12"/>
  <c r="L476" i="12"/>
  <c r="K476" i="12"/>
  <c r="L154" i="12"/>
  <c r="L871" i="12"/>
  <c r="L941" i="12"/>
  <c r="L89" i="12"/>
  <c r="K628" i="12"/>
  <c r="J628" i="12"/>
  <c r="L628" i="12"/>
  <c r="J907" i="12"/>
  <c r="K66" i="12"/>
  <c r="J66" i="12"/>
  <c r="W66" i="12" s="1"/>
  <c r="L66" i="12"/>
  <c r="K179" i="12"/>
  <c r="J179" i="12"/>
  <c r="L179" i="12"/>
  <c r="K322" i="12"/>
  <c r="L913" i="12"/>
  <c r="K670" i="12"/>
  <c r="L30" i="12"/>
  <c r="J30" i="12"/>
  <c r="L884" i="12"/>
  <c r="J884" i="12"/>
  <c r="J369" i="12"/>
  <c r="W369" i="12" s="1"/>
  <c r="L417" i="12"/>
  <c r="P21" i="20"/>
  <c r="L429" i="12"/>
  <c r="L868" i="12"/>
  <c r="L507" i="12"/>
  <c r="J417" i="12"/>
  <c r="D5" i="19"/>
  <c r="N21" i="20"/>
  <c r="L670" i="12"/>
  <c r="K30" i="12"/>
  <c r="K884" i="12"/>
  <c r="D3" i="18"/>
  <c r="N15" i="20"/>
  <c r="O21" i="20"/>
  <c r="F8" i="14"/>
  <c r="M4" i="21" l="1"/>
  <c r="E10" i="21"/>
  <c r="Q621" i="12"/>
  <c r="T621" i="12" s="1"/>
  <c r="U621" i="12" s="1"/>
  <c r="AA561" i="12"/>
  <c r="AB561" i="12" s="1"/>
  <c r="AA31" i="12"/>
  <c r="AB31" i="12" s="1"/>
  <c r="AA71" i="12"/>
  <c r="AB71" i="12" s="1"/>
  <c r="B20" i="21"/>
  <c r="D15" i="21"/>
  <c r="D14" i="21"/>
  <c r="B8" i="21"/>
  <c r="D16" i="21"/>
  <c r="B14" i="21"/>
  <c r="E9" i="21"/>
  <c r="D10" i="21"/>
  <c r="E8" i="21"/>
  <c r="D9" i="21"/>
  <c r="D8" i="21"/>
  <c r="AA895" i="12"/>
  <c r="AB895" i="12" s="1"/>
  <c r="W677" i="12"/>
  <c r="AA519" i="12"/>
  <c r="AB519" i="12" s="1"/>
  <c r="AA269" i="12"/>
  <c r="AB269" i="12" s="1"/>
  <c r="T160" i="12"/>
  <c r="U160" i="12" s="1"/>
  <c r="T420" i="12"/>
  <c r="U420" i="12" s="1"/>
  <c r="T555" i="12"/>
  <c r="U555" i="12" s="1"/>
  <c r="W929" i="12"/>
  <c r="T673" i="12"/>
  <c r="U673" i="12" s="1"/>
  <c r="W189" i="12"/>
  <c r="T299" i="12"/>
  <c r="U299" i="12" s="1"/>
  <c r="AA842" i="12"/>
  <c r="AB842" i="12" s="1"/>
  <c r="AA163" i="12"/>
  <c r="AB163" i="12" s="1"/>
  <c r="T564" i="12"/>
  <c r="U564" i="12" s="1"/>
  <c r="AA360" i="12"/>
  <c r="AB360" i="12" s="1"/>
  <c r="T281" i="12"/>
  <c r="U281" i="12" s="1"/>
  <c r="P814" i="12"/>
  <c r="W407" i="12"/>
  <c r="P450" i="12"/>
  <c r="T554" i="12"/>
  <c r="U554" i="12" s="1"/>
  <c r="AA299" i="12"/>
  <c r="AB299" i="12" s="1"/>
  <c r="P721" i="12"/>
  <c r="P841" i="12"/>
  <c r="P337" i="12"/>
  <c r="AA106" i="12"/>
  <c r="AB106" i="12" s="1"/>
  <c r="AA190" i="12"/>
  <c r="AB190" i="12" s="1"/>
  <c r="P282" i="12"/>
  <c r="P87" i="12"/>
  <c r="W390" i="12"/>
  <c r="AA753" i="12"/>
  <c r="AB753" i="12" s="1"/>
  <c r="W460" i="12"/>
  <c r="AA394" i="12"/>
  <c r="AB394" i="12" s="1"/>
  <c r="AA720" i="12"/>
  <c r="AB720" i="12" s="1"/>
  <c r="AA564" i="12"/>
  <c r="AB564" i="12" s="1"/>
  <c r="AA281" i="12"/>
  <c r="AB281" i="12" s="1"/>
  <c r="W698" i="12"/>
  <c r="W8" i="12"/>
  <c r="W358" i="12"/>
  <c r="W419" i="12"/>
  <c r="D11" i="19"/>
  <c r="T624" i="12"/>
  <c r="U624" i="12" s="1"/>
  <c r="AA522" i="12"/>
  <c r="AB522" i="12" s="1"/>
  <c r="T561" i="12"/>
  <c r="U561" i="12" s="1"/>
  <c r="AA615" i="12"/>
  <c r="AB615" i="12" s="1"/>
  <c r="P750" i="12"/>
  <c r="W352" i="12"/>
  <c r="F20" i="21"/>
  <c r="P434" i="12"/>
  <c r="E21" i="21"/>
  <c r="E20" i="21"/>
  <c r="E22" i="21"/>
  <c r="E23" i="21"/>
  <c r="E24" i="21"/>
  <c r="W631" i="12"/>
  <c r="W412" i="12"/>
  <c r="P731" i="12"/>
  <c r="P510" i="12"/>
  <c r="Q614" i="12"/>
  <c r="AA52" i="12"/>
  <c r="AB52" i="12" s="1"/>
  <c r="P132" i="12"/>
  <c r="P348" i="12"/>
  <c r="P915" i="12"/>
  <c r="AA730" i="12"/>
  <c r="AB730" i="12" s="1"/>
  <c r="P76" i="12"/>
  <c r="W916" i="12"/>
  <c r="AA618" i="12"/>
  <c r="AB618" i="12" s="1"/>
  <c r="P653" i="12"/>
  <c r="W562" i="12"/>
  <c r="W888" i="12"/>
  <c r="W557" i="12"/>
  <c r="P79" i="12"/>
  <c r="P444" i="12"/>
  <c r="W532" i="12"/>
  <c r="P932" i="12"/>
  <c r="W523" i="12"/>
  <c r="W333" i="12"/>
  <c r="P482" i="12"/>
  <c r="P630" i="12"/>
  <c r="P375" i="12"/>
  <c r="P25" i="12"/>
  <c r="W32" i="12"/>
  <c r="W300" i="12"/>
  <c r="W912" i="12"/>
  <c r="P298" i="12"/>
  <c r="W166" i="12"/>
  <c r="P11" i="12"/>
  <c r="AA492" i="12"/>
  <c r="AB492" i="12" s="1"/>
  <c r="AA640" i="12"/>
  <c r="AB640" i="12" s="1"/>
  <c r="P328" i="12"/>
  <c r="W268" i="12"/>
  <c r="P980" i="12"/>
  <c r="P380" i="12"/>
  <c r="W635" i="12"/>
  <c r="W977" i="12"/>
  <c r="W344" i="12"/>
  <c r="W75" i="12"/>
  <c r="P231" i="12"/>
  <c r="AA723" i="12"/>
  <c r="AB723" i="12" s="1"/>
  <c r="T229" i="12"/>
  <c r="U229" i="12" s="1"/>
  <c r="P525" i="12"/>
  <c r="P5" i="12"/>
  <c r="P222" i="12"/>
  <c r="W235" i="12"/>
  <c r="W202" i="12"/>
  <c r="P508" i="12"/>
  <c r="P27" i="12"/>
  <c r="P121" i="12"/>
  <c r="P433" i="12"/>
  <c r="W58" i="12"/>
  <c r="W541" i="12"/>
  <c r="T842" i="12"/>
  <c r="U842" i="12" s="1"/>
  <c r="AA160" i="12"/>
  <c r="AB160" i="12" s="1"/>
  <c r="W886" i="12"/>
  <c r="P894" i="12"/>
  <c r="P984" i="12"/>
  <c r="W41" i="12"/>
  <c r="W431" i="12"/>
  <c r="W703" i="12"/>
  <c r="R856" i="12"/>
  <c r="T856" i="12" s="1"/>
  <c r="U856" i="12" s="1"/>
  <c r="W883" i="12"/>
  <c r="Y229" i="12"/>
  <c r="AA665" i="12"/>
  <c r="AB665" i="12" s="1"/>
  <c r="AA12" i="12"/>
  <c r="AB12" i="12" s="1"/>
  <c r="W464" i="12"/>
  <c r="P570" i="12"/>
  <c r="P422" i="12"/>
  <c r="P2" i="12"/>
  <c r="P904" i="12"/>
  <c r="P443" i="12"/>
  <c r="AA239" i="12"/>
  <c r="AB239" i="12" s="1"/>
  <c r="AA986" i="12"/>
  <c r="AB986" i="12" s="1"/>
  <c r="T17" i="12"/>
  <c r="U17" i="12" s="1"/>
  <c r="AA512" i="12"/>
  <c r="AB512" i="12" s="1"/>
  <c r="W827" i="12"/>
  <c r="AA78" i="12"/>
  <c r="AB78" i="12" s="1"/>
  <c r="W501" i="12"/>
  <c r="W338" i="12"/>
  <c r="W983" i="12"/>
  <c r="W212" i="12"/>
  <c r="W992" i="12"/>
  <c r="W391" i="12"/>
  <c r="T269" i="12"/>
  <c r="U269" i="12" s="1"/>
  <c r="T78" i="12"/>
  <c r="U78" i="12" s="1"/>
  <c r="P871" i="12"/>
  <c r="P669" i="12"/>
  <c r="P602" i="12"/>
  <c r="P656" i="12"/>
  <c r="P473" i="12"/>
  <c r="W921" i="12"/>
  <c r="AA906" i="12"/>
  <c r="AB906" i="12" s="1"/>
  <c r="W505" i="12"/>
  <c r="W849" i="12"/>
  <c r="AA832" i="12"/>
  <c r="AB832" i="12" s="1"/>
  <c r="T822" i="12"/>
  <c r="U822" i="12" s="1"/>
  <c r="AA454" i="12"/>
  <c r="AB454" i="12" s="1"/>
  <c r="AA237" i="12"/>
  <c r="AB237" i="12" s="1"/>
  <c r="AA111" i="12"/>
  <c r="AB111" i="12" s="1"/>
  <c r="AA914" i="12"/>
  <c r="AB914" i="12" s="1"/>
  <c r="T637" i="12"/>
  <c r="U637" i="12" s="1"/>
  <c r="T723" i="12"/>
  <c r="U723" i="12" s="1"/>
  <c r="P809" i="12"/>
  <c r="AA549" i="12"/>
  <c r="AB549" i="12" s="1"/>
  <c r="AA339" i="12"/>
  <c r="AB339" i="12" s="1"/>
  <c r="P641" i="12"/>
  <c r="P652" i="12"/>
  <c r="W737" i="12"/>
  <c r="P112" i="12"/>
  <c r="AA17" i="12"/>
  <c r="AB17" i="12" s="1"/>
  <c r="AA909" i="12"/>
  <c r="AB909" i="12" s="1"/>
  <c r="W209" i="12"/>
  <c r="P542" i="12"/>
  <c r="W323" i="12"/>
  <c r="P43" i="12"/>
  <c r="W402" i="12"/>
  <c r="T163" i="12"/>
  <c r="U163" i="12" s="1"/>
  <c r="P463" i="12"/>
  <c r="AA673" i="12"/>
  <c r="AB673" i="12" s="1"/>
  <c r="W612" i="12"/>
  <c r="T314" i="12"/>
  <c r="U314" i="12" s="1"/>
  <c r="W405" i="12"/>
  <c r="AA37" i="12"/>
  <c r="AB37" i="12" s="1"/>
  <c r="AA228" i="12"/>
  <c r="AB228" i="12" s="1"/>
  <c r="W718" i="12"/>
  <c r="T174" i="12"/>
  <c r="U174" i="12" s="1"/>
  <c r="AA824" i="12"/>
  <c r="AB824" i="12" s="1"/>
  <c r="AA110" i="12"/>
  <c r="AB110" i="12" s="1"/>
  <c r="AA959" i="12"/>
  <c r="AB959" i="12" s="1"/>
  <c r="AA687" i="12"/>
  <c r="AB687" i="12" s="1"/>
  <c r="AA67" i="12"/>
  <c r="AB67" i="12" s="1"/>
  <c r="W355" i="12"/>
  <c r="P206" i="12"/>
  <c r="AA991" i="12"/>
  <c r="AB991" i="12" s="1"/>
  <c r="W221" i="12"/>
  <c r="P971" i="12"/>
  <c r="AA902" i="12"/>
  <c r="AB902" i="12" s="1"/>
  <c r="T31" i="12"/>
  <c r="U31" i="12" s="1"/>
  <c r="T106" i="12"/>
  <c r="U106" i="12" s="1"/>
  <c r="AA961" i="12"/>
  <c r="AB961" i="12" s="1"/>
  <c r="AA795" i="12"/>
  <c r="AB795" i="12" s="1"/>
  <c r="P784" i="12"/>
  <c r="AA715" i="12"/>
  <c r="AB715" i="12" s="1"/>
  <c r="AA62" i="12"/>
  <c r="AB62" i="12" s="1"/>
  <c r="AA580" i="12"/>
  <c r="AB580" i="12" s="1"/>
  <c r="AA226" i="12"/>
  <c r="AB226" i="12" s="1"/>
  <c r="S67" i="5"/>
  <c r="T67" i="5" s="1"/>
  <c r="Y582" i="12"/>
  <c r="AA582" i="12" s="1"/>
  <c r="AB582" i="12" s="1"/>
  <c r="R582" i="12"/>
  <c r="T582" i="12" s="1"/>
  <c r="U582" i="12" s="1"/>
  <c r="R386" i="12"/>
  <c r="Y386" i="12"/>
  <c r="AA386" i="12" s="1"/>
  <c r="AB386" i="12" s="1"/>
  <c r="Z631" i="12"/>
  <c r="S631" i="12"/>
  <c r="X796" i="12"/>
  <c r="Q796" i="12"/>
  <c r="X365" i="12"/>
  <c r="Q365" i="12"/>
  <c r="Q421" i="12"/>
  <c r="X421" i="12"/>
  <c r="Y547" i="12"/>
  <c r="AA547" i="12" s="1"/>
  <c r="AB547" i="12" s="1"/>
  <c r="R547" i="12"/>
  <c r="T547" i="12" s="1"/>
  <c r="U547" i="12" s="1"/>
  <c r="R259" i="12"/>
  <c r="Y259" i="12"/>
  <c r="X51" i="12"/>
  <c r="Q51" i="12"/>
  <c r="S87" i="12"/>
  <c r="Z87" i="12"/>
  <c r="R699" i="12"/>
  <c r="Y699" i="12"/>
  <c r="Q15" i="12"/>
  <c r="X15" i="12"/>
  <c r="X659" i="12"/>
  <c r="Q659" i="12"/>
  <c r="Q764" i="12"/>
  <c r="X764" i="12"/>
  <c r="Q184" i="12"/>
  <c r="X184" i="12"/>
  <c r="Y958" i="12"/>
  <c r="AA958" i="12" s="1"/>
  <c r="AB958" i="12" s="1"/>
  <c r="R958" i="12"/>
  <c r="T958" i="12" s="1"/>
  <c r="U958" i="12" s="1"/>
  <c r="S758" i="12"/>
  <c r="Z758" i="12"/>
  <c r="S485" i="12"/>
  <c r="Z485" i="12"/>
  <c r="Y30" i="12"/>
  <c r="R30" i="12"/>
  <c r="Q417" i="12"/>
  <c r="X417" i="12"/>
  <c r="Z429" i="12"/>
  <c r="S429" i="12"/>
  <c r="X369" i="12"/>
  <c r="Q369" i="12"/>
  <c r="X30" i="12"/>
  <c r="Q30" i="12"/>
  <c r="Z913" i="12"/>
  <c r="S913" i="12"/>
  <c r="R179" i="12"/>
  <c r="Y179" i="12"/>
  <c r="X907" i="12"/>
  <c r="Q907" i="12"/>
  <c r="R628" i="12"/>
  <c r="Y628" i="12"/>
  <c r="Z941" i="12"/>
  <c r="S941" i="12"/>
  <c r="Y907" i="12"/>
  <c r="R907" i="12"/>
  <c r="Q154" i="12"/>
  <c r="X154" i="12"/>
  <c r="Z336" i="12"/>
  <c r="S336" i="12"/>
  <c r="Q923" i="12"/>
  <c r="X923" i="12"/>
  <c r="Q836" i="12"/>
  <c r="X836" i="12"/>
  <c r="S762" i="12"/>
  <c r="Z762" i="12"/>
  <c r="X277" i="12"/>
  <c r="Q277" i="12"/>
  <c r="X751" i="12"/>
  <c r="Q751" i="12"/>
  <c r="Q214" i="12"/>
  <c r="X214" i="12"/>
  <c r="Y415" i="12"/>
  <c r="R415" i="12"/>
  <c r="S801" i="12"/>
  <c r="Z801" i="12"/>
  <c r="Y359" i="12"/>
  <c r="R359" i="12"/>
  <c r="R498" i="12"/>
  <c r="Y498" i="12"/>
  <c r="X919" i="12"/>
  <c r="Q919" i="12"/>
  <c r="Y266" i="12"/>
  <c r="R266" i="12"/>
  <c r="X800" i="12"/>
  <c r="Q800" i="12"/>
  <c r="S815" i="12"/>
  <c r="Z815" i="12"/>
  <c r="S677" i="12"/>
  <c r="Z677" i="12"/>
  <c r="Q956" i="12"/>
  <c r="X956" i="12"/>
  <c r="Z204" i="12"/>
  <c r="S204" i="12"/>
  <c r="R686" i="12"/>
  <c r="Y686" i="12"/>
  <c r="R135" i="12"/>
  <c r="Y135" i="12"/>
  <c r="S876" i="12"/>
  <c r="Z876" i="12"/>
  <c r="Q458" i="12"/>
  <c r="X458" i="12"/>
  <c r="Q719" i="12"/>
  <c r="X719" i="12"/>
  <c r="Q636" i="12"/>
  <c r="X636" i="12"/>
  <c r="S453" i="12"/>
  <c r="Z453" i="12"/>
  <c r="X681" i="12"/>
  <c r="Q681" i="12"/>
  <c r="Q186" i="12"/>
  <c r="X186" i="12"/>
  <c r="Q578" i="12"/>
  <c r="X578" i="12"/>
  <c r="S728" i="12"/>
  <c r="Z728" i="12"/>
  <c r="Z584" i="12"/>
  <c r="S584" i="12"/>
  <c r="Z589" i="12"/>
  <c r="S589" i="12"/>
  <c r="Z466" i="12"/>
  <c r="S466" i="12"/>
  <c r="Z3" i="12"/>
  <c r="S3" i="12"/>
  <c r="S839" i="12"/>
  <c r="Z839" i="12"/>
  <c r="Z85" i="12"/>
  <c r="S85" i="12"/>
  <c r="R782" i="12"/>
  <c r="Y782" i="12"/>
  <c r="X500" i="12"/>
  <c r="Q500" i="12"/>
  <c r="X857" i="12"/>
  <c r="Q857" i="12"/>
  <c r="Q284" i="12"/>
  <c r="X284" i="12"/>
  <c r="X861" i="12"/>
  <c r="Q861" i="12"/>
  <c r="X442" i="12"/>
  <c r="Q442" i="12"/>
  <c r="Z713" i="12"/>
  <c r="S713" i="12"/>
  <c r="Z499" i="12"/>
  <c r="S499" i="12"/>
  <c r="S483" i="12"/>
  <c r="Z483" i="12"/>
  <c r="Y553" i="12"/>
  <c r="R553" i="12"/>
  <c r="X544" i="12"/>
  <c r="Q544" i="12"/>
  <c r="S449" i="12"/>
  <c r="Z449" i="12"/>
  <c r="Y805" i="12"/>
  <c r="R805" i="12"/>
  <c r="X788" i="12"/>
  <c r="Q788" i="12"/>
  <c r="Z325" i="12"/>
  <c r="S325" i="12"/>
  <c r="S127" i="12"/>
  <c r="Z127" i="12"/>
  <c r="S782" i="12"/>
  <c r="Z782" i="12"/>
  <c r="Z94" i="12"/>
  <c r="S94" i="12"/>
  <c r="S513" i="12"/>
  <c r="Z513" i="12"/>
  <c r="Z455" i="12"/>
  <c r="S455" i="12"/>
  <c r="Z699" i="12"/>
  <c r="S699" i="12"/>
  <c r="Y175" i="12"/>
  <c r="R175" i="12"/>
  <c r="S24" i="12"/>
  <c r="Z24" i="12"/>
  <c r="Z490" i="12"/>
  <c r="S490" i="12"/>
  <c r="Z869" i="12"/>
  <c r="S869" i="12"/>
  <c r="Z718" i="12"/>
  <c r="S718" i="12"/>
  <c r="Z740" i="12"/>
  <c r="S740" i="12"/>
  <c r="S157" i="12"/>
  <c r="Z157" i="12"/>
  <c r="S321" i="12"/>
  <c r="Z321" i="12"/>
  <c r="X808" i="12"/>
  <c r="Q808" i="12"/>
  <c r="Q117" i="12"/>
  <c r="X117" i="12"/>
  <c r="Q398" i="12"/>
  <c r="X398" i="12"/>
  <c r="Q600" i="12"/>
  <c r="X600" i="12"/>
  <c r="Z479" i="12"/>
  <c r="S479" i="12"/>
  <c r="S158" i="12"/>
  <c r="Z158" i="12"/>
  <c r="S443" i="12"/>
  <c r="Z443" i="12"/>
  <c r="Z813" i="12"/>
  <c r="S813" i="12"/>
  <c r="Q546" i="12"/>
  <c r="X546" i="12"/>
  <c r="R263" i="12"/>
  <c r="Y263" i="12"/>
  <c r="Z701" i="12"/>
  <c r="S701" i="12"/>
  <c r="Q651" i="12"/>
  <c r="X651" i="12"/>
  <c r="S894" i="12"/>
  <c r="Z894" i="12"/>
  <c r="S108" i="12"/>
  <c r="Z108" i="12"/>
  <c r="S879" i="12"/>
  <c r="Z879" i="12"/>
  <c r="X811" i="12"/>
  <c r="Q811" i="12"/>
  <c r="Z461" i="12"/>
  <c r="S461" i="12"/>
  <c r="Z678" i="12"/>
  <c r="S678" i="12"/>
  <c r="Y262" i="12"/>
  <c r="R262" i="12"/>
  <c r="X794" i="12"/>
  <c r="Q794" i="12"/>
  <c r="Y158" i="12"/>
  <c r="R158" i="12"/>
  <c r="S843" i="12"/>
  <c r="Z843" i="12"/>
  <c r="Z947" i="12"/>
  <c r="S947" i="12"/>
  <c r="S644" i="12"/>
  <c r="Z644" i="12"/>
  <c r="S741" i="12"/>
  <c r="Z741" i="12"/>
  <c r="Z286" i="12"/>
  <c r="S286" i="12"/>
  <c r="Z744" i="12"/>
  <c r="S744" i="12"/>
  <c r="Q100" i="12"/>
  <c r="X100" i="12"/>
  <c r="R245" i="12"/>
  <c r="Y245" i="12"/>
  <c r="R389" i="12"/>
  <c r="Y389" i="12"/>
  <c r="X644" i="12"/>
  <c r="Q644" i="12"/>
  <c r="R387" i="12"/>
  <c r="Y387" i="12"/>
  <c r="Z929" i="12"/>
  <c r="S929" i="12"/>
  <c r="Y586" i="12"/>
  <c r="R586" i="12"/>
  <c r="S173" i="12"/>
  <c r="Z173" i="12"/>
  <c r="X767" i="12"/>
  <c r="Q767" i="12"/>
  <c r="S296" i="12"/>
  <c r="Z296" i="12"/>
  <c r="Z766" i="12"/>
  <c r="S766" i="12"/>
  <c r="X267" i="12"/>
  <c r="Q267" i="12"/>
  <c r="Z145" i="12"/>
  <c r="S145" i="12"/>
  <c r="Z963" i="12"/>
  <c r="S963" i="12"/>
  <c r="Z690" i="12"/>
  <c r="S690" i="12"/>
  <c r="Z414" i="12"/>
  <c r="S414" i="12"/>
  <c r="Z860" i="12"/>
  <c r="S860" i="12"/>
  <c r="S15" i="12"/>
  <c r="Z15" i="12"/>
  <c r="Z153" i="12"/>
  <c r="S153" i="12"/>
  <c r="S767" i="12"/>
  <c r="Z767" i="12"/>
  <c r="Q823" i="12"/>
  <c r="X823" i="12"/>
  <c r="Z115" i="12"/>
  <c r="S115" i="12"/>
  <c r="Z755" i="12"/>
  <c r="S755" i="12"/>
  <c r="Z389" i="12"/>
  <c r="S389" i="12"/>
  <c r="Z332" i="12"/>
  <c r="S332" i="12"/>
  <c r="Q286" i="12"/>
  <c r="X286" i="12"/>
  <c r="Q353" i="12"/>
  <c r="X353" i="12"/>
  <c r="S650" i="12"/>
  <c r="Z650" i="12"/>
  <c r="Z694" i="12"/>
  <c r="S694" i="12"/>
  <c r="R973" i="12"/>
  <c r="Y973" i="12"/>
  <c r="R702" i="12"/>
  <c r="Y702" i="12"/>
  <c r="R568" i="12"/>
  <c r="Y568" i="12"/>
  <c r="S311" i="12"/>
  <c r="Z311" i="12"/>
  <c r="Z635" i="12"/>
  <c r="S635" i="12"/>
  <c r="S863" i="12"/>
  <c r="Z863" i="12"/>
  <c r="Y804" i="12"/>
  <c r="R804" i="12"/>
  <c r="Q702" i="12"/>
  <c r="X702" i="12"/>
  <c r="Q253" i="12"/>
  <c r="X253" i="12"/>
  <c r="Z121" i="12"/>
  <c r="S121" i="12"/>
  <c r="Z983" i="12"/>
  <c r="S983" i="12"/>
  <c r="Z143" i="12"/>
  <c r="S143" i="12"/>
  <c r="X862" i="12"/>
  <c r="Q862" i="12"/>
  <c r="S557" i="12"/>
  <c r="Z557" i="12"/>
  <c r="Z193" i="12"/>
  <c r="S193" i="12"/>
  <c r="Q816" i="12"/>
  <c r="X816" i="12"/>
  <c r="Z444" i="12"/>
  <c r="S444" i="12"/>
  <c r="Z375" i="12"/>
  <c r="S375" i="12"/>
  <c r="Z647" i="12"/>
  <c r="S647" i="12"/>
  <c r="Z518" i="12"/>
  <c r="S518" i="12"/>
  <c r="Z364" i="12"/>
  <c r="S364" i="12"/>
  <c r="T364" i="12" s="1"/>
  <c r="U364" i="12" s="1"/>
  <c r="X880" i="12"/>
  <c r="Q880" i="12"/>
  <c r="S696" i="12"/>
  <c r="Z696" i="12"/>
  <c r="S781" i="12"/>
  <c r="Z781" i="12"/>
  <c r="X568" i="12"/>
  <c r="Q568" i="12"/>
  <c r="Z402" i="12"/>
  <c r="S402" i="12"/>
  <c r="Q675" i="12"/>
  <c r="X675" i="12"/>
  <c r="Q530" i="12"/>
  <c r="X530" i="12"/>
  <c r="R587" i="12"/>
  <c r="Y587" i="12"/>
  <c r="R450" i="12"/>
  <c r="Y450" i="12"/>
  <c r="R444" i="12"/>
  <c r="Y444" i="12"/>
  <c r="Z848" i="12"/>
  <c r="S848" i="12"/>
  <c r="R581" i="12"/>
  <c r="Y581" i="12"/>
  <c r="Y559" i="12"/>
  <c r="R559" i="12"/>
  <c r="X19" i="12"/>
  <c r="Q19" i="12"/>
  <c r="Z290" i="12"/>
  <c r="S290" i="12"/>
  <c r="Z129" i="12"/>
  <c r="S129" i="12"/>
  <c r="S298" i="12"/>
  <c r="Z298" i="12"/>
  <c r="Q928" i="12"/>
  <c r="X928" i="12"/>
  <c r="X951" i="12"/>
  <c r="Q951" i="12"/>
  <c r="S79" i="12"/>
  <c r="Z79" i="12"/>
  <c r="Q495" i="12"/>
  <c r="X495" i="12"/>
  <c r="Q120" i="12"/>
  <c r="X120" i="12"/>
  <c r="Z473" i="12"/>
  <c r="S473" i="12"/>
  <c r="Z883" i="12"/>
  <c r="S883" i="12"/>
  <c r="Q798" i="12"/>
  <c r="X798" i="12"/>
  <c r="Z328" i="12"/>
  <c r="S328" i="12"/>
  <c r="S107" i="12"/>
  <c r="Z107" i="12"/>
  <c r="Q649" i="12"/>
  <c r="X649" i="12"/>
  <c r="R473" i="12"/>
  <c r="Y473" i="12"/>
  <c r="X416" i="12"/>
  <c r="Q416" i="12"/>
  <c r="Y162" i="12"/>
  <c r="R162" i="12"/>
  <c r="S383" i="5"/>
  <c r="T383" i="5" s="1"/>
  <c r="S162" i="5"/>
  <c r="T162" i="5" s="1"/>
  <c r="S357" i="5"/>
  <c r="T357" i="5" s="1"/>
  <c r="S453" i="5"/>
  <c r="T453" i="5" s="1"/>
  <c r="S518" i="5"/>
  <c r="T518" i="5" s="1"/>
  <c r="S906" i="5"/>
  <c r="T906" i="5" s="1"/>
  <c r="S24" i="5"/>
  <c r="T24" i="5" s="1"/>
  <c r="S234" i="5"/>
  <c r="T234" i="5" s="1"/>
  <c r="S249" i="5"/>
  <c r="T249" i="5" s="1"/>
  <c r="S341" i="5"/>
  <c r="T341" i="5" s="1"/>
  <c r="S492" i="5"/>
  <c r="T492" i="5" s="1"/>
  <c r="S516" i="5"/>
  <c r="T516" i="5" s="1"/>
  <c r="S597" i="5"/>
  <c r="T597" i="5" s="1"/>
  <c r="S687" i="5"/>
  <c r="T687" i="5" s="1"/>
  <c r="S324" i="5"/>
  <c r="T324" i="5" s="1"/>
  <c r="S447" i="5"/>
  <c r="T447" i="5" s="1"/>
  <c r="S515" i="5"/>
  <c r="T515" i="5" s="1"/>
  <c r="S636" i="5"/>
  <c r="T636" i="5" s="1"/>
  <c r="S388" i="5"/>
  <c r="T388" i="5" s="1"/>
  <c r="S11" i="5"/>
  <c r="T11" i="5" s="1"/>
  <c r="S4" i="5"/>
  <c r="T4" i="5" s="1"/>
  <c r="S101" i="5"/>
  <c r="T101" i="5" s="1"/>
  <c r="S256" i="5"/>
  <c r="T256" i="5" s="1"/>
  <c r="S264" i="5"/>
  <c r="T264" i="5" s="1"/>
  <c r="S284" i="5"/>
  <c r="T284" i="5" s="1"/>
  <c r="S321" i="5"/>
  <c r="T321" i="5" s="1"/>
  <c r="S363" i="5"/>
  <c r="T363" i="5" s="1"/>
  <c r="S378" i="5"/>
  <c r="T378" i="5" s="1"/>
  <c r="S384" i="5"/>
  <c r="T384" i="5" s="1"/>
  <c r="S745" i="5"/>
  <c r="T745" i="5" s="1"/>
  <c r="S729" i="5"/>
  <c r="T729" i="5" s="1"/>
  <c r="S774" i="5"/>
  <c r="T774" i="5" s="1"/>
  <c r="S977" i="5"/>
  <c r="T977" i="5" s="1"/>
  <c r="S770" i="5"/>
  <c r="T770" i="5" s="1"/>
  <c r="S782" i="5"/>
  <c r="T782" i="5" s="1"/>
  <c r="S829" i="5"/>
  <c r="T829" i="5" s="1"/>
  <c r="S839" i="5"/>
  <c r="T839" i="5" s="1"/>
  <c r="S848" i="5"/>
  <c r="T848" i="5" s="1"/>
  <c r="S860" i="5"/>
  <c r="T860" i="5" s="1"/>
  <c r="S872" i="5"/>
  <c r="T872" i="5" s="1"/>
  <c r="S876" i="5"/>
  <c r="T876" i="5" s="1"/>
  <c r="S902" i="5"/>
  <c r="T902" i="5" s="1"/>
  <c r="S648" i="5"/>
  <c r="T648" i="5" s="1"/>
  <c r="S692" i="5"/>
  <c r="T692" i="5" s="1"/>
  <c r="S797" i="5"/>
  <c r="T797" i="5" s="1"/>
  <c r="S867" i="5"/>
  <c r="T867" i="5" s="1"/>
  <c r="S721" i="5"/>
  <c r="T721" i="5" s="1"/>
  <c r="W284" i="12"/>
  <c r="W154" i="12"/>
  <c r="P403" i="12"/>
  <c r="Q441" i="12"/>
  <c r="X441" i="12"/>
  <c r="R351" i="12"/>
  <c r="Y351" i="12"/>
  <c r="R900" i="12"/>
  <c r="Y900" i="12"/>
  <c r="AA900" i="12" s="1"/>
  <c r="AB900" i="12" s="1"/>
  <c r="P342" i="12"/>
  <c r="W277" i="12"/>
  <c r="P752" i="12"/>
  <c r="Y956" i="12"/>
  <c r="R956" i="12"/>
  <c r="Q677" i="12"/>
  <c r="X677" i="12"/>
  <c r="R453" i="12"/>
  <c r="Y453" i="12"/>
  <c r="X705" i="12"/>
  <c r="Q705" i="12"/>
  <c r="W135" i="12"/>
  <c r="X36" i="12"/>
  <c r="AA36" i="12" s="1"/>
  <c r="AB36" i="12" s="1"/>
  <c r="Q36" i="12"/>
  <c r="X790" i="12"/>
  <c r="Q790" i="12"/>
  <c r="X589" i="12"/>
  <c r="Q589" i="12"/>
  <c r="P589" i="12"/>
  <c r="W736" i="12"/>
  <c r="Q760" i="12"/>
  <c r="X760" i="12"/>
  <c r="P760" i="12"/>
  <c r="P882" i="12"/>
  <c r="Q573" i="12"/>
  <c r="X573" i="12"/>
  <c r="W764" i="12"/>
  <c r="W982" i="12"/>
  <c r="S847" i="12"/>
  <c r="T847" i="12" s="1"/>
  <c r="U847" i="12" s="1"/>
  <c r="Z847" i="12"/>
  <c r="AA847" i="12" s="1"/>
  <c r="AB847" i="12" s="1"/>
  <c r="X350" i="12"/>
  <c r="Q350" i="12"/>
  <c r="T350" i="12" s="1"/>
  <c r="U350" i="12" s="1"/>
  <c r="X838" i="12"/>
  <c r="Q838" i="12"/>
  <c r="P838" i="12"/>
  <c r="Z377" i="12"/>
  <c r="S377" i="12"/>
  <c r="Y836" i="12"/>
  <c r="R836" i="12"/>
  <c r="R706" i="12"/>
  <c r="Y706" i="12"/>
  <c r="P796" i="12"/>
  <c r="Y989" i="12"/>
  <c r="R989" i="12"/>
  <c r="R949" i="12"/>
  <c r="Y949" i="12"/>
  <c r="P365" i="12"/>
  <c r="W421" i="12"/>
  <c r="Z93" i="12"/>
  <c r="AA93" i="12" s="1"/>
  <c r="AB93" i="12" s="1"/>
  <c r="S93" i="12"/>
  <c r="X292" i="12"/>
  <c r="Q292" i="12"/>
  <c r="Z664" i="12"/>
  <c r="AA664" i="12" s="1"/>
  <c r="AB664" i="12" s="1"/>
  <c r="S664" i="12"/>
  <c r="T664" i="12" s="1"/>
  <c r="U664" i="12" s="1"/>
  <c r="Y437" i="12"/>
  <c r="R437" i="12"/>
  <c r="Y523" i="12"/>
  <c r="R523" i="12"/>
  <c r="Y305" i="12"/>
  <c r="AA305" i="12" s="1"/>
  <c r="AB305" i="12" s="1"/>
  <c r="R305" i="12"/>
  <c r="T305" i="12" s="1"/>
  <c r="U305" i="12" s="1"/>
  <c r="X376" i="12"/>
  <c r="Q376" i="12"/>
  <c r="T376" i="12" s="1"/>
  <c r="U376" i="12" s="1"/>
  <c r="W376" i="12"/>
  <c r="X333" i="12"/>
  <c r="Q333" i="12"/>
  <c r="Y383" i="12"/>
  <c r="R383" i="12"/>
  <c r="Z283" i="12"/>
  <c r="S283" i="12"/>
  <c r="Y969" i="12"/>
  <c r="AA969" i="12" s="1"/>
  <c r="AB969" i="12" s="1"/>
  <c r="R969" i="12"/>
  <c r="T969" i="12" s="1"/>
  <c r="U969" i="12" s="1"/>
  <c r="W51" i="12"/>
  <c r="W442" i="12"/>
  <c r="X575" i="12"/>
  <c r="Q575" i="12"/>
  <c r="Q198" i="12"/>
  <c r="X198" i="12"/>
  <c r="P893" i="12"/>
  <c r="P117" i="12"/>
  <c r="P970" i="12"/>
  <c r="W493" i="12"/>
  <c r="P843" i="12"/>
  <c r="W15" i="12"/>
  <c r="P764" i="12"/>
  <c r="Y369" i="12"/>
  <c r="R369" i="12"/>
  <c r="R913" i="12"/>
  <c r="X605" i="12"/>
  <c r="Q605" i="12"/>
  <c r="P878" i="12"/>
  <c r="X949" i="12"/>
  <c r="W498" i="12"/>
  <c r="Y853" i="12"/>
  <c r="R853" i="12"/>
  <c r="X123" i="12"/>
  <c r="AA123" i="12" s="1"/>
  <c r="AB123" i="12" s="1"/>
  <c r="Q123" i="12"/>
  <c r="Q230" i="12"/>
  <c r="X230" i="12"/>
  <c r="X722" i="12"/>
  <c r="Q722" i="12"/>
  <c r="X486" i="12"/>
  <c r="Q486" i="12"/>
  <c r="X383" i="12"/>
  <c r="Y758" i="12"/>
  <c r="R758" i="12"/>
  <c r="Q98" i="12"/>
  <c r="X98" i="12"/>
  <c r="P98" i="12"/>
  <c r="R276" i="12"/>
  <c r="Y276" i="12"/>
  <c r="X653" i="12"/>
  <c r="Q653" i="12"/>
  <c r="Y950" i="12"/>
  <c r="R950" i="12"/>
  <c r="X620" i="12"/>
  <c r="Q620" i="12"/>
  <c r="X918" i="12"/>
  <c r="Q918" i="12"/>
  <c r="X390" i="12"/>
  <c r="Q390" i="12"/>
  <c r="Q978" i="12"/>
  <c r="X978" i="12"/>
  <c r="R474" i="12"/>
  <c r="Y474" i="12"/>
  <c r="Q749" i="12"/>
  <c r="T749" i="12" s="1"/>
  <c r="U749" i="12" s="1"/>
  <c r="X749" i="12"/>
  <c r="Q997" i="12"/>
  <c r="X997" i="12"/>
  <c r="X754" i="12"/>
  <c r="Q754" i="12"/>
  <c r="Q256" i="12"/>
  <c r="X256" i="12"/>
  <c r="P256" i="12"/>
  <c r="Y3" i="12"/>
  <c r="R3" i="12"/>
  <c r="Q195" i="12"/>
  <c r="X195" i="12"/>
  <c r="R609" i="12"/>
  <c r="Y609" i="12"/>
  <c r="Y368" i="12"/>
  <c r="R368" i="12"/>
  <c r="Q672" i="12"/>
  <c r="X672" i="12"/>
  <c r="X302" i="12"/>
  <c r="Q302" i="12"/>
  <c r="Z366" i="12"/>
  <c r="S366" i="12"/>
  <c r="Y264" i="12"/>
  <c r="R264" i="12"/>
  <c r="S147" i="12"/>
  <c r="T147" i="12" s="1"/>
  <c r="U147" i="12" s="1"/>
  <c r="Z147" i="12"/>
  <c r="AA147" i="12" s="1"/>
  <c r="AB147" i="12" s="1"/>
  <c r="X527" i="12"/>
  <c r="Q527" i="12"/>
  <c r="R465" i="12"/>
  <c r="T465" i="12" s="1"/>
  <c r="U465" i="12" s="1"/>
  <c r="Y465" i="12"/>
  <c r="AA465" i="12" s="1"/>
  <c r="AB465" i="12" s="1"/>
  <c r="X920" i="12"/>
  <c r="Q920" i="12"/>
  <c r="Z318" i="12"/>
  <c r="S318" i="12"/>
  <c r="W794" i="12"/>
  <c r="X439" i="12"/>
  <c r="Q439" i="12"/>
  <c r="X396" i="12"/>
  <c r="Q396" i="12"/>
  <c r="X877" i="12"/>
  <c r="Q877" i="12"/>
  <c r="Y875" i="12"/>
  <c r="R875" i="12"/>
  <c r="R29" i="12"/>
  <c r="Y29" i="12"/>
  <c r="Y825" i="12"/>
  <c r="R825" i="12"/>
  <c r="S156" i="12"/>
  <c r="Z156" i="12"/>
  <c r="R18" i="12"/>
  <c r="Y18" i="12"/>
  <c r="W603" i="12"/>
  <c r="R461" i="12"/>
  <c r="Y461" i="12"/>
  <c r="R26" i="12"/>
  <c r="Y26" i="12"/>
  <c r="P644" i="12"/>
  <c r="X852" i="12"/>
  <c r="Q852" i="12"/>
  <c r="Z680" i="12"/>
  <c r="S680" i="12"/>
  <c r="Z467" i="12"/>
  <c r="AA467" i="12" s="1"/>
  <c r="AB467" i="12" s="1"/>
  <c r="S467" i="12"/>
  <c r="W767" i="12"/>
  <c r="Y903" i="12"/>
  <c r="R903" i="12"/>
  <c r="S11" i="12"/>
  <c r="Z11" i="12"/>
  <c r="R793" i="12"/>
  <c r="Y793" i="12"/>
  <c r="X128" i="12"/>
  <c r="Q128" i="12"/>
  <c r="W267" i="12"/>
  <c r="Y112" i="12"/>
  <c r="R112" i="12"/>
  <c r="X873" i="12"/>
  <c r="Q873" i="12"/>
  <c r="Y694" i="12"/>
  <c r="R694" i="12"/>
  <c r="Y692" i="12"/>
  <c r="R692" i="12"/>
  <c r="Q860" i="12"/>
  <c r="X860" i="12"/>
  <c r="Y445" i="12"/>
  <c r="R445" i="12"/>
  <c r="Y786" i="12"/>
  <c r="R786" i="12"/>
  <c r="Z261" i="12"/>
  <c r="S261" i="12"/>
  <c r="Q587" i="12"/>
  <c r="X587" i="12"/>
  <c r="Q625" i="12"/>
  <c r="X625" i="12"/>
  <c r="Z854" i="12"/>
  <c r="S854" i="12"/>
  <c r="W862" i="12"/>
  <c r="Q775" i="12"/>
  <c r="X775" i="12"/>
  <c r="Y193" i="12"/>
  <c r="R193" i="12"/>
  <c r="Y552" i="12"/>
  <c r="R552" i="12"/>
  <c r="Y430" i="12"/>
  <c r="R430" i="12"/>
  <c r="Z510" i="12"/>
  <c r="S510" i="12"/>
  <c r="X57" i="12"/>
  <c r="Q57" i="12"/>
  <c r="X451" i="12"/>
  <c r="Q451" i="12"/>
  <c r="Q278" i="12"/>
  <c r="X278" i="12"/>
  <c r="X515" i="12"/>
  <c r="Q515" i="12"/>
  <c r="Y105" i="12"/>
  <c r="R105" i="12"/>
  <c r="T105" i="12" s="1"/>
  <c r="U105" i="12" s="1"/>
  <c r="X240" i="12"/>
  <c r="Q240" i="12"/>
  <c r="Y107" i="12"/>
  <c r="R107" i="12"/>
  <c r="Q818" i="12"/>
  <c r="X818" i="12"/>
  <c r="Y129" i="12"/>
  <c r="R129" i="12"/>
  <c r="Y627" i="12"/>
  <c r="R627" i="12"/>
  <c r="R658" i="12"/>
  <c r="Y658" i="12"/>
  <c r="Q265" i="12"/>
  <c r="X265" i="12"/>
  <c r="S874" i="12"/>
  <c r="Z874" i="12"/>
  <c r="AA608" i="12"/>
  <c r="AB608" i="12" s="1"/>
  <c r="Y367" i="12"/>
  <c r="R367" i="12"/>
  <c r="R883" i="12"/>
  <c r="Y883" i="12"/>
  <c r="R533" i="12"/>
  <c r="Y533" i="12"/>
  <c r="S798" i="12"/>
  <c r="Z798" i="12"/>
  <c r="Y416" i="12"/>
  <c r="R416" i="12"/>
  <c r="Z136" i="12"/>
  <c r="S136" i="12"/>
  <c r="P907" i="12"/>
  <c r="R716" i="12"/>
  <c r="Y716" i="12"/>
  <c r="S688" i="12"/>
  <c r="Z688" i="12"/>
  <c r="Y967" i="12"/>
  <c r="R967" i="12"/>
  <c r="Z806" i="12"/>
  <c r="S806" i="12"/>
  <c r="Q134" i="12"/>
  <c r="S68" i="12"/>
  <c r="Z68" i="12"/>
  <c r="Z802" i="12"/>
  <c r="S802" i="12"/>
  <c r="R355" i="12"/>
  <c r="R14" i="12"/>
  <c r="Y14" i="12"/>
  <c r="X14" i="12"/>
  <c r="Q14" i="12"/>
  <c r="Y711" i="12"/>
  <c r="R711" i="12"/>
  <c r="Y209" i="12"/>
  <c r="R209" i="12"/>
  <c r="Z477" i="12"/>
  <c r="S477" i="12"/>
  <c r="Z38" i="12"/>
  <c r="S38" i="12"/>
  <c r="Z472" i="12"/>
  <c r="S472" i="12"/>
  <c r="R458" i="12"/>
  <c r="Y458" i="12"/>
  <c r="P458" i="12"/>
  <c r="S413" i="12"/>
  <c r="Z413" i="12"/>
  <c r="X413" i="12"/>
  <c r="Q413" i="12"/>
  <c r="R215" i="12"/>
  <c r="T215" i="12" s="1"/>
  <c r="U215" i="12" s="1"/>
  <c r="Y215" i="12"/>
  <c r="AA215" i="12" s="1"/>
  <c r="AB215" i="12" s="1"/>
  <c r="S591" i="12"/>
  <c r="Z591" i="12"/>
  <c r="X407" i="12"/>
  <c r="AA407" i="12" s="1"/>
  <c r="AB407" i="12" s="1"/>
  <c r="Q407" i="12"/>
  <c r="T407" i="12" s="1"/>
  <c r="U407" i="12" s="1"/>
  <c r="X203" i="12"/>
  <c r="Q203" i="12"/>
  <c r="Z676" i="12"/>
  <c r="S676" i="12"/>
  <c r="R513" i="12"/>
  <c r="Y513" i="12"/>
  <c r="X27" i="12"/>
  <c r="Q27" i="12"/>
  <c r="Q503" i="12"/>
  <c r="X503" i="12"/>
  <c r="S920" i="12"/>
  <c r="Z920" i="12"/>
  <c r="X517" i="12"/>
  <c r="Q517" i="12"/>
  <c r="Y638" i="12"/>
  <c r="R638" i="12"/>
  <c r="R877" i="12"/>
  <c r="Y877" i="12"/>
  <c r="Q61" i="12"/>
  <c r="X61" i="12"/>
  <c r="Z835" i="12"/>
  <c r="S835" i="12"/>
  <c r="Q858" i="12"/>
  <c r="X858" i="12"/>
  <c r="R287" i="12"/>
  <c r="Y287" i="12"/>
  <c r="AA287" i="12" s="1"/>
  <c r="AB287" i="12" s="1"/>
  <c r="Q645" i="12"/>
  <c r="X645" i="12"/>
  <c r="AA645" i="12" s="1"/>
  <c r="AB645" i="12" s="1"/>
  <c r="R133" i="12"/>
  <c r="Y133" i="12"/>
  <c r="Z113" i="12"/>
  <c r="S113" i="12"/>
  <c r="X777" i="12"/>
  <c r="Q777" i="12"/>
  <c r="T777" i="12" s="1"/>
  <c r="U777" i="12" s="1"/>
  <c r="Z197" i="12"/>
  <c r="S197" i="12"/>
  <c r="Y873" i="12"/>
  <c r="R873" i="12"/>
  <c r="Y616" i="12"/>
  <c r="R616" i="12"/>
  <c r="Z845" i="12"/>
  <c r="S845" i="12"/>
  <c r="Y311" i="12"/>
  <c r="R311" i="12"/>
  <c r="R666" i="12"/>
  <c r="T666" i="12" s="1"/>
  <c r="U666" i="12" s="1"/>
  <c r="Y666" i="12"/>
  <c r="AA666" i="12" s="1"/>
  <c r="AB666" i="12" s="1"/>
  <c r="Y625" i="12"/>
  <c r="R625" i="12"/>
  <c r="Q450" i="12"/>
  <c r="X450" i="12"/>
  <c r="S317" i="12"/>
  <c r="Z317" i="12"/>
  <c r="W712" i="12"/>
  <c r="S99" i="12"/>
  <c r="Z99" i="12"/>
  <c r="R169" i="12"/>
  <c r="Y169" i="12"/>
  <c r="W64" i="12"/>
  <c r="Y451" i="12"/>
  <c r="R451" i="12"/>
  <c r="Z329" i="12"/>
  <c r="S329" i="12"/>
  <c r="Y240" i="12"/>
  <c r="R240" i="12"/>
  <c r="W928" i="12"/>
  <c r="AA588" i="12"/>
  <c r="AB588" i="12" s="1"/>
  <c r="Z585" i="12"/>
  <c r="S585" i="12"/>
  <c r="Z434" i="12"/>
  <c r="S434" i="12"/>
  <c r="Y10" i="12"/>
  <c r="R10" i="12"/>
  <c r="Y303" i="12"/>
  <c r="R303" i="12"/>
  <c r="P572" i="12"/>
  <c r="R572" i="12"/>
  <c r="Y572" i="12"/>
  <c r="S210" i="12"/>
  <c r="Z210" i="12"/>
  <c r="S910" i="12"/>
  <c r="Z910" i="12"/>
  <c r="AA667" i="12"/>
  <c r="AB667" i="12" s="1"/>
  <c r="X998" i="12"/>
  <c r="Q998" i="12"/>
  <c r="Q336" i="12"/>
  <c r="X336" i="12"/>
  <c r="Y924" i="12"/>
  <c r="R924" i="12"/>
  <c r="Y751" i="12"/>
  <c r="R751" i="12"/>
  <c r="Z865" i="12"/>
  <c r="S865" i="12"/>
  <c r="Q25" i="12"/>
  <c r="X25" i="12"/>
  <c r="R725" i="12"/>
  <c r="Y725" i="12"/>
  <c r="Y345" i="12"/>
  <c r="R345" i="12"/>
  <c r="S471" i="12"/>
  <c r="Z471" i="12"/>
  <c r="Q70" i="12"/>
  <c r="X70" i="12"/>
  <c r="W70" i="12"/>
  <c r="X227" i="12"/>
  <c r="Q227" i="12"/>
  <c r="Y63" i="12"/>
  <c r="R63" i="12"/>
  <c r="R225" i="12"/>
  <c r="Y225" i="12"/>
  <c r="Y125" i="12"/>
  <c r="R125" i="12"/>
  <c r="Z122" i="12"/>
  <c r="S122" i="12"/>
  <c r="Z35" i="12"/>
  <c r="S35" i="12"/>
  <c r="R88" i="12"/>
  <c r="Y88" i="12"/>
  <c r="Z787" i="12"/>
  <c r="S787" i="12"/>
  <c r="R9" i="12"/>
  <c r="Y9" i="12"/>
  <c r="X23" i="12"/>
  <c r="Q23" i="12"/>
  <c r="X560" i="12"/>
  <c r="Q560" i="12"/>
  <c r="X943" i="12"/>
  <c r="Q943" i="12"/>
  <c r="P943" i="12"/>
  <c r="Q379" i="12"/>
  <c r="X379" i="12"/>
  <c r="R208" i="12"/>
  <c r="Y208" i="12"/>
  <c r="S425" i="12"/>
  <c r="Z425" i="12"/>
  <c r="Y398" i="12"/>
  <c r="R398" i="12"/>
  <c r="W398" i="12"/>
  <c r="P459" i="12"/>
  <c r="P600" i="12"/>
  <c r="W600" i="12"/>
  <c r="Q831" i="12"/>
  <c r="X831" i="12"/>
  <c r="R321" i="12"/>
  <c r="R680" i="12"/>
  <c r="T680" i="12" s="1"/>
  <c r="U680" i="12" s="1"/>
  <c r="Y741" i="12"/>
  <c r="R741" i="12"/>
  <c r="Z34" i="12"/>
  <c r="S34" i="12"/>
  <c r="Q250" i="12"/>
  <c r="X250" i="12"/>
  <c r="Q145" i="12"/>
  <c r="X145" i="12"/>
  <c r="X690" i="12"/>
  <c r="Q690" i="12"/>
  <c r="R646" i="12"/>
  <c r="Y646" i="12"/>
  <c r="P829" i="12"/>
  <c r="Y781" i="12"/>
  <c r="R781" i="12"/>
  <c r="AA211" i="12"/>
  <c r="AB211" i="12" s="1"/>
  <c r="Y148" i="12"/>
  <c r="X356" i="12"/>
  <c r="Q356" i="12"/>
  <c r="R21" i="12"/>
  <c r="Y21" i="12"/>
  <c r="Q581" i="12"/>
  <c r="X581" i="12"/>
  <c r="R130" i="12"/>
  <c r="Y130" i="12"/>
  <c r="Z240" i="12"/>
  <c r="S240" i="12"/>
  <c r="P649" i="12"/>
  <c r="S571" i="12"/>
  <c r="Z571" i="12"/>
  <c r="Z768" i="12"/>
  <c r="S768" i="12"/>
  <c r="Y874" i="12"/>
  <c r="R874" i="12"/>
  <c r="S769" i="12"/>
  <c r="Z769" i="12"/>
  <c r="X270" i="12"/>
  <c r="Q270" i="12"/>
  <c r="S69" i="12"/>
  <c r="Z69" i="12"/>
  <c r="X657" i="12"/>
  <c r="Q657" i="12"/>
  <c r="Y631" i="12"/>
  <c r="Y669" i="12"/>
  <c r="R669" i="12"/>
  <c r="R899" i="12"/>
  <c r="Y899" i="12"/>
  <c r="R485" i="12"/>
  <c r="Y485" i="12"/>
  <c r="R218" i="12"/>
  <c r="Y218" i="12"/>
  <c r="X102" i="12"/>
  <c r="Q102" i="12"/>
  <c r="S171" i="12"/>
  <c r="Z171" i="12"/>
  <c r="Y738" i="12"/>
  <c r="R654" i="12"/>
  <c r="Y654" i="12"/>
  <c r="Q576" i="12"/>
  <c r="X576" i="12"/>
  <c r="W576" i="12"/>
  <c r="Z254" i="12"/>
  <c r="S254" i="12"/>
  <c r="Y146" i="12"/>
  <c r="R146" i="12"/>
  <c r="Y114" i="12"/>
  <c r="R114" i="12"/>
  <c r="R703" i="12"/>
  <c r="Y703" i="12"/>
  <c r="R671" i="12"/>
  <c r="Y671" i="12"/>
  <c r="Y204" i="12"/>
  <c r="R204" i="12"/>
  <c r="X975" i="12"/>
  <c r="Q315" i="12"/>
  <c r="X315" i="12"/>
  <c r="R257" i="12"/>
  <c r="Y257" i="12"/>
  <c r="Q167" i="12"/>
  <c r="X167" i="12"/>
  <c r="Y504" i="12"/>
  <c r="R504" i="12"/>
  <c r="P3" i="12"/>
  <c r="R192" i="12"/>
  <c r="Y192" i="12"/>
  <c r="R589" i="12"/>
  <c r="W629" i="12"/>
  <c r="Z74" i="12"/>
  <c r="S74" i="12"/>
  <c r="Y94" i="12"/>
  <c r="R94" i="12"/>
  <c r="X22" i="12"/>
  <c r="Q22" i="12"/>
  <c r="W302" i="12"/>
  <c r="Q678" i="12"/>
  <c r="X678" i="12"/>
  <c r="X341" i="12"/>
  <c r="Q341" i="12"/>
  <c r="S648" i="12"/>
  <c r="Z648" i="12"/>
  <c r="R920" i="12"/>
  <c r="Y920" i="12"/>
  <c r="R840" i="12"/>
  <c r="Y840" i="12"/>
  <c r="P877" i="12"/>
  <c r="Y409" i="12"/>
  <c r="R409" i="12"/>
  <c r="Y156" i="12"/>
  <c r="R156" i="12"/>
  <c r="Q598" i="12"/>
  <c r="X598" i="12"/>
  <c r="X481" i="12"/>
  <c r="Q903" i="12"/>
  <c r="X191" i="12"/>
  <c r="Q191" i="12"/>
  <c r="Y11" i="12"/>
  <c r="R11" i="12"/>
  <c r="Z541" i="12"/>
  <c r="S541" i="12"/>
  <c r="Q793" i="12"/>
  <c r="X793" i="12"/>
  <c r="P286" i="12"/>
  <c r="P873" i="12"/>
  <c r="X650" i="12"/>
  <c r="Q650" i="12"/>
  <c r="W783" i="12"/>
  <c r="X646" i="12"/>
  <c r="X845" i="12"/>
  <c r="Q845" i="12"/>
  <c r="W625" i="12"/>
  <c r="Y854" i="12"/>
  <c r="R854" i="12"/>
  <c r="Q430" i="12"/>
  <c r="X430" i="12"/>
  <c r="Y402" i="12"/>
  <c r="P451" i="12"/>
  <c r="P675" i="12"/>
  <c r="Q109" i="12"/>
  <c r="X109" i="12"/>
  <c r="P515" i="12"/>
  <c r="Q946" i="12"/>
  <c r="P818" i="12"/>
  <c r="P817" i="12"/>
  <c r="P768" i="12"/>
  <c r="W265" i="12"/>
  <c r="Y495" i="12"/>
  <c r="R495" i="12"/>
  <c r="X367" i="12"/>
  <c r="Q367" i="12"/>
  <c r="Q151" i="12"/>
  <c r="X151" i="12"/>
  <c r="Y298" i="12"/>
  <c r="W69" i="12"/>
  <c r="Q789" i="12"/>
  <c r="R8" i="12"/>
  <c r="X276" i="12"/>
  <c r="Z868" i="12"/>
  <c r="S868" i="12"/>
  <c r="Z417" i="12"/>
  <c r="S417" i="12"/>
  <c r="S884" i="12"/>
  <c r="Z884" i="12"/>
  <c r="Y670" i="12"/>
  <c r="R670" i="12"/>
  <c r="Z179" i="12"/>
  <c r="S179" i="12"/>
  <c r="X66" i="12"/>
  <c r="Q66" i="12"/>
  <c r="Z628" i="12"/>
  <c r="S628" i="12"/>
  <c r="S89" i="12"/>
  <c r="Z89" i="12"/>
  <c r="R476" i="12"/>
  <c r="Y476" i="12"/>
  <c r="Z322" i="12"/>
  <c r="S322" i="12"/>
  <c r="Q436" i="12"/>
  <c r="X436" i="12"/>
  <c r="Y921" i="12"/>
  <c r="R921" i="12"/>
  <c r="Z706" i="12"/>
  <c r="S706" i="12"/>
  <c r="Z206" i="12"/>
  <c r="S206" i="12"/>
  <c r="Q735" i="12"/>
  <c r="X735" i="12"/>
  <c r="Z181" i="12"/>
  <c r="S181" i="12"/>
  <c r="Z735" i="12"/>
  <c r="S735" i="12"/>
  <c r="Z752" i="12"/>
  <c r="S752" i="12"/>
  <c r="Z437" i="12"/>
  <c r="S437" i="12"/>
  <c r="S25" i="12"/>
  <c r="Z25" i="12"/>
  <c r="S498" i="12"/>
  <c r="Z498" i="12"/>
  <c r="S661" i="12"/>
  <c r="Z661" i="12"/>
  <c r="Z178" i="12"/>
  <c r="S178" i="12"/>
  <c r="Z505" i="12"/>
  <c r="S505" i="12"/>
  <c r="Z890" i="12"/>
  <c r="S890" i="12"/>
  <c r="Y677" i="12"/>
  <c r="R677" i="12"/>
  <c r="Q711" i="12"/>
  <c r="X711" i="12"/>
  <c r="Z209" i="12"/>
  <c r="S209" i="12"/>
  <c r="S955" i="12"/>
  <c r="Z955" i="12"/>
  <c r="S780" i="12"/>
  <c r="Z780" i="12"/>
  <c r="R578" i="12"/>
  <c r="Y578" i="12"/>
  <c r="S234" i="12"/>
  <c r="Z234" i="12"/>
  <c r="X728" i="12"/>
  <c r="Q728" i="12"/>
  <c r="X72" i="12"/>
  <c r="Q72" i="12"/>
  <c r="X674" i="12"/>
  <c r="Q674" i="12"/>
  <c r="Z745" i="12"/>
  <c r="S745" i="12"/>
  <c r="Z58" i="12"/>
  <c r="S58" i="12"/>
  <c r="X805" i="12"/>
  <c r="Q805" i="12"/>
  <c r="Z601" i="12"/>
  <c r="S601" i="12"/>
  <c r="Y310" i="12"/>
  <c r="R310" i="12"/>
  <c r="Q435" i="12"/>
  <c r="X435" i="12"/>
  <c r="Q553" i="12"/>
  <c r="X553" i="12"/>
  <c r="X466" i="12"/>
  <c r="Q466" i="12"/>
  <c r="Z960" i="12"/>
  <c r="S960" i="12"/>
  <c r="X395" i="12"/>
  <c r="Q395" i="12"/>
  <c r="X39" i="12"/>
  <c r="Q39" i="12"/>
  <c r="Z867" i="12"/>
  <c r="S867" i="12"/>
  <c r="S524" i="12"/>
  <c r="Z524" i="12"/>
  <c r="S262" i="12"/>
  <c r="Z262" i="12"/>
  <c r="X108" i="12"/>
  <c r="Q108" i="12"/>
  <c r="S282" i="12"/>
  <c r="Z282" i="12"/>
  <c r="Q156" i="12"/>
  <c r="X156" i="12"/>
  <c r="S528" i="12"/>
  <c r="Z528" i="12"/>
  <c r="S488" i="12"/>
  <c r="Z488" i="12"/>
  <c r="R539" i="12"/>
  <c r="Y539" i="12"/>
  <c r="Y813" i="12"/>
  <c r="R813" i="12"/>
  <c r="Z260" i="12"/>
  <c r="S260" i="12"/>
  <c r="Z982" i="12"/>
  <c r="S982" i="12"/>
  <c r="Y172" i="12"/>
  <c r="R172" i="12"/>
  <c r="Z695" i="12"/>
  <c r="S695" i="12"/>
  <c r="S447" i="12"/>
  <c r="Z447" i="12"/>
  <c r="S659" i="12"/>
  <c r="Z659" i="12"/>
  <c r="S118" i="12"/>
  <c r="Z118" i="12"/>
  <c r="Z104" i="12"/>
  <c r="S104" i="12"/>
  <c r="Z558" i="12"/>
  <c r="S558" i="12"/>
  <c r="Z344" i="12"/>
  <c r="S344" i="12"/>
  <c r="Z172" i="12"/>
  <c r="S172" i="12"/>
  <c r="X207" i="12"/>
  <c r="Q207" i="12"/>
  <c r="X982" i="12"/>
  <c r="Q982" i="12"/>
  <c r="S692" i="12"/>
  <c r="Z692" i="12"/>
  <c r="S445" i="12"/>
  <c r="Z445" i="12"/>
  <c r="S149" i="12"/>
  <c r="Z149" i="12"/>
  <c r="Z996" i="12"/>
  <c r="S996" i="12"/>
  <c r="X854" i="12"/>
  <c r="Q854" i="12"/>
  <c r="Z999" i="12"/>
  <c r="S999" i="12"/>
  <c r="X478" i="12"/>
  <c r="Q478" i="12"/>
  <c r="Z974" i="12"/>
  <c r="S974" i="12"/>
  <c r="S559" i="12"/>
  <c r="Z559" i="12"/>
  <c r="X770" i="12"/>
  <c r="Q770" i="12"/>
  <c r="Z804" i="12"/>
  <c r="S804" i="12"/>
  <c r="R996" i="12"/>
  <c r="Y996" i="12"/>
  <c r="Z21" i="12"/>
  <c r="S21" i="12"/>
  <c r="Q704" i="12"/>
  <c r="X704" i="12"/>
  <c r="S964" i="12"/>
  <c r="Z964" i="12"/>
  <c r="S818" i="12"/>
  <c r="Z818" i="12"/>
  <c r="Z270" i="12"/>
  <c r="S270" i="12"/>
  <c r="R328" i="12"/>
  <c r="Y328" i="12"/>
  <c r="P66" i="12"/>
  <c r="Y942" i="12"/>
  <c r="AA942" i="12" s="1"/>
  <c r="AB942" i="12" s="1"/>
  <c r="R942" i="12"/>
  <c r="Q65" i="12"/>
  <c r="X65" i="12"/>
  <c r="X77" i="12"/>
  <c r="Q77" i="12"/>
  <c r="Y457" i="12"/>
  <c r="AA457" i="12" s="1"/>
  <c r="AB457" i="12" s="1"/>
  <c r="R457" i="12"/>
  <c r="X516" i="12"/>
  <c r="Q516" i="12"/>
  <c r="T516" i="12" s="1"/>
  <c r="U516" i="12" s="1"/>
  <c r="Z931" i="12"/>
  <c r="S931" i="12"/>
  <c r="R885" i="12"/>
  <c r="Y885" i="12"/>
  <c r="AA885" i="12" s="1"/>
  <c r="AB885" i="12" s="1"/>
  <c r="R231" i="12"/>
  <c r="Y231" i="12"/>
  <c r="X901" i="12"/>
  <c r="Q901" i="12"/>
  <c r="Y548" i="12"/>
  <c r="AA548" i="12" s="1"/>
  <c r="AB548" i="12" s="1"/>
  <c r="R548" i="12"/>
  <c r="X185" i="12"/>
  <c r="Q185" i="12"/>
  <c r="X833" i="12"/>
  <c r="Q833" i="12"/>
  <c r="X248" i="12"/>
  <c r="Q248" i="12"/>
  <c r="Y49" i="12"/>
  <c r="AA49" i="12" s="1"/>
  <c r="AB49" i="12" s="1"/>
  <c r="R49" i="12"/>
  <c r="Q13" i="12"/>
  <c r="T13" i="12" s="1"/>
  <c r="U13" i="12" s="1"/>
  <c r="X13" i="12"/>
  <c r="Q809" i="12"/>
  <c r="X809" i="12"/>
  <c r="AA809" i="12" s="1"/>
  <c r="AB809" i="12" s="1"/>
  <c r="X297" i="12"/>
  <c r="AA297" i="12" s="1"/>
  <c r="AB297" i="12" s="1"/>
  <c r="Q297" i="12"/>
  <c r="X604" i="12"/>
  <c r="Q604" i="12"/>
  <c r="R306" i="12"/>
  <c r="Y306" i="12"/>
  <c r="AA306" i="12" s="1"/>
  <c r="AB306" i="12" s="1"/>
  <c r="S359" i="12"/>
  <c r="Z359" i="12"/>
  <c r="Y343" i="12"/>
  <c r="R343" i="12"/>
  <c r="X140" i="12"/>
  <c r="Q140" i="12"/>
  <c r="W140" i="12"/>
  <c r="X891" i="12"/>
  <c r="Q891" i="12"/>
  <c r="Q952" i="12"/>
  <c r="X952" i="12"/>
  <c r="Y868" i="12"/>
  <c r="R868" i="12"/>
  <c r="X871" i="12"/>
  <c r="Q871" i="12"/>
  <c r="S403" i="12"/>
  <c r="Z403" i="12"/>
  <c r="Y688" i="12"/>
  <c r="R688" i="12"/>
  <c r="Z460" i="12"/>
  <c r="S460" i="12"/>
  <c r="Z75" i="12"/>
  <c r="S75" i="12"/>
  <c r="Q921" i="12"/>
  <c r="X921" i="12"/>
  <c r="R327" i="12"/>
  <c r="Y327" i="12"/>
  <c r="S901" i="12"/>
  <c r="Z901" i="12"/>
  <c r="X340" i="12"/>
  <c r="Q340" i="12"/>
  <c r="Y46" i="12"/>
  <c r="R46" i="12"/>
  <c r="X327" i="12"/>
  <c r="Q327" i="12"/>
  <c r="Y762" i="12"/>
  <c r="R762" i="12"/>
  <c r="Y735" i="12"/>
  <c r="R735" i="12"/>
  <c r="S891" i="12"/>
  <c r="Z891" i="12"/>
  <c r="Z771" i="12"/>
  <c r="S771" i="12"/>
  <c r="Z227" i="12"/>
  <c r="S227" i="12"/>
  <c r="S579" i="12"/>
  <c r="Z579" i="12"/>
  <c r="Q803" i="12"/>
  <c r="X803" i="12"/>
  <c r="S654" i="12"/>
  <c r="Z654" i="12"/>
  <c r="Z185" i="12"/>
  <c r="S185" i="12"/>
  <c r="X271" i="12"/>
  <c r="Q271" i="12"/>
  <c r="Z309" i="12"/>
  <c r="S309" i="12"/>
  <c r="S486" i="12"/>
  <c r="Z486" i="12"/>
  <c r="X727" i="12"/>
  <c r="Q727" i="12"/>
  <c r="Y890" i="12"/>
  <c r="R890" i="12"/>
  <c r="S166" i="12"/>
  <c r="Z166" i="12"/>
  <c r="Z399" i="12"/>
  <c r="S399" i="12"/>
  <c r="Z797" i="12"/>
  <c r="S797" i="12"/>
  <c r="S756" i="12"/>
  <c r="Z756" i="12"/>
  <c r="Z748" i="12"/>
  <c r="S748" i="12"/>
  <c r="S705" i="12"/>
  <c r="Z705" i="12"/>
  <c r="R406" i="12"/>
  <c r="Y406" i="12"/>
  <c r="Z97" i="12"/>
  <c r="S97" i="12"/>
  <c r="Q930" i="12"/>
  <c r="X930" i="12"/>
  <c r="X463" i="12"/>
  <c r="Q463" i="12"/>
  <c r="R780" i="12"/>
  <c r="Y780" i="12"/>
  <c r="X945" i="12"/>
  <c r="Q945" i="12"/>
  <c r="Z284" i="12"/>
  <c r="S284" i="12"/>
  <c r="S670" i="12"/>
  <c r="Z670" i="12"/>
  <c r="Z507" i="12"/>
  <c r="S507" i="12"/>
  <c r="X884" i="12"/>
  <c r="Q884" i="12"/>
  <c r="Z30" i="12"/>
  <c r="S30" i="12"/>
  <c r="R322" i="12"/>
  <c r="Y322" i="12"/>
  <c r="Z66" i="12"/>
  <c r="S66" i="12"/>
  <c r="Z871" i="12"/>
  <c r="S871" i="12"/>
  <c r="S96" i="12"/>
  <c r="Z96" i="12"/>
  <c r="R89" i="12"/>
  <c r="Y89" i="12"/>
  <c r="Z907" i="12"/>
  <c r="S907" i="12"/>
  <c r="X941" i="12"/>
  <c r="Q941" i="12"/>
  <c r="Z543" i="12"/>
  <c r="S543" i="12"/>
  <c r="S362" i="12"/>
  <c r="Z362" i="12"/>
  <c r="X165" i="12"/>
  <c r="Q165" i="12"/>
  <c r="Z989" i="12"/>
  <c r="S989" i="12"/>
  <c r="Z480" i="12"/>
  <c r="S480" i="12"/>
  <c r="X688" i="12"/>
  <c r="Q688" i="12"/>
  <c r="Z464" i="12"/>
  <c r="S464" i="12"/>
  <c r="S233" i="12"/>
  <c r="Z233" i="12"/>
  <c r="Z796" i="12"/>
  <c r="S796" i="12"/>
  <c r="Z923" i="12"/>
  <c r="S923" i="12"/>
  <c r="R464" i="12"/>
  <c r="Y464" i="12"/>
  <c r="S836" i="12"/>
  <c r="Z836" i="12"/>
  <c r="S882" i="12"/>
  <c r="Z882" i="12"/>
  <c r="R441" i="12"/>
  <c r="Y441" i="12"/>
  <c r="X762" i="12"/>
  <c r="Q762" i="12"/>
  <c r="T762" i="12" s="1"/>
  <c r="U762" i="12" s="1"/>
  <c r="Z276" i="12"/>
  <c r="S276" i="12"/>
  <c r="Y418" i="12"/>
  <c r="R418" i="12"/>
  <c r="X418" i="12"/>
  <c r="Q418" i="12"/>
  <c r="X46" i="12"/>
  <c r="Q46" i="12"/>
  <c r="Y295" i="12"/>
  <c r="R295" i="12"/>
  <c r="S327" i="12"/>
  <c r="Z327" i="12"/>
  <c r="Z214" i="12"/>
  <c r="S214" i="12"/>
  <c r="R901" i="12"/>
  <c r="Y901" i="12"/>
  <c r="Y206" i="12"/>
  <c r="R206" i="12"/>
  <c r="Z295" i="12"/>
  <c r="S295" i="12"/>
  <c r="X801" i="12"/>
  <c r="Q801" i="12"/>
  <c r="Y919" i="12"/>
  <c r="R919" i="12"/>
  <c r="S6" i="12"/>
  <c r="Z6" i="12"/>
  <c r="Y800" i="12"/>
  <c r="R800" i="12"/>
  <c r="S212" i="12"/>
  <c r="Z212" i="12"/>
  <c r="Q345" i="12"/>
  <c r="X345" i="12"/>
  <c r="S814" i="12"/>
  <c r="Z814" i="12"/>
  <c r="Z919" i="12"/>
  <c r="S919" i="12"/>
  <c r="Q437" i="12"/>
  <c r="X437" i="12"/>
  <c r="X821" i="12"/>
  <c r="Q821" i="12"/>
  <c r="Z14" i="12"/>
  <c r="S14" i="12"/>
  <c r="Q579" i="12"/>
  <c r="X579" i="12"/>
  <c r="S421" i="12"/>
  <c r="Z421" i="12"/>
  <c r="S800" i="12"/>
  <c r="Z800" i="12"/>
  <c r="Q815" i="12"/>
  <c r="X815" i="12"/>
  <c r="S331" i="12"/>
  <c r="Z331" i="12"/>
  <c r="S711" i="12"/>
  <c r="Z711" i="12"/>
  <c r="S595" i="12"/>
  <c r="Z595" i="12"/>
  <c r="R271" i="12"/>
  <c r="Y271" i="12"/>
  <c r="Z230" i="12"/>
  <c r="S230" i="12"/>
  <c r="Z155" i="12"/>
  <c r="S155" i="12"/>
  <c r="Y727" i="12"/>
  <c r="R727" i="12"/>
  <c r="S956" i="12"/>
  <c r="Z956" i="12"/>
  <c r="R505" i="12"/>
  <c r="Y505" i="12"/>
  <c r="S346" i="12"/>
  <c r="Z346" i="12"/>
  <c r="Q990" i="12"/>
  <c r="X990" i="12"/>
  <c r="Q812" i="12"/>
  <c r="X812" i="12"/>
  <c r="Z538" i="12"/>
  <c r="S538" i="12"/>
  <c r="Q748" i="12"/>
  <c r="X748" i="12"/>
  <c r="Z373" i="12"/>
  <c r="S373" i="12"/>
  <c r="R288" i="12"/>
  <c r="Y288" i="12"/>
  <c r="X406" i="12"/>
  <c r="Q406" i="12"/>
  <c r="Y681" i="12"/>
  <c r="R681" i="12"/>
  <c r="Y186" i="12"/>
  <c r="R186" i="12"/>
  <c r="Y745" i="12"/>
  <c r="R745" i="12"/>
  <c r="R719" i="12"/>
  <c r="Y719" i="12"/>
  <c r="R72" i="12"/>
  <c r="Y72" i="12"/>
  <c r="Z463" i="12"/>
  <c r="S463" i="12"/>
  <c r="Q936" i="12"/>
  <c r="X936" i="12"/>
  <c r="X234" i="12"/>
  <c r="Q234" i="12"/>
  <c r="S458" i="12"/>
  <c r="Z458" i="12"/>
  <c r="Z731" i="12"/>
  <c r="S731" i="12"/>
  <c r="Q288" i="12"/>
  <c r="X288" i="12"/>
  <c r="Z72" i="12"/>
  <c r="S72" i="12"/>
  <c r="Z268" i="12"/>
  <c r="S268" i="12"/>
  <c r="S199" i="12"/>
  <c r="Z199" i="12"/>
  <c r="S681" i="12"/>
  <c r="Z681" i="12"/>
  <c r="Z945" i="12"/>
  <c r="S945" i="12"/>
  <c r="S186" i="12"/>
  <c r="Z186" i="12"/>
  <c r="S578" i="12"/>
  <c r="Z578" i="12"/>
  <c r="S236" i="12"/>
  <c r="Z236" i="12"/>
  <c r="Q745" i="12"/>
  <c r="X745" i="12"/>
  <c r="X28" i="12"/>
  <c r="Q28" i="12"/>
  <c r="Z195" i="12"/>
  <c r="S195" i="12"/>
  <c r="S788" i="12"/>
  <c r="Z788" i="12"/>
  <c r="Z59" i="12"/>
  <c r="S59" i="12"/>
  <c r="R592" i="12"/>
  <c r="Y592" i="12"/>
  <c r="Y284" i="12"/>
  <c r="R284" i="12"/>
  <c r="Y223" i="12"/>
  <c r="R223" i="12"/>
  <c r="Q499" i="12"/>
  <c r="X499" i="12"/>
  <c r="W499" i="12"/>
  <c r="Z560" i="12"/>
  <c r="S560" i="12"/>
  <c r="R500" i="12"/>
  <c r="Y500" i="12"/>
  <c r="S857" i="12"/>
  <c r="Z857" i="12"/>
  <c r="R886" i="12"/>
  <c r="Y886" i="12"/>
  <c r="Q609" i="12"/>
  <c r="X609" i="12"/>
  <c r="X40" i="12"/>
  <c r="Q40" i="12"/>
  <c r="Z183" i="12"/>
  <c r="S183" i="12"/>
  <c r="X483" i="12"/>
  <c r="Q483" i="12"/>
  <c r="Z553" i="12"/>
  <c r="S553" i="12"/>
  <c r="R508" i="12"/>
  <c r="Y508" i="12"/>
  <c r="R839" i="12"/>
  <c r="Y839" i="12"/>
  <c r="Z850" i="12"/>
  <c r="AA850" i="12" s="1"/>
  <c r="AB850" i="12" s="1"/>
  <c r="S850" i="12"/>
  <c r="Z502" i="12"/>
  <c r="S502" i="12"/>
  <c r="R384" i="12"/>
  <c r="Y384" i="12"/>
  <c r="Y85" i="12"/>
  <c r="R85" i="12"/>
  <c r="R606" i="12"/>
  <c r="Y606" i="12"/>
  <c r="Z698" i="12"/>
  <c r="S698" i="12"/>
  <c r="S435" i="12"/>
  <c r="Z435" i="12"/>
  <c r="X4" i="12"/>
  <c r="Q4" i="12"/>
  <c r="X960" i="12"/>
  <c r="Q960" i="12"/>
  <c r="X513" i="12"/>
  <c r="Q513" i="12"/>
  <c r="S395" i="12"/>
  <c r="Z395" i="12"/>
  <c r="Z39" i="12"/>
  <c r="S39" i="12"/>
  <c r="S263" i="12"/>
  <c r="Z263" i="12"/>
  <c r="Z834" i="12"/>
  <c r="S834" i="12"/>
  <c r="Z844" i="12"/>
  <c r="S844" i="12"/>
  <c r="Z652" i="12"/>
  <c r="S652" i="12"/>
  <c r="S794" i="12"/>
  <c r="Z794" i="12"/>
  <c r="S638" i="12"/>
  <c r="Z638" i="12"/>
  <c r="AA638" i="12" s="1"/>
  <c r="AB638" i="12" s="1"/>
  <c r="Z633" i="12"/>
  <c r="S633" i="12"/>
  <c r="Z44" i="12"/>
  <c r="S44" i="12"/>
  <c r="Z992" i="12"/>
  <c r="S992" i="12"/>
  <c r="X318" i="12"/>
  <c r="Q318" i="12"/>
  <c r="Z875" i="12"/>
  <c r="S875" i="12"/>
  <c r="Z61" i="12"/>
  <c r="S61" i="12"/>
  <c r="X409" i="12"/>
  <c r="Q409" i="12"/>
  <c r="Z858" i="12"/>
  <c r="S858" i="12"/>
  <c r="Z546" i="12"/>
  <c r="S546" i="12"/>
  <c r="Y503" i="12"/>
  <c r="R503" i="12"/>
  <c r="R844" i="12"/>
  <c r="Y844" i="12"/>
  <c r="S651" i="12"/>
  <c r="Z651" i="12"/>
  <c r="S398" i="12"/>
  <c r="Z398" i="12"/>
  <c r="X432" i="12"/>
  <c r="Q432" i="12"/>
  <c r="S409" i="12"/>
  <c r="Z409" i="12"/>
  <c r="Z811" i="12"/>
  <c r="S811" i="12"/>
  <c r="Y44" i="12"/>
  <c r="R44" i="12"/>
  <c r="Z242" i="12"/>
  <c r="S242" i="12"/>
  <c r="S27" i="12"/>
  <c r="Z27" i="12"/>
  <c r="Q834" i="12"/>
  <c r="X834" i="12"/>
  <c r="Y76" i="12"/>
  <c r="R76" i="12"/>
  <c r="X840" i="12"/>
  <c r="Q840" i="12"/>
  <c r="Y831" i="12"/>
  <c r="R831" i="12"/>
  <c r="X44" i="12"/>
  <c r="Q44" i="12"/>
  <c r="Z823" i="12"/>
  <c r="S823" i="12"/>
  <c r="S353" i="12"/>
  <c r="Z353" i="12"/>
  <c r="R115" i="12"/>
  <c r="Y115" i="12"/>
  <c r="Y267" i="12"/>
  <c r="R267" i="12"/>
  <c r="S200" i="12"/>
  <c r="Z200" i="12"/>
  <c r="X540" i="12"/>
  <c r="Q540" i="12"/>
  <c r="Z431" i="12"/>
  <c r="S431" i="12"/>
  <c r="Z73" i="12"/>
  <c r="S73" i="12"/>
  <c r="Q773" i="12"/>
  <c r="X773" i="12"/>
  <c r="S668" i="12"/>
  <c r="Z668" i="12"/>
  <c r="X361" i="12"/>
  <c r="Q361" i="12"/>
  <c r="S617" i="12"/>
  <c r="Z617" i="12"/>
  <c r="S404" i="12"/>
  <c r="Z404" i="12"/>
  <c r="Y286" i="12"/>
  <c r="R286" i="12"/>
  <c r="R353" i="12"/>
  <c r="Y353" i="12"/>
  <c r="R217" i="12"/>
  <c r="Y217" i="12"/>
  <c r="S604" i="12"/>
  <c r="Z604" i="12"/>
  <c r="S529" i="12"/>
  <c r="Z529" i="12"/>
  <c r="Q133" i="12"/>
  <c r="X133" i="12"/>
  <c r="Q139" i="12"/>
  <c r="X139" i="12"/>
  <c r="X741" i="12"/>
  <c r="Q741" i="12"/>
  <c r="Z511" i="12"/>
  <c r="S511" i="12"/>
  <c r="X245" i="12"/>
  <c r="Q245" i="12"/>
  <c r="X172" i="12"/>
  <c r="Q172" i="12"/>
  <c r="Q784" i="12"/>
  <c r="X784" i="12"/>
  <c r="Z56" i="12"/>
  <c r="S56" i="12"/>
  <c r="Z112" i="12"/>
  <c r="S112" i="12"/>
  <c r="Z184" i="12"/>
  <c r="S184" i="12"/>
  <c r="X744" i="12"/>
  <c r="Q744" i="12"/>
  <c r="S616" i="12"/>
  <c r="Z616" i="12"/>
  <c r="Q736" i="12"/>
  <c r="X736" i="12"/>
  <c r="S973" i="12"/>
  <c r="Z973" i="12"/>
  <c r="Y770" i="12"/>
  <c r="R770" i="12"/>
  <c r="S514" i="12"/>
  <c r="Z514" i="12"/>
  <c r="Z410" i="12"/>
  <c r="S410" i="12"/>
  <c r="Z462" i="12"/>
  <c r="S462" i="12"/>
  <c r="S625" i="12"/>
  <c r="Z625" i="12"/>
  <c r="R530" i="12"/>
  <c r="Y530" i="12"/>
  <c r="Z423" i="12"/>
  <c r="S423" i="12"/>
  <c r="X550" i="12"/>
  <c r="Q550" i="12"/>
  <c r="Z912" i="12"/>
  <c r="S912" i="12"/>
  <c r="X999" i="12"/>
  <c r="Q999" i="12"/>
  <c r="S816" i="12"/>
  <c r="Z816" i="12"/>
  <c r="Z57" i="12"/>
  <c r="S57" i="12"/>
  <c r="Q804" i="12"/>
  <c r="X804" i="12"/>
  <c r="Q130" i="12"/>
  <c r="X130" i="12"/>
  <c r="X559" i="12"/>
  <c r="Q559" i="12"/>
  <c r="S880" i="12"/>
  <c r="Z880" i="12"/>
  <c r="X696" i="12"/>
  <c r="Q696" i="12"/>
  <c r="Z770" i="12"/>
  <c r="S770" i="12"/>
  <c r="S977" i="12"/>
  <c r="Z977" i="12"/>
  <c r="Z915" i="12"/>
  <c r="S915" i="12"/>
  <c r="Z530" i="12"/>
  <c r="S530" i="12"/>
  <c r="Y983" i="12"/>
  <c r="R983" i="12"/>
  <c r="X21" i="12"/>
  <c r="Q21" i="12"/>
  <c r="R647" i="12"/>
  <c r="Y647" i="12"/>
  <c r="R57" i="12"/>
  <c r="Y57" i="12"/>
  <c r="S675" i="12"/>
  <c r="Z675" i="12"/>
  <c r="R518" i="12"/>
  <c r="Y518" i="12"/>
  <c r="X682" i="12"/>
  <c r="Q682" i="12"/>
  <c r="Q129" i="12"/>
  <c r="X129" i="12"/>
  <c r="S685" i="12"/>
  <c r="Z685" i="12"/>
  <c r="S951" i="12"/>
  <c r="Z951" i="12"/>
  <c r="Q859" i="12"/>
  <c r="X859" i="12"/>
  <c r="S120" i="12"/>
  <c r="Z120" i="12"/>
  <c r="Z357" i="12"/>
  <c r="S357" i="12"/>
  <c r="X162" i="12"/>
  <c r="Q162" i="12"/>
  <c r="Q107" i="12"/>
  <c r="X107" i="12"/>
  <c r="Y951" i="12"/>
  <c r="R951" i="12"/>
  <c r="Y859" i="12"/>
  <c r="R859" i="12"/>
  <c r="Z416" i="12"/>
  <c r="S416" i="12"/>
  <c r="S351" i="5"/>
  <c r="T351" i="5" s="1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44" i="5"/>
  <c r="T244" i="5" s="1"/>
  <c r="S258" i="5"/>
  <c r="T258" i="5" s="1"/>
  <c r="S271" i="5"/>
  <c r="T271" i="5" s="1"/>
  <c r="S376" i="5"/>
  <c r="T376" i="5" s="1"/>
  <c r="S446" i="5"/>
  <c r="T446" i="5" s="1"/>
  <c r="S469" i="5"/>
  <c r="T469" i="5" s="1"/>
  <c r="S581" i="5"/>
  <c r="T581" i="5" s="1"/>
  <c r="S614" i="5"/>
  <c r="T614" i="5" s="1"/>
  <c r="S637" i="5"/>
  <c r="T637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75" i="5"/>
  <c r="T75" i="5" s="1"/>
  <c r="S98" i="5"/>
  <c r="T98" i="5" s="1"/>
  <c r="S106" i="5"/>
  <c r="T106" i="5" s="1"/>
  <c r="S118" i="5"/>
  <c r="T118" i="5" s="1"/>
  <c r="S133" i="5"/>
  <c r="T133" i="5" s="1"/>
  <c r="S159" i="5"/>
  <c r="T159" i="5" s="1"/>
  <c r="S178" i="5"/>
  <c r="T178" i="5" s="1"/>
  <c r="S181" i="5"/>
  <c r="T181" i="5" s="1"/>
  <c r="S190" i="5"/>
  <c r="T190" i="5" s="1"/>
  <c r="S193" i="5"/>
  <c r="T193" i="5" s="1"/>
  <c r="S213" i="5"/>
  <c r="T213" i="5" s="1"/>
  <c r="S237" i="5"/>
  <c r="T237" i="5" s="1"/>
  <c r="S270" i="5"/>
  <c r="T270" i="5" s="1"/>
  <c r="S291" i="5"/>
  <c r="T291" i="5" s="1"/>
  <c r="S299" i="5"/>
  <c r="T299" i="5" s="1"/>
  <c r="S478" i="5"/>
  <c r="T478" i="5" s="1"/>
  <c r="S485" i="5"/>
  <c r="T485" i="5" s="1"/>
  <c r="S488" i="5"/>
  <c r="T488" i="5" s="1"/>
  <c r="S493" i="5"/>
  <c r="T493" i="5" s="1"/>
  <c r="S512" i="5"/>
  <c r="T512" i="5" s="1"/>
  <c r="S517" i="5"/>
  <c r="T517" i="5" s="1"/>
  <c r="S575" i="5"/>
  <c r="T575" i="5" s="1"/>
  <c r="S632" i="5"/>
  <c r="T632" i="5" s="1"/>
  <c r="S643" i="5"/>
  <c r="T643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25" i="5"/>
  <c r="T225" i="5" s="1"/>
  <c r="S251" i="5"/>
  <c r="T251" i="5" s="1"/>
  <c r="S289" i="5"/>
  <c r="T289" i="5" s="1"/>
  <c r="S334" i="5"/>
  <c r="T334" i="5" s="1"/>
  <c r="S359" i="5"/>
  <c r="T359" i="5" s="1"/>
  <c r="S374" i="5"/>
  <c r="T374" i="5" s="1"/>
  <c r="S440" i="5"/>
  <c r="T440" i="5" s="1"/>
  <c r="S458" i="5"/>
  <c r="T458" i="5" s="1"/>
  <c r="S487" i="5"/>
  <c r="T487" i="5" s="1"/>
  <c r="S514" i="5"/>
  <c r="T514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73" i="5"/>
  <c r="T773" i="5" s="1"/>
  <c r="S791" i="5"/>
  <c r="T791" i="5" s="1"/>
  <c r="S804" i="5"/>
  <c r="T804" i="5" s="1"/>
  <c r="S812" i="5"/>
  <c r="T812" i="5" s="1"/>
  <c r="S825" i="5"/>
  <c r="T825" i="5" s="1"/>
  <c r="S837" i="5"/>
  <c r="T837" i="5" s="1"/>
  <c r="S851" i="5"/>
  <c r="T851" i="5" s="1"/>
  <c r="S854" i="5"/>
  <c r="T854" i="5" s="1"/>
  <c r="S861" i="5"/>
  <c r="T861" i="5" s="1"/>
  <c r="S868" i="5"/>
  <c r="T868" i="5" s="1"/>
  <c r="S880" i="5"/>
  <c r="T880" i="5" s="1"/>
  <c r="S892" i="5"/>
  <c r="T892" i="5" s="1"/>
  <c r="S915" i="5"/>
  <c r="T915" i="5" s="1"/>
  <c r="S924" i="5"/>
  <c r="T924" i="5" s="1"/>
  <c r="S928" i="5"/>
  <c r="T928" i="5" s="1"/>
  <c r="S943" i="5"/>
  <c r="T943" i="5" s="1"/>
  <c r="S953" i="5"/>
  <c r="T953" i="5" s="1"/>
  <c r="S966" i="5"/>
  <c r="T966" i="5" s="1"/>
  <c r="S711" i="5"/>
  <c r="T711" i="5" s="1"/>
  <c r="S722" i="5"/>
  <c r="T722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26" i="5"/>
  <c r="T826" i="5" s="1"/>
  <c r="S864" i="5"/>
  <c r="T864" i="5" s="1"/>
  <c r="S881" i="5"/>
  <c r="T881" i="5" s="1"/>
  <c r="S893" i="5"/>
  <c r="T893" i="5" s="1"/>
  <c r="S908" i="5"/>
  <c r="T908" i="5" s="1"/>
  <c r="S983" i="5"/>
  <c r="T983" i="5" s="1"/>
  <c r="S987" i="5"/>
  <c r="T987" i="5" s="1"/>
  <c r="S644" i="5"/>
  <c r="T644" i="5" s="1"/>
  <c r="S659" i="5"/>
  <c r="T659" i="5" s="1"/>
  <c r="X913" i="12"/>
  <c r="Q913" i="12"/>
  <c r="Y165" i="12"/>
  <c r="R165" i="12"/>
  <c r="W441" i="12"/>
  <c r="Q347" i="12"/>
  <c r="X347" i="12"/>
  <c r="AA347" i="12" s="1"/>
  <c r="AB347" i="12" s="1"/>
  <c r="Y726" i="12"/>
  <c r="AA726" i="12" s="1"/>
  <c r="AB726" i="12" s="1"/>
  <c r="R726" i="12"/>
  <c r="X415" i="12"/>
  <c r="Q415" i="12"/>
  <c r="W579" i="12"/>
  <c r="P65" i="12"/>
  <c r="Q7" i="12"/>
  <c r="X7" i="12"/>
  <c r="AA7" i="12" s="1"/>
  <c r="AB7" i="12" s="1"/>
  <c r="X505" i="12"/>
  <c r="Q505" i="12"/>
  <c r="X155" i="12"/>
  <c r="Q155" i="12"/>
  <c r="W812" i="12"/>
  <c r="W406" i="12"/>
  <c r="Y275" i="12"/>
  <c r="AA275" i="12" s="1"/>
  <c r="AB275" i="12" s="1"/>
  <c r="R275" i="12"/>
  <c r="T275" i="12" s="1"/>
  <c r="U275" i="12" s="1"/>
  <c r="Q613" i="12"/>
  <c r="X613" i="12"/>
  <c r="AA613" i="12" s="1"/>
  <c r="AB613" i="12" s="1"/>
  <c r="P36" i="12"/>
  <c r="T36" i="12" s="1"/>
  <c r="U36" i="12" s="1"/>
  <c r="Y567" i="12"/>
  <c r="AA567" i="12" s="1"/>
  <c r="AB567" i="12" s="1"/>
  <c r="R567" i="12"/>
  <c r="T567" i="12" s="1"/>
  <c r="U567" i="12" s="1"/>
  <c r="Q285" i="12"/>
  <c r="X285" i="12"/>
  <c r="Y714" i="12"/>
  <c r="R714" i="12"/>
  <c r="P857" i="12"/>
  <c r="Q606" i="12"/>
  <c r="X606" i="12"/>
  <c r="Y499" i="12"/>
  <c r="R499" i="12"/>
  <c r="X20" i="12"/>
  <c r="AA20" i="12" s="1"/>
  <c r="AB20" i="12" s="1"/>
  <c r="Q20" i="12"/>
  <c r="P20" i="12"/>
  <c r="Q96" i="12"/>
  <c r="X96" i="12"/>
  <c r="Q306" i="12"/>
  <c r="Y655" i="12"/>
  <c r="R655" i="12"/>
  <c r="X507" i="12"/>
  <c r="Q507" i="12"/>
  <c r="X194" i="12"/>
  <c r="AA194" i="12" s="1"/>
  <c r="AB194" i="12" s="1"/>
  <c r="Q194" i="12"/>
  <c r="P194" i="12"/>
  <c r="Z412" i="12"/>
  <c r="S412" i="12"/>
  <c r="W350" i="12"/>
  <c r="AA350" i="12" s="1"/>
  <c r="AB350" i="12" s="1"/>
  <c r="W838" i="12"/>
  <c r="AA838" i="12" s="1"/>
  <c r="AB838" i="12" s="1"/>
  <c r="R838" i="12"/>
  <c r="Y838" i="12"/>
  <c r="X742" i="12"/>
  <c r="AA742" i="12" s="1"/>
  <c r="AB742" i="12" s="1"/>
  <c r="Q742" i="12"/>
  <c r="R377" i="12"/>
  <c r="Y377" i="12"/>
  <c r="Q525" i="12"/>
  <c r="X525" i="12"/>
  <c r="Q706" i="12"/>
  <c r="X706" i="12"/>
  <c r="X989" i="12"/>
  <c r="Q989" i="12"/>
  <c r="Q5" i="12"/>
  <c r="X5" i="12"/>
  <c r="X679" i="12"/>
  <c r="AA679" i="12" s="1"/>
  <c r="AB679" i="12" s="1"/>
  <c r="Q679" i="12"/>
  <c r="Y897" i="12"/>
  <c r="R897" i="12"/>
  <c r="R531" i="12"/>
  <c r="Y531" i="12"/>
  <c r="AA531" i="12" s="1"/>
  <c r="AB531" i="12" s="1"/>
  <c r="X138" i="12"/>
  <c r="AA138" i="12" s="1"/>
  <c r="AB138" i="12" s="1"/>
  <c r="Q138" i="12"/>
  <c r="T138" i="12" s="1"/>
  <c r="U138" i="12" s="1"/>
  <c r="P421" i="12"/>
  <c r="P292" i="12"/>
  <c r="P735" i="12"/>
  <c r="R141" i="12"/>
  <c r="Y141" i="12"/>
  <c r="AA141" i="12" s="1"/>
  <c r="AB141" i="12" s="1"/>
  <c r="S272" i="12"/>
  <c r="Z272" i="12"/>
  <c r="P185" i="12"/>
  <c r="Q523" i="12"/>
  <c r="X523" i="12"/>
  <c r="X346" i="12"/>
  <c r="Q346" i="12"/>
  <c r="Y273" i="12"/>
  <c r="R273" i="12"/>
  <c r="T273" i="12" s="1"/>
  <c r="U273" i="12" s="1"/>
  <c r="Z176" i="12"/>
  <c r="AA176" i="12" s="1"/>
  <c r="AB176" i="12" s="1"/>
  <c r="S176" i="12"/>
  <c r="Q570" i="12"/>
  <c r="X570" i="12"/>
  <c r="Y570" i="12"/>
  <c r="R570" i="12"/>
  <c r="Q283" i="12"/>
  <c r="X283" i="12"/>
  <c r="R241" i="12"/>
  <c r="T241" i="12" s="1"/>
  <c r="U241" i="12" s="1"/>
  <c r="Y241" i="12"/>
  <c r="AA241" i="12" s="1"/>
  <c r="AB241" i="12" s="1"/>
  <c r="Y51" i="12"/>
  <c r="R51" i="12"/>
  <c r="X87" i="12"/>
  <c r="Q87" i="12"/>
  <c r="T87" i="12" s="1"/>
  <c r="U87" i="12" s="1"/>
  <c r="Q484" i="12"/>
  <c r="X484" i="12"/>
  <c r="R820" i="12"/>
  <c r="Y820" i="12"/>
  <c r="W861" i="12"/>
  <c r="Y698" i="12"/>
  <c r="R698" i="12"/>
  <c r="X304" i="12"/>
  <c r="Q304" i="12"/>
  <c r="T304" i="12" s="1"/>
  <c r="U304" i="12" s="1"/>
  <c r="R316" i="12"/>
  <c r="T316" i="12" s="1"/>
  <c r="U316" i="12" s="1"/>
  <c r="Y316" i="12"/>
  <c r="AA316" i="12" s="1"/>
  <c r="AB316" i="12" s="1"/>
  <c r="P248" i="12"/>
  <c r="W395" i="12"/>
  <c r="Y289" i="12"/>
  <c r="AA289" i="12" s="1"/>
  <c r="AB289" i="12" s="1"/>
  <c r="R289" i="12"/>
  <c r="T289" i="12" s="1"/>
  <c r="U289" i="12" s="1"/>
  <c r="X86" i="12"/>
  <c r="Q86" i="12"/>
  <c r="R879" i="12"/>
  <c r="Y879" i="12"/>
  <c r="W13" i="12"/>
  <c r="W819" i="12"/>
  <c r="W361" i="12"/>
  <c r="P207" i="12"/>
  <c r="X634" i="12"/>
  <c r="Q634" i="12"/>
  <c r="Z791" i="12"/>
  <c r="AA791" i="12" s="1"/>
  <c r="AB791" i="12" s="1"/>
  <c r="S791" i="12"/>
  <c r="T791" i="12" s="1"/>
  <c r="U791" i="12" s="1"/>
  <c r="Y913" i="12"/>
  <c r="Y605" i="12"/>
  <c r="R605" i="12"/>
  <c r="S213" i="12"/>
  <c r="Z213" i="12"/>
  <c r="R213" i="12"/>
  <c r="Y213" i="12"/>
  <c r="AA213" i="12" s="1"/>
  <c r="AB213" i="12" s="1"/>
  <c r="Z448" i="12"/>
  <c r="S448" i="12"/>
  <c r="Y796" i="12"/>
  <c r="P46" i="12"/>
  <c r="Q949" i="12"/>
  <c r="Y378" i="12"/>
  <c r="R378" i="12"/>
  <c r="Q642" i="12"/>
  <c r="T642" i="12" s="1"/>
  <c r="U642" i="12" s="1"/>
  <c r="X642" i="12"/>
  <c r="AA642" i="12" s="1"/>
  <c r="AB642" i="12" s="1"/>
  <c r="Z709" i="12"/>
  <c r="S709" i="12"/>
  <c r="Q738" i="12"/>
  <c r="X738" i="12"/>
  <c r="R733" i="12"/>
  <c r="T733" i="12" s="1"/>
  <c r="U733" i="12" s="1"/>
  <c r="Y733" i="12"/>
  <c r="Q548" i="12"/>
  <c r="T548" i="12" s="1"/>
  <c r="U548" i="12" s="1"/>
  <c r="Y891" i="12"/>
  <c r="R891" i="12"/>
  <c r="X927" i="12"/>
  <c r="Q927" i="12"/>
  <c r="X2" i="12"/>
  <c r="Q2" i="12"/>
  <c r="S313" i="12"/>
  <c r="Z313" i="12"/>
  <c r="AA313" i="12" s="1"/>
  <c r="AB313" i="12" s="1"/>
  <c r="P288" i="12"/>
  <c r="P952" i="12"/>
  <c r="W952" i="12"/>
  <c r="Q383" i="12"/>
  <c r="T383" i="12" s="1"/>
  <c r="U383" i="12" s="1"/>
  <c r="X868" i="12"/>
  <c r="Q868" i="12"/>
  <c r="W868" i="12"/>
  <c r="Y871" i="12"/>
  <c r="R871" i="12"/>
  <c r="X899" i="12"/>
  <c r="Q899" i="12"/>
  <c r="Z98" i="12"/>
  <c r="S98" i="12"/>
  <c r="X535" i="12"/>
  <c r="Q535" i="12"/>
  <c r="W535" i="12"/>
  <c r="R102" i="12"/>
  <c r="Y102" i="12"/>
  <c r="Q266" i="12"/>
  <c r="X266" i="12"/>
  <c r="R137" i="12"/>
  <c r="Y137" i="12"/>
  <c r="R620" i="12"/>
  <c r="Y620" i="12"/>
  <c r="Q146" i="12"/>
  <c r="X146" i="12"/>
  <c r="X114" i="12"/>
  <c r="Q114" i="12"/>
  <c r="R602" i="12"/>
  <c r="Y602" i="12"/>
  <c r="S965" i="12"/>
  <c r="Z965" i="12"/>
  <c r="Z216" i="12"/>
  <c r="S216" i="12"/>
  <c r="Y876" i="12"/>
  <c r="R234" i="12"/>
  <c r="Y997" i="12"/>
  <c r="R997" i="12"/>
  <c r="Z504" i="12"/>
  <c r="S504" i="12"/>
  <c r="R256" i="12"/>
  <c r="Y256" i="12"/>
  <c r="Z60" i="12"/>
  <c r="S60" i="12"/>
  <c r="Z881" i="12"/>
  <c r="S881" i="12"/>
  <c r="R922" i="12"/>
  <c r="Y922" i="12"/>
  <c r="Z170" i="12"/>
  <c r="S170" i="12"/>
  <c r="Q170" i="12"/>
  <c r="X170" i="12"/>
  <c r="R466" i="12"/>
  <c r="Y466" i="12"/>
  <c r="Y74" i="12"/>
  <c r="R74" i="12"/>
  <c r="P435" i="12"/>
  <c r="Y435" i="12"/>
  <c r="R435" i="12"/>
  <c r="R601" i="12"/>
  <c r="Y601" i="12"/>
  <c r="R22" i="12"/>
  <c r="Y22" i="12"/>
  <c r="Z765" i="12"/>
  <c r="AA765" i="12" s="1"/>
  <c r="AB765" i="12" s="1"/>
  <c r="S765" i="12"/>
  <c r="Z943" i="12"/>
  <c r="S943" i="12"/>
  <c r="Z379" i="12"/>
  <c r="S379" i="12"/>
  <c r="R678" i="12"/>
  <c r="Y678" i="12"/>
  <c r="Z1000" i="12"/>
  <c r="AA1000" i="12" s="1"/>
  <c r="AB1000" i="12" s="1"/>
  <c r="S1000" i="12"/>
  <c r="Y341" i="12"/>
  <c r="R341" i="12"/>
  <c r="X641" i="12"/>
  <c r="Q641" i="12"/>
  <c r="R893" i="12"/>
  <c r="S663" i="12"/>
  <c r="T663" i="12" s="1"/>
  <c r="U663" i="12" s="1"/>
  <c r="Z663" i="12"/>
  <c r="AA663" i="12" s="1"/>
  <c r="AB663" i="12" s="1"/>
  <c r="X652" i="12"/>
  <c r="Q652" i="12"/>
  <c r="W318" i="12"/>
  <c r="Y318" i="12"/>
  <c r="R318" i="12"/>
  <c r="Y439" i="12"/>
  <c r="R439" i="12"/>
  <c r="Y358" i="12"/>
  <c r="R358" i="12"/>
  <c r="Y524" i="12"/>
  <c r="R524" i="12"/>
  <c r="Q258" i="12"/>
  <c r="X258" i="12"/>
  <c r="Z938" i="12"/>
  <c r="AA938" i="12" s="1"/>
  <c r="AB938" i="12" s="1"/>
  <c r="S938" i="12"/>
  <c r="T938" i="12" s="1"/>
  <c r="U938" i="12" s="1"/>
  <c r="X381" i="12"/>
  <c r="Q381" i="12"/>
  <c r="W18" i="12"/>
  <c r="Y603" i="12"/>
  <c r="R603" i="12"/>
  <c r="Q26" i="12"/>
  <c r="X26" i="12"/>
  <c r="Z799" i="12"/>
  <c r="S799" i="12"/>
  <c r="X73" i="12"/>
  <c r="Q73" i="12"/>
  <c r="S139" i="12"/>
  <c r="Z139" i="12"/>
  <c r="R767" i="12"/>
  <c r="Y767" i="12"/>
  <c r="R191" i="12"/>
  <c r="Y191" i="12"/>
  <c r="R320" i="12"/>
  <c r="Y320" i="12"/>
  <c r="Y851" i="12"/>
  <c r="R851" i="12"/>
  <c r="Q112" i="12"/>
  <c r="X112" i="12"/>
  <c r="R650" i="12"/>
  <c r="Y650" i="12"/>
  <c r="Y414" i="12"/>
  <c r="R414" i="12"/>
  <c r="X846" i="12"/>
  <c r="Q846" i="12"/>
  <c r="Y494" i="12"/>
  <c r="R494" i="12"/>
  <c r="P568" i="12"/>
  <c r="Q423" i="12"/>
  <c r="X423" i="12"/>
  <c r="Q205" i="12"/>
  <c r="X205" i="12"/>
  <c r="AA205" i="12" s="1"/>
  <c r="AB205" i="12" s="1"/>
  <c r="R149" i="12"/>
  <c r="Y149" i="12"/>
  <c r="X293" i="12"/>
  <c r="Q293" i="12"/>
  <c r="R934" i="12"/>
  <c r="Y934" i="12"/>
  <c r="Y862" i="12"/>
  <c r="R862" i="12"/>
  <c r="X944" i="12"/>
  <c r="Q944" i="12"/>
  <c r="Q563" i="12"/>
  <c r="T563" i="12" s="1"/>
  <c r="U563" i="12" s="1"/>
  <c r="X563" i="12"/>
  <c r="P478" i="12"/>
  <c r="S43" i="12"/>
  <c r="Z43" i="12"/>
  <c r="X411" i="12"/>
  <c r="Q411" i="12"/>
  <c r="Q830" i="12"/>
  <c r="X830" i="12"/>
  <c r="AA830" i="12" s="1"/>
  <c r="AB830" i="12" s="1"/>
  <c r="Q974" i="12"/>
  <c r="X974" i="12"/>
  <c r="X329" i="12"/>
  <c r="Q329" i="12"/>
  <c r="R940" i="12"/>
  <c r="T940" i="12" s="1"/>
  <c r="U940" i="12" s="1"/>
  <c r="Y940" i="12"/>
  <c r="Z487" i="12"/>
  <c r="S487" i="12"/>
  <c r="R585" i="12"/>
  <c r="Y585" i="12"/>
  <c r="Y434" i="12"/>
  <c r="R434" i="12"/>
  <c r="X10" i="12"/>
  <c r="Q10" i="12"/>
  <c r="Q303" i="12"/>
  <c r="X303" i="12"/>
  <c r="Y469" i="12"/>
  <c r="R469" i="12"/>
  <c r="X210" i="12"/>
  <c r="Q210" i="12"/>
  <c r="Q219" i="12"/>
  <c r="X219" i="12"/>
  <c r="W417" i="12"/>
  <c r="W907" i="12"/>
  <c r="Y941" i="12"/>
  <c r="R941" i="12"/>
  <c r="P941" i="12"/>
  <c r="Y448" i="12"/>
  <c r="Y460" i="12"/>
  <c r="R460" i="12"/>
  <c r="R233" i="12"/>
  <c r="Y233" i="12"/>
  <c r="Z953" i="12"/>
  <c r="S953" i="12"/>
  <c r="R806" i="12"/>
  <c r="Y806" i="12"/>
  <c r="Y68" i="12"/>
  <c r="R68" i="12"/>
  <c r="Q709" i="12"/>
  <c r="Q802" i="12"/>
  <c r="X802" i="12"/>
  <c r="Y574" i="12"/>
  <c r="R574" i="12"/>
  <c r="Y477" i="12"/>
  <c r="R477" i="12"/>
  <c r="Y38" i="12"/>
  <c r="R38" i="12"/>
  <c r="S238" i="12"/>
  <c r="Z238" i="12"/>
  <c r="Y542" i="12"/>
  <c r="R542" i="12"/>
  <c r="Q939" i="12"/>
  <c r="X939" i="12"/>
  <c r="AA939" i="12" s="1"/>
  <c r="AB939" i="12" s="1"/>
  <c r="Z629" i="12"/>
  <c r="S629" i="12"/>
  <c r="X374" i="12"/>
  <c r="Q374" i="12"/>
  <c r="R203" i="12"/>
  <c r="Y203" i="12"/>
  <c r="X180" i="12"/>
  <c r="Q180" i="12"/>
  <c r="Y180" i="12"/>
  <c r="R180" i="12"/>
  <c r="Q994" i="12"/>
  <c r="X994" i="12"/>
  <c r="Q201" i="12"/>
  <c r="X201" i="12"/>
  <c r="Y676" i="12"/>
  <c r="AA676" i="12" s="1"/>
  <c r="AB676" i="12" s="1"/>
  <c r="R676" i="12"/>
  <c r="P513" i="12"/>
  <c r="P546" i="12"/>
  <c r="R546" i="12"/>
  <c r="Y546" i="12"/>
  <c r="Z527" i="12"/>
  <c r="S527" i="12"/>
  <c r="X24" i="12"/>
  <c r="Q24" i="12"/>
  <c r="R869" i="12"/>
  <c r="Y869" i="12"/>
  <c r="Q372" i="12"/>
  <c r="X372" i="12"/>
  <c r="Q761" i="12"/>
  <c r="X761" i="12"/>
  <c r="R954" i="12"/>
  <c r="T954" i="12" s="1"/>
  <c r="U954" i="12" s="1"/>
  <c r="Y954" i="12"/>
  <c r="AA954" i="12" s="1"/>
  <c r="AB954" i="12" s="1"/>
  <c r="Y988" i="12"/>
  <c r="R988" i="12"/>
  <c r="W44" i="12"/>
  <c r="Z391" i="12"/>
  <c r="S391" i="12"/>
  <c r="S133" i="12"/>
  <c r="Z133" i="12"/>
  <c r="W773" i="12"/>
  <c r="P823" i="12"/>
  <c r="Z191" i="12"/>
  <c r="S191" i="12"/>
  <c r="Q558" i="12"/>
  <c r="X558" i="12"/>
  <c r="Z783" i="12"/>
  <c r="S783" i="12"/>
  <c r="Q616" i="12"/>
  <c r="X616" i="12"/>
  <c r="R860" i="12"/>
  <c r="Y860" i="12"/>
  <c r="AA397" i="12"/>
  <c r="AB397" i="12" s="1"/>
  <c r="S786" i="12"/>
  <c r="Z786" i="12"/>
  <c r="X520" i="12"/>
  <c r="Q520" i="12"/>
  <c r="Z934" i="12"/>
  <c r="AA934" i="12" s="1"/>
  <c r="AB934" i="12" s="1"/>
  <c r="S934" i="12"/>
  <c r="X557" i="12"/>
  <c r="Q557" i="12"/>
  <c r="T557" i="12" s="1"/>
  <c r="U557" i="12" s="1"/>
  <c r="X148" i="12"/>
  <c r="Q148" i="12"/>
  <c r="R607" i="12"/>
  <c r="Y607" i="12"/>
  <c r="P662" i="12"/>
  <c r="S536" i="12"/>
  <c r="Z536" i="12"/>
  <c r="Z244" i="12"/>
  <c r="S244" i="12"/>
  <c r="AA683" i="12"/>
  <c r="AB683" i="12" s="1"/>
  <c r="Y611" i="12"/>
  <c r="R611" i="12"/>
  <c r="S946" i="12"/>
  <c r="Z946" i="12"/>
  <c r="X911" i="12"/>
  <c r="Q911" i="12"/>
  <c r="Y571" i="12"/>
  <c r="R571" i="12"/>
  <c r="Y768" i="12"/>
  <c r="R768" i="12"/>
  <c r="Z593" i="12"/>
  <c r="S593" i="12"/>
  <c r="AA856" i="12"/>
  <c r="AB856" i="12" s="1"/>
  <c r="Y710" i="12"/>
  <c r="R710" i="12"/>
  <c r="AA622" i="12"/>
  <c r="AB622" i="12" s="1"/>
  <c r="X685" i="12"/>
  <c r="Q685" i="12"/>
  <c r="AA229" i="12"/>
  <c r="AB229" i="12" s="1"/>
  <c r="X328" i="12"/>
  <c r="Q328" i="12"/>
  <c r="Y998" i="12"/>
  <c r="R998" i="12"/>
  <c r="Y336" i="12"/>
  <c r="R336" i="12"/>
  <c r="X924" i="12"/>
  <c r="Q924" i="12"/>
  <c r="P924" i="12"/>
  <c r="Z81" i="12"/>
  <c r="S81" i="12"/>
  <c r="Z925" i="12"/>
  <c r="S925" i="12"/>
  <c r="X925" i="12"/>
  <c r="Q925" i="12"/>
  <c r="X865" i="12"/>
  <c r="Q865" i="12"/>
  <c r="R801" i="12"/>
  <c r="Y801" i="12"/>
  <c r="R870" i="12"/>
  <c r="Y870" i="12"/>
  <c r="S917" i="12"/>
  <c r="Z917" i="12"/>
  <c r="X725" i="12"/>
  <c r="Q725" i="12"/>
  <c r="Z889" i="12"/>
  <c r="S889" i="12"/>
  <c r="X889" i="12"/>
  <c r="Q889" i="12"/>
  <c r="W345" i="12"/>
  <c r="X343" i="12"/>
  <c r="Q471" i="12"/>
  <c r="X471" i="12"/>
  <c r="R807" i="12"/>
  <c r="Y807" i="12"/>
  <c r="Z63" i="12"/>
  <c r="S63" i="12"/>
  <c r="Q225" i="12"/>
  <c r="X225" i="12"/>
  <c r="Z82" i="12"/>
  <c r="S82" i="12"/>
  <c r="S124" i="12"/>
  <c r="Z124" i="12"/>
  <c r="Z926" i="12"/>
  <c r="S926" i="12"/>
  <c r="Q125" i="12"/>
  <c r="X125" i="12"/>
  <c r="X122" i="12"/>
  <c r="Q122" i="12"/>
  <c r="P122" i="12"/>
  <c r="R872" i="12"/>
  <c r="Y872" i="12"/>
  <c r="Z975" i="12"/>
  <c r="S975" i="12"/>
  <c r="R980" i="12"/>
  <c r="Y980" i="12"/>
  <c r="Y323" i="12"/>
  <c r="R323" i="12"/>
  <c r="Q236" i="12"/>
  <c r="X236" i="12"/>
  <c r="X400" i="12"/>
  <c r="Q400" i="12"/>
  <c r="R787" i="12"/>
  <c r="T787" i="12" s="1"/>
  <c r="U787" i="12" s="1"/>
  <c r="Y787" i="12"/>
  <c r="Y957" i="12"/>
  <c r="R957" i="12"/>
  <c r="Y352" i="12"/>
  <c r="R352" i="12"/>
  <c r="Q905" i="12"/>
  <c r="X905" i="12"/>
  <c r="Q47" i="12"/>
  <c r="X47" i="12"/>
  <c r="Y765" i="12"/>
  <c r="R765" i="12"/>
  <c r="Z264" i="12"/>
  <c r="S264" i="12"/>
  <c r="Z243" i="12"/>
  <c r="S243" i="12"/>
  <c r="R1000" i="12"/>
  <c r="Y425" i="12"/>
  <c r="R425" i="12"/>
  <c r="T425" i="12" s="1"/>
  <c r="U425" i="12" s="1"/>
  <c r="P398" i="12"/>
  <c r="Z249" i="12"/>
  <c r="S249" i="12"/>
  <c r="Y459" i="12"/>
  <c r="R459" i="12"/>
  <c r="Z600" i="12"/>
  <c r="S600" i="12"/>
  <c r="Y600" i="12"/>
  <c r="R600" i="12"/>
  <c r="S29" i="12"/>
  <c r="Z29" i="12"/>
  <c r="R260" i="12"/>
  <c r="Y260" i="12"/>
  <c r="R766" i="12"/>
  <c r="Y766" i="12"/>
  <c r="Z987" i="12"/>
  <c r="S987" i="12"/>
  <c r="Q217" i="12"/>
  <c r="X217" i="12"/>
  <c r="W770" i="12"/>
  <c r="Y514" i="12"/>
  <c r="S253" i="12"/>
  <c r="Z253" i="12"/>
  <c r="R261" i="12"/>
  <c r="Y261" i="12"/>
  <c r="AA261" i="12" s="1"/>
  <c r="AB261" i="12" s="1"/>
  <c r="S775" i="12"/>
  <c r="Z775" i="12"/>
  <c r="Z607" i="12"/>
  <c r="S607" i="12"/>
  <c r="S411" i="12"/>
  <c r="Z411" i="12"/>
  <c r="S451" i="12"/>
  <c r="Z451" i="12"/>
  <c r="W130" i="12"/>
  <c r="R908" i="12"/>
  <c r="Y908" i="12"/>
  <c r="W649" i="12"/>
  <c r="S817" i="12"/>
  <c r="Z817" i="12"/>
  <c r="X583" i="12"/>
  <c r="Q583" i="12"/>
  <c r="Y685" i="12"/>
  <c r="X964" i="12"/>
  <c r="Q964" i="12"/>
  <c r="R436" i="12"/>
  <c r="P923" i="12"/>
  <c r="Y691" i="12"/>
  <c r="R691" i="12"/>
  <c r="Y340" i="12"/>
  <c r="R340" i="12"/>
  <c r="P340" i="12"/>
  <c r="Q218" i="12"/>
  <c r="X218" i="12"/>
  <c r="Q378" i="12"/>
  <c r="T378" i="12" s="1"/>
  <c r="U378" i="12" s="1"/>
  <c r="R697" i="12"/>
  <c r="Y697" i="12"/>
  <c r="R743" i="12"/>
  <c r="Y743" i="12"/>
  <c r="S950" i="12"/>
  <c r="Z950" i="12"/>
  <c r="Y254" i="12"/>
  <c r="R254" i="12"/>
  <c r="R272" i="12"/>
  <c r="S918" i="12"/>
  <c r="Z918" i="12"/>
  <c r="S150" i="12"/>
  <c r="Z150" i="12"/>
  <c r="Z146" i="12"/>
  <c r="S146" i="12"/>
  <c r="X309" i="12"/>
  <c r="Q309" i="12"/>
  <c r="X671" i="12"/>
  <c r="Q671" i="12"/>
  <c r="R463" i="12"/>
  <c r="X739" i="12"/>
  <c r="Q739" i="12"/>
  <c r="S257" i="12"/>
  <c r="Z257" i="12"/>
  <c r="R167" i="12"/>
  <c r="Y167" i="12"/>
  <c r="R236" i="12"/>
  <c r="S754" i="12"/>
  <c r="Z754" i="12"/>
  <c r="X504" i="12"/>
  <c r="Q504" i="12"/>
  <c r="X957" i="12"/>
  <c r="Q60" i="12"/>
  <c r="X60" i="12"/>
  <c r="Z192" i="12"/>
  <c r="S192" i="12"/>
  <c r="X708" i="12"/>
  <c r="Q708" i="12"/>
  <c r="Y589" i="12"/>
  <c r="W609" i="12"/>
  <c r="X497" i="12"/>
  <c r="Q497" i="12"/>
  <c r="X59" i="12"/>
  <c r="Q59" i="12"/>
  <c r="Q765" i="12"/>
  <c r="T765" i="12" s="1"/>
  <c r="U765" i="12" s="1"/>
  <c r="X366" i="12"/>
  <c r="Q366" i="12"/>
  <c r="P527" i="12"/>
  <c r="X208" i="12"/>
  <c r="W840" i="12"/>
  <c r="Z396" i="12"/>
  <c r="S396" i="12"/>
  <c r="Q935" i="12"/>
  <c r="X935" i="12"/>
  <c r="W108" i="12"/>
  <c r="R108" i="12"/>
  <c r="Y108" i="12"/>
  <c r="Q633" i="12"/>
  <c r="X633" i="12"/>
  <c r="X158" i="12"/>
  <c r="Q158" i="12"/>
  <c r="R707" i="12"/>
  <c r="Y707" i="12"/>
  <c r="W540" i="12"/>
  <c r="X173" i="12"/>
  <c r="X903" i="12"/>
  <c r="P191" i="12"/>
  <c r="X188" i="12"/>
  <c r="Q188" i="12"/>
  <c r="X11" i="12"/>
  <c r="Q11" i="12"/>
  <c r="Q541" i="12"/>
  <c r="X541" i="12"/>
  <c r="Y361" i="12"/>
  <c r="W286" i="12"/>
  <c r="P619" i="12"/>
  <c r="W873" i="12"/>
  <c r="R783" i="12"/>
  <c r="Y783" i="12"/>
  <c r="Q646" i="12"/>
  <c r="X759" i="12"/>
  <c r="Q759" i="12"/>
  <c r="P860" i="12"/>
  <c r="Q494" i="12"/>
  <c r="P423" i="12"/>
  <c r="Q786" i="12"/>
  <c r="X168" i="12"/>
  <c r="Q168" i="12"/>
  <c r="W308" i="12"/>
  <c r="R84" i="12"/>
  <c r="Y84" i="12"/>
  <c r="X193" i="12"/>
  <c r="Q193" i="12"/>
  <c r="W675" i="12"/>
  <c r="W804" i="12"/>
  <c r="R329" i="12"/>
  <c r="Y329" i="12"/>
  <c r="W240" i="12"/>
  <c r="AA240" i="12" s="1"/>
  <c r="AB240" i="12" s="1"/>
  <c r="R649" i="12"/>
  <c r="Q434" i="12"/>
  <c r="X434" i="12"/>
  <c r="AA434" i="12" s="1"/>
  <c r="AB434" i="12" s="1"/>
  <c r="P495" i="12"/>
  <c r="X593" i="12"/>
  <c r="R298" i="12"/>
  <c r="Y964" i="12"/>
  <c r="AA452" i="12"/>
  <c r="AB452" i="12" s="1"/>
  <c r="R915" i="12"/>
  <c r="Y357" i="12"/>
  <c r="Y73" i="12"/>
  <c r="Q276" i="12"/>
  <c r="Y652" i="12"/>
  <c r="Z165" i="12"/>
  <c r="S165" i="12"/>
  <c r="Z655" i="12"/>
  <c r="S655" i="12"/>
  <c r="X882" i="12"/>
  <c r="Q882" i="12"/>
  <c r="R214" i="12"/>
  <c r="Y214" i="12"/>
  <c r="Y995" i="12"/>
  <c r="R995" i="12"/>
  <c r="Z995" i="12"/>
  <c r="S995" i="12"/>
  <c r="R535" i="12"/>
  <c r="Y535" i="12"/>
  <c r="X498" i="12"/>
  <c r="Q498" i="12"/>
  <c r="S821" i="12"/>
  <c r="Z821" i="12"/>
  <c r="X853" i="12"/>
  <c r="Q853" i="12"/>
  <c r="S887" i="12"/>
  <c r="Z887" i="12"/>
  <c r="Z812" i="12"/>
  <c r="S812" i="12"/>
  <c r="Z456" i="12"/>
  <c r="S456" i="12"/>
  <c r="R486" i="12"/>
  <c r="Y486" i="12"/>
  <c r="Y945" i="12"/>
  <c r="R945" i="12"/>
  <c r="Y584" i="12"/>
  <c r="R584" i="12"/>
  <c r="X204" i="12"/>
  <c r="Q204" i="12"/>
  <c r="Q199" i="12"/>
  <c r="X199" i="12"/>
  <c r="S288" i="12"/>
  <c r="Z288" i="12"/>
  <c r="Z936" i="12"/>
  <c r="S936" i="12"/>
  <c r="S28" i="12"/>
  <c r="Z28" i="12"/>
  <c r="R449" i="12"/>
  <c r="Y449" i="12"/>
  <c r="Z864" i="12"/>
  <c r="S864" i="12"/>
  <c r="X223" i="12"/>
  <c r="Q223" i="12"/>
  <c r="Z40" i="12"/>
  <c r="S40" i="12"/>
  <c r="Y483" i="12"/>
  <c r="R483" i="12"/>
  <c r="S592" i="12"/>
  <c r="Z592" i="12"/>
  <c r="Q537" i="12"/>
  <c r="X537" i="12"/>
  <c r="S8" i="12"/>
  <c r="Z8" i="12"/>
  <c r="Z291" i="12"/>
  <c r="AA291" i="12" s="1"/>
  <c r="AB291" i="12" s="1"/>
  <c r="S291" i="12"/>
  <c r="Z539" i="12"/>
  <c r="S539" i="12"/>
  <c r="Y867" i="12"/>
  <c r="R867" i="12"/>
  <c r="S432" i="12"/>
  <c r="Z432" i="12"/>
  <c r="S446" i="12"/>
  <c r="Z446" i="12"/>
  <c r="R641" i="12"/>
  <c r="Y641" i="12"/>
  <c r="R540" i="12"/>
  <c r="Y540" i="12"/>
  <c r="Q200" i="12"/>
  <c r="X200" i="12"/>
  <c r="S623" i="12"/>
  <c r="Z623" i="12"/>
  <c r="S724" i="12"/>
  <c r="Z724" i="12"/>
  <c r="S634" i="12"/>
  <c r="T634" i="12" s="1"/>
  <c r="U634" i="12" s="1"/>
  <c r="Z634" i="12"/>
  <c r="Q586" i="12"/>
  <c r="X586" i="12"/>
  <c r="Q260" i="12"/>
  <c r="X260" i="12"/>
  <c r="S250" i="12"/>
  <c r="Z250" i="12"/>
  <c r="Z619" i="12"/>
  <c r="S619" i="12"/>
  <c r="Z736" i="12"/>
  <c r="S736" i="12"/>
  <c r="X514" i="12"/>
  <c r="Q514" i="12"/>
  <c r="Z246" i="12"/>
  <c r="S246" i="12"/>
  <c r="R746" i="12"/>
  <c r="Y746" i="12"/>
  <c r="S587" i="12"/>
  <c r="Z587" i="12"/>
  <c r="Z581" i="12"/>
  <c r="S581" i="12"/>
  <c r="Z829" i="12"/>
  <c r="S829" i="12"/>
  <c r="R168" i="12"/>
  <c r="Y168" i="12"/>
  <c r="Z552" i="12"/>
  <c r="S552" i="12"/>
  <c r="S64" i="12"/>
  <c r="Z64" i="12"/>
  <c r="Z337" i="12"/>
  <c r="S337" i="12"/>
  <c r="Z152" i="12"/>
  <c r="S152" i="12"/>
  <c r="Q401" i="12"/>
  <c r="X401" i="12"/>
  <c r="S710" i="12"/>
  <c r="Z710" i="12"/>
  <c r="R876" i="12"/>
  <c r="Q97" i="12"/>
  <c r="X97" i="12"/>
  <c r="Z789" i="12"/>
  <c r="S789" i="12"/>
  <c r="Y626" i="12"/>
  <c r="AA626" i="12" s="1"/>
  <c r="AB626" i="12" s="1"/>
  <c r="R626" i="12"/>
  <c r="T626" i="12" s="1"/>
  <c r="U626" i="12" s="1"/>
  <c r="Q778" i="12"/>
  <c r="X778" i="12"/>
  <c r="X864" i="12"/>
  <c r="Q864" i="12"/>
  <c r="Z16" i="12"/>
  <c r="S16" i="12"/>
  <c r="X922" i="12"/>
  <c r="AA922" i="12" s="1"/>
  <c r="AB922" i="12" s="1"/>
  <c r="Q922" i="12"/>
  <c r="P922" i="12"/>
  <c r="W170" i="12"/>
  <c r="R325" i="12"/>
  <c r="Y325" i="12"/>
  <c r="X629" i="12"/>
  <c r="Q629" i="12"/>
  <c r="S497" i="12"/>
  <c r="Z497" i="12"/>
  <c r="W435" i="12"/>
  <c r="Y388" i="12"/>
  <c r="R388" i="12"/>
  <c r="S53" i="12"/>
  <c r="Z53" i="12"/>
  <c r="Y58" i="12"/>
  <c r="R58" i="12"/>
  <c r="R828" i="12"/>
  <c r="Y828" i="12"/>
  <c r="S175" i="12"/>
  <c r="Z175" i="12"/>
  <c r="P834" i="12"/>
  <c r="Z208" i="12"/>
  <c r="S208" i="12"/>
  <c r="Q869" i="12"/>
  <c r="X869" i="12"/>
  <c r="P318" i="12"/>
  <c r="R656" i="12"/>
  <c r="Y656" i="12"/>
  <c r="X358" i="12"/>
  <c r="Q358" i="12"/>
  <c r="Q524" i="12"/>
  <c r="X524" i="12"/>
  <c r="P258" i="12"/>
  <c r="Z159" i="12"/>
  <c r="S159" i="12"/>
  <c r="R596" i="12"/>
  <c r="T596" i="12" s="1"/>
  <c r="U596" i="12" s="1"/>
  <c r="Y596" i="12"/>
  <c r="AA596" i="12" s="1"/>
  <c r="AB596" i="12" s="1"/>
  <c r="X737" i="12"/>
  <c r="AA737" i="12" s="1"/>
  <c r="AB737" i="12" s="1"/>
  <c r="Q737" i="12"/>
  <c r="T737" i="12" s="1"/>
  <c r="U737" i="12" s="1"/>
  <c r="Y835" i="12"/>
  <c r="R835" i="12"/>
  <c r="R843" i="12"/>
  <c r="W26" i="12"/>
  <c r="AA26" i="12" s="1"/>
  <c r="AB26" i="12" s="1"/>
  <c r="Z614" i="12"/>
  <c r="AA614" i="12" s="1"/>
  <c r="AB614" i="12" s="1"/>
  <c r="S614" i="12"/>
  <c r="T614" i="12" s="1"/>
  <c r="U614" i="12" s="1"/>
  <c r="X447" i="12"/>
  <c r="Q447" i="12"/>
  <c r="W73" i="12"/>
  <c r="R972" i="12"/>
  <c r="Y972" i="12"/>
  <c r="AA972" i="12" s="1"/>
  <c r="AB972" i="12" s="1"/>
  <c r="Y481" i="12"/>
  <c r="R481" i="12"/>
  <c r="P767" i="12"/>
  <c r="R113" i="12"/>
  <c r="Y113" i="12"/>
  <c r="R188" i="12"/>
  <c r="Y188" i="12"/>
  <c r="Y541" i="12"/>
  <c r="R541" i="12"/>
  <c r="R34" i="12"/>
  <c r="Y34" i="12"/>
  <c r="X349" i="12"/>
  <c r="Q349" i="12"/>
  <c r="R197" i="12"/>
  <c r="Y197" i="12"/>
  <c r="Q783" i="12"/>
  <c r="X783" i="12"/>
  <c r="Q700" i="12"/>
  <c r="X700" i="12"/>
  <c r="Q529" i="12"/>
  <c r="X529" i="12"/>
  <c r="X462" i="12"/>
  <c r="Q462" i="12"/>
  <c r="S308" i="12"/>
  <c r="Z308" i="12"/>
  <c r="W550" i="12"/>
  <c r="Q143" i="12"/>
  <c r="X143" i="12"/>
  <c r="R968" i="12"/>
  <c r="T968" i="12" s="1"/>
  <c r="U968" i="12" s="1"/>
  <c r="Y968" i="12"/>
  <c r="AA968" i="12" s="1"/>
  <c r="AB968" i="12" s="1"/>
  <c r="R317" i="12"/>
  <c r="Y317" i="12"/>
  <c r="AA317" i="12" s="1"/>
  <c r="AB317" i="12" s="1"/>
  <c r="W563" i="12"/>
  <c r="AA563" i="12" s="1"/>
  <c r="AB563" i="12" s="1"/>
  <c r="X772" i="12"/>
  <c r="Q772" i="12"/>
  <c r="T772" i="12" s="1"/>
  <c r="U772" i="12" s="1"/>
  <c r="W478" i="12"/>
  <c r="AA837" i="12"/>
  <c r="AB837" i="12" s="1"/>
  <c r="R99" i="12"/>
  <c r="T99" i="12" s="1"/>
  <c r="U99" i="12" s="1"/>
  <c r="Y99" i="12"/>
  <c r="Q169" i="12"/>
  <c r="X169" i="12"/>
  <c r="P830" i="12"/>
  <c r="T830" i="12" s="1"/>
  <c r="U830" i="12" s="1"/>
  <c r="AA489" i="12"/>
  <c r="AB489" i="12" s="1"/>
  <c r="Q915" i="12"/>
  <c r="X915" i="12"/>
  <c r="W278" i="12"/>
  <c r="Y177" i="12"/>
  <c r="R177" i="12"/>
  <c r="AA105" i="12"/>
  <c r="AB105" i="12" s="1"/>
  <c r="AA940" i="12"/>
  <c r="AB940" i="12" s="1"/>
  <c r="R119" i="12"/>
  <c r="Y119" i="12"/>
  <c r="Y946" i="12"/>
  <c r="R946" i="12"/>
  <c r="Y337" i="12"/>
  <c r="R337" i="12"/>
  <c r="Q571" i="12"/>
  <c r="X571" i="12"/>
  <c r="X768" i="12"/>
  <c r="Q768" i="12"/>
  <c r="S495" i="12"/>
  <c r="Z495" i="12"/>
  <c r="S42" i="12"/>
  <c r="Z42" i="12"/>
  <c r="X357" i="12"/>
  <c r="Q357" i="12"/>
  <c r="Q69" i="12"/>
  <c r="X69" i="12"/>
  <c r="AA551" i="12"/>
  <c r="AB551" i="12" s="1"/>
  <c r="S716" i="12"/>
  <c r="Z716" i="12"/>
  <c r="W941" i="12"/>
  <c r="P688" i="12"/>
  <c r="R448" i="12"/>
  <c r="T448" i="12" s="1"/>
  <c r="U448" i="12" s="1"/>
  <c r="Q460" i="12"/>
  <c r="X460" i="12"/>
  <c r="X233" i="12"/>
  <c r="Q233" i="12"/>
  <c r="R953" i="12"/>
  <c r="Y953" i="12"/>
  <c r="AA953" i="12" s="1"/>
  <c r="AB953" i="12" s="1"/>
  <c r="X806" i="12"/>
  <c r="Q806" i="12"/>
  <c r="Q68" i="12"/>
  <c r="X68" i="12"/>
  <c r="AA68" i="12" s="1"/>
  <c r="AB68" i="12" s="1"/>
  <c r="Y221" i="12"/>
  <c r="R221" i="12"/>
  <c r="Y821" i="12"/>
  <c r="R821" i="12"/>
  <c r="W14" i="12"/>
  <c r="Q574" i="12"/>
  <c r="X574" i="12"/>
  <c r="X477" i="12"/>
  <c r="AA477" i="12" s="1"/>
  <c r="AB477" i="12" s="1"/>
  <c r="Q477" i="12"/>
  <c r="R202" i="12"/>
  <c r="Y202" i="12"/>
  <c r="P728" i="12"/>
  <c r="Y238" i="12"/>
  <c r="AA238" i="12" s="1"/>
  <c r="AB238" i="12" s="1"/>
  <c r="R238" i="12"/>
  <c r="Y413" i="12"/>
  <c r="R413" i="12"/>
  <c r="X508" i="12"/>
  <c r="Q508" i="12"/>
  <c r="Q424" i="12"/>
  <c r="X424" i="12"/>
  <c r="W223" i="12"/>
  <c r="Y374" i="12"/>
  <c r="R374" i="12"/>
  <c r="P374" i="12"/>
  <c r="Z22" i="12"/>
  <c r="S22" i="12"/>
  <c r="W513" i="12"/>
  <c r="W546" i="12"/>
  <c r="R509" i="12"/>
  <c r="T509" i="12" s="1"/>
  <c r="U509" i="12" s="1"/>
  <c r="Y509" i="12"/>
  <c r="AA509" i="12" s="1"/>
  <c r="AB509" i="12" s="1"/>
  <c r="Y701" i="12"/>
  <c r="R701" i="12"/>
  <c r="W517" i="12"/>
  <c r="AA517" i="12" s="1"/>
  <c r="AB517" i="12" s="1"/>
  <c r="P372" i="12"/>
  <c r="R48" i="12"/>
  <c r="Y48" i="12"/>
  <c r="AA48" i="12" s="1"/>
  <c r="AB48" i="12" s="1"/>
  <c r="R396" i="12"/>
  <c r="Y396" i="12"/>
  <c r="S935" i="12"/>
  <c r="Z935" i="12"/>
  <c r="Y734" i="12"/>
  <c r="AA734" i="12" s="1"/>
  <c r="AB734" i="12" s="1"/>
  <c r="R734" i="12"/>
  <c r="X479" i="12"/>
  <c r="AA479" i="12" s="1"/>
  <c r="AB479" i="12" s="1"/>
  <c r="Q479" i="12"/>
  <c r="Q45" i="12"/>
  <c r="X45" i="12"/>
  <c r="P45" i="12"/>
  <c r="P858" i="12"/>
  <c r="Q321" i="12"/>
  <c r="X321" i="12"/>
  <c r="S750" i="12"/>
  <c r="Z750" i="12"/>
  <c r="P773" i="12"/>
  <c r="Y623" i="12"/>
  <c r="R623" i="12"/>
  <c r="Q623" i="12"/>
  <c r="X623" i="12"/>
  <c r="X565" i="12"/>
  <c r="Q565" i="12"/>
  <c r="W565" i="12"/>
  <c r="AA732" i="12"/>
  <c r="AB732" i="12" s="1"/>
  <c r="Y404" i="12"/>
  <c r="R404" i="12"/>
  <c r="P616" i="12"/>
  <c r="S846" i="12"/>
  <c r="Z846" i="12"/>
  <c r="S494" i="12"/>
  <c r="Z494" i="12"/>
  <c r="S312" i="12"/>
  <c r="Z312" i="12"/>
  <c r="Y293" i="12"/>
  <c r="R293" i="12"/>
  <c r="Q246" i="12"/>
  <c r="X246" i="12"/>
  <c r="R775" i="12"/>
  <c r="Y775" i="12"/>
  <c r="AA427" i="12"/>
  <c r="AB427" i="12" s="1"/>
  <c r="R712" i="12"/>
  <c r="Y712" i="12"/>
  <c r="AA252" i="12"/>
  <c r="AB252" i="12" s="1"/>
  <c r="Y848" i="12"/>
  <c r="R848" i="12"/>
  <c r="AA590" i="12"/>
  <c r="AB590" i="12" s="1"/>
  <c r="R64" i="12"/>
  <c r="Y64" i="12"/>
  <c r="S177" i="12"/>
  <c r="Z177" i="12"/>
  <c r="AA611" i="12"/>
  <c r="AB611" i="12" s="1"/>
  <c r="Z119" i="12"/>
  <c r="S119" i="12"/>
  <c r="P928" i="12"/>
  <c r="Q433" i="12"/>
  <c r="X433" i="12"/>
  <c r="W911" i="12"/>
  <c r="Y704" i="12"/>
  <c r="R704" i="12"/>
  <c r="Y817" i="12"/>
  <c r="R817" i="12"/>
  <c r="Z83" i="12"/>
  <c r="S83" i="12"/>
  <c r="Y247" i="12"/>
  <c r="R247" i="12"/>
  <c r="T247" i="12" s="1"/>
  <c r="U247" i="12" s="1"/>
  <c r="Y769" i="12"/>
  <c r="R769" i="12"/>
  <c r="P685" i="12"/>
  <c r="R219" i="12"/>
  <c r="Y219" i="12"/>
  <c r="S392" i="12"/>
  <c r="Z392" i="12"/>
  <c r="X89" i="12"/>
  <c r="Q89" i="12"/>
  <c r="W336" i="12"/>
  <c r="S924" i="12"/>
  <c r="Z924" i="12"/>
  <c r="Y81" i="12"/>
  <c r="R81" i="12"/>
  <c r="Q995" i="12"/>
  <c r="X995" i="12"/>
  <c r="W925" i="12"/>
  <c r="Q569" i="12"/>
  <c r="X569" i="12"/>
  <c r="W569" i="12"/>
  <c r="W801" i="12"/>
  <c r="Q870" i="12"/>
  <c r="X870" i="12"/>
  <c r="R917" i="12"/>
  <c r="T917" i="12" s="1"/>
  <c r="U917" i="12" s="1"/>
  <c r="Y917" i="12"/>
  <c r="AA917" i="12" s="1"/>
  <c r="AB917" i="12" s="1"/>
  <c r="W889" i="12"/>
  <c r="Q343" i="12"/>
  <c r="T343" i="12" s="1"/>
  <c r="U343" i="12" s="1"/>
  <c r="P471" i="12"/>
  <c r="Z70" i="12"/>
  <c r="S70" i="12"/>
  <c r="P70" i="12"/>
  <c r="P227" i="12"/>
  <c r="Q807" i="12"/>
  <c r="X807" i="12"/>
  <c r="Z225" i="12"/>
  <c r="S225" i="12"/>
  <c r="P225" i="12"/>
  <c r="Y82" i="12"/>
  <c r="R82" i="12"/>
  <c r="X124" i="12"/>
  <c r="Q124" i="12"/>
  <c r="T124" i="12" s="1"/>
  <c r="U124" i="12" s="1"/>
  <c r="Y926" i="12"/>
  <c r="R926" i="12"/>
  <c r="Z382" i="12"/>
  <c r="S382" i="12"/>
  <c r="S125" i="12"/>
  <c r="Z125" i="12"/>
  <c r="W122" i="12"/>
  <c r="AA122" i="12" s="1"/>
  <c r="AB122" i="12" s="1"/>
  <c r="Y979" i="12"/>
  <c r="R979" i="12"/>
  <c r="Y35" i="12"/>
  <c r="R35" i="12"/>
  <c r="T35" i="12" s="1"/>
  <c r="U35" i="12" s="1"/>
  <c r="R268" i="12"/>
  <c r="Y268" i="12"/>
  <c r="Y975" i="12"/>
  <c r="R975" i="12"/>
  <c r="T975" i="12" s="1"/>
  <c r="U975" i="12" s="1"/>
  <c r="R380" i="12"/>
  <c r="Y380" i="12"/>
  <c r="Z400" i="12"/>
  <c r="S400" i="12"/>
  <c r="Z957" i="12"/>
  <c r="S957" i="12"/>
  <c r="X9" i="12"/>
  <c r="AA9" i="12" s="1"/>
  <c r="AB9" i="12" s="1"/>
  <c r="Q9" i="12"/>
  <c r="T9" i="12" s="1"/>
  <c r="U9" i="12" s="1"/>
  <c r="S32" i="12"/>
  <c r="Z32" i="12"/>
  <c r="Q966" i="12"/>
  <c r="X966" i="12"/>
  <c r="P560" i="12"/>
  <c r="S300" i="12"/>
  <c r="Z300" i="12"/>
  <c r="R528" i="12"/>
  <c r="X992" i="12"/>
  <c r="Q992" i="12"/>
  <c r="X701" i="12"/>
  <c r="X867" i="12"/>
  <c r="Q867" i="12"/>
  <c r="X76" i="12"/>
  <c r="AA76" i="12" s="1"/>
  <c r="AB76" i="12" s="1"/>
  <c r="Q76" i="12"/>
  <c r="R249" i="12"/>
  <c r="Y249" i="12"/>
  <c r="Y159" i="12"/>
  <c r="AA159" i="12" s="1"/>
  <c r="AB159" i="12" s="1"/>
  <c r="R159" i="12"/>
  <c r="T159" i="12" s="1"/>
  <c r="U159" i="12" s="1"/>
  <c r="X988" i="12"/>
  <c r="Y419" i="12"/>
  <c r="R419" i="12"/>
  <c r="W100" i="12"/>
  <c r="Y294" i="12"/>
  <c r="R294" i="12"/>
  <c r="P741" i="12"/>
  <c r="Z903" i="12"/>
  <c r="S903" i="12"/>
  <c r="X511" i="12"/>
  <c r="Q511" i="12"/>
  <c r="P260" i="12"/>
  <c r="Q118" i="12"/>
  <c r="X118" i="12"/>
  <c r="W250" i="12"/>
  <c r="Y332" i="12"/>
  <c r="P145" i="12"/>
  <c r="P353" i="12"/>
  <c r="P744" i="12"/>
  <c r="P696" i="12"/>
  <c r="R514" i="12"/>
  <c r="Q635" i="12"/>
  <c r="X635" i="12"/>
  <c r="AA635" i="12" s="1"/>
  <c r="AB635" i="12" s="1"/>
  <c r="Z293" i="12"/>
  <c r="S293" i="12"/>
  <c r="Q996" i="12"/>
  <c r="X996" i="12"/>
  <c r="Z792" i="12"/>
  <c r="S792" i="12"/>
  <c r="Q912" i="12"/>
  <c r="T912" i="12" s="1"/>
  <c r="U912" i="12" s="1"/>
  <c r="X912" i="12"/>
  <c r="X977" i="12"/>
  <c r="Q977" i="12"/>
  <c r="AA232" i="12"/>
  <c r="AB232" i="12" s="1"/>
  <c r="W356" i="12"/>
  <c r="X510" i="12"/>
  <c r="Q510" i="12"/>
  <c r="Z169" i="12"/>
  <c r="S169" i="12"/>
  <c r="R962" i="12"/>
  <c r="Y962" i="12"/>
  <c r="R290" i="12"/>
  <c r="Y290" i="12"/>
  <c r="X79" i="12"/>
  <c r="Q79" i="12"/>
  <c r="Z265" i="12"/>
  <c r="S265" i="12"/>
  <c r="AA533" i="12"/>
  <c r="AB533" i="12" s="1"/>
  <c r="R685" i="12"/>
  <c r="Y136" i="12"/>
  <c r="R136" i="12"/>
  <c r="T136" i="12" s="1"/>
  <c r="U136" i="12" s="1"/>
  <c r="S657" i="12"/>
  <c r="Z657" i="12"/>
  <c r="X669" i="12"/>
  <c r="Q669" i="12"/>
  <c r="Y923" i="12"/>
  <c r="R923" i="12"/>
  <c r="W923" i="12"/>
  <c r="X691" i="12"/>
  <c r="Q691" i="12"/>
  <c r="W340" i="12"/>
  <c r="Z218" i="12"/>
  <c r="S218" i="12"/>
  <c r="X378" i="12"/>
  <c r="AA378" i="12" s="1"/>
  <c r="AB378" i="12" s="1"/>
  <c r="W102" i="12"/>
  <c r="Q697" i="12"/>
  <c r="X697" i="12"/>
  <c r="P697" i="12"/>
  <c r="Q743" i="12"/>
  <c r="X743" i="12"/>
  <c r="W743" i="12"/>
  <c r="Q950" i="12"/>
  <c r="X950" i="12"/>
  <c r="X661" i="12"/>
  <c r="Q661" i="12"/>
  <c r="Y272" i="12"/>
  <c r="R918" i="12"/>
  <c r="Y918" i="12"/>
  <c r="Q150" i="12"/>
  <c r="X150" i="12"/>
  <c r="S271" i="12"/>
  <c r="Z271" i="12"/>
  <c r="W271" i="12"/>
  <c r="X166" i="12"/>
  <c r="Q166" i="12"/>
  <c r="Q703" i="12"/>
  <c r="X703" i="12"/>
  <c r="R978" i="12"/>
  <c r="Y978" i="12"/>
  <c r="Z602" i="12"/>
  <c r="S602" i="12"/>
  <c r="X872" i="12"/>
  <c r="Y463" i="12"/>
  <c r="R739" i="12"/>
  <c r="Y739" i="12"/>
  <c r="W936" i="12"/>
  <c r="P315" i="12"/>
  <c r="Y315" i="12"/>
  <c r="R315" i="12"/>
  <c r="Y236" i="12"/>
  <c r="Y754" i="12"/>
  <c r="R754" i="12"/>
  <c r="Q957" i="12"/>
  <c r="X192" i="12"/>
  <c r="AA192" i="12" s="1"/>
  <c r="AB192" i="12" s="1"/>
  <c r="Q192" i="12"/>
  <c r="Q325" i="12"/>
  <c r="X325" i="12"/>
  <c r="Y629" i="12"/>
  <c r="R629" i="12"/>
  <c r="Q74" i="12"/>
  <c r="X74" i="12"/>
  <c r="AA74" i="12" s="1"/>
  <c r="AB74" i="12" s="1"/>
  <c r="Y497" i="12"/>
  <c r="R497" i="12"/>
  <c r="W497" i="12"/>
  <c r="W59" i="12"/>
  <c r="Q368" i="12"/>
  <c r="X368" i="12"/>
  <c r="Z672" i="12"/>
  <c r="S672" i="12"/>
  <c r="X58" i="12"/>
  <c r="Q58" i="12"/>
  <c r="R366" i="12"/>
  <c r="Y366" i="12"/>
  <c r="W678" i="12"/>
  <c r="AA678" i="12" s="1"/>
  <c r="AB678" i="12" s="1"/>
  <c r="Y527" i="12"/>
  <c r="R527" i="12"/>
  <c r="Q262" i="12"/>
  <c r="X262" i="12"/>
  <c r="Q208" i="12"/>
  <c r="T208" i="12" s="1"/>
  <c r="U208" i="12" s="1"/>
  <c r="Y718" i="12"/>
  <c r="P840" i="12"/>
  <c r="Z877" i="12"/>
  <c r="S877" i="12"/>
  <c r="X875" i="12"/>
  <c r="Q875" i="12"/>
  <c r="T875" i="12" s="1"/>
  <c r="U875" i="12" s="1"/>
  <c r="R157" i="12"/>
  <c r="Y157" i="12"/>
  <c r="P409" i="12"/>
  <c r="R811" i="12"/>
  <c r="Y811" i="12"/>
  <c r="W156" i="12"/>
  <c r="P158" i="12"/>
  <c r="X835" i="12"/>
  <c r="Q835" i="12"/>
  <c r="P835" i="12"/>
  <c r="Q707" i="12"/>
  <c r="X707" i="12"/>
  <c r="R695" i="12"/>
  <c r="Q468" i="12"/>
  <c r="X468" i="12"/>
  <c r="W586" i="12"/>
  <c r="W598" i="12"/>
  <c r="P139" i="12"/>
  <c r="X113" i="12"/>
  <c r="Q113" i="12"/>
  <c r="W793" i="12"/>
  <c r="R56" i="12"/>
  <c r="Y56" i="12"/>
  <c r="Q197" i="12"/>
  <c r="X197" i="12"/>
  <c r="W197" i="12"/>
  <c r="AA783" i="12"/>
  <c r="AB783" i="12" s="1"/>
  <c r="Q414" i="12"/>
  <c r="Q692" i="12"/>
  <c r="X692" i="12"/>
  <c r="R759" i="12"/>
  <c r="Y759" i="12"/>
  <c r="X494" i="12"/>
  <c r="AA494" i="12" s="1"/>
  <c r="AB494" i="12" s="1"/>
  <c r="X786" i="12"/>
  <c r="X149" i="12"/>
  <c r="AA149" i="12" s="1"/>
  <c r="AB149" i="12" s="1"/>
  <c r="Q149" i="12"/>
  <c r="P293" i="12"/>
  <c r="W854" i="12"/>
  <c r="Y944" i="12"/>
  <c r="R944" i="12"/>
  <c r="P193" i="12"/>
  <c r="Q693" i="12"/>
  <c r="X693" i="12"/>
  <c r="W430" i="12"/>
  <c r="W411" i="12"/>
  <c r="X536" i="12"/>
  <c r="Q536" i="12"/>
  <c r="W451" i="12"/>
  <c r="AA451" i="12" s="1"/>
  <c r="AB451" i="12" s="1"/>
  <c r="Q177" i="12"/>
  <c r="Q119" i="12"/>
  <c r="X119" i="12"/>
  <c r="Q908" i="12"/>
  <c r="X337" i="12"/>
  <c r="Q337" i="12"/>
  <c r="W571" i="12"/>
  <c r="Q658" i="12"/>
  <c r="X658" i="12"/>
  <c r="P265" i="12"/>
  <c r="P303" i="12"/>
  <c r="W367" i="12"/>
  <c r="W798" i="12"/>
  <c r="R798" i="12"/>
  <c r="Y798" i="12"/>
  <c r="W219" i="12"/>
  <c r="X320" i="12"/>
  <c r="AA554" i="12"/>
  <c r="AB554" i="12" s="1"/>
  <c r="Q387" i="12"/>
  <c r="R152" i="12"/>
  <c r="Y894" i="12"/>
  <c r="Z849" i="12"/>
  <c r="S849" i="12"/>
  <c r="X480" i="12"/>
  <c r="Q480" i="12"/>
  <c r="Z441" i="12"/>
  <c r="S441" i="12"/>
  <c r="T441" i="12" s="1"/>
  <c r="U441" i="12" s="1"/>
  <c r="Q351" i="12"/>
  <c r="X351" i="12"/>
  <c r="Z525" i="12"/>
  <c r="S525" i="12"/>
  <c r="T525" i="12" s="1"/>
  <c r="U525" i="12" s="1"/>
  <c r="S426" i="12"/>
  <c r="Z426" i="12"/>
  <c r="Z415" i="12"/>
  <c r="S415" i="12"/>
  <c r="S196" i="12"/>
  <c r="Z196" i="12"/>
  <c r="S418" i="12"/>
  <c r="Z418" i="12"/>
  <c r="X295" i="12"/>
  <c r="Q295" i="12"/>
  <c r="Z266" i="12"/>
  <c r="S266" i="12"/>
  <c r="S345" i="12"/>
  <c r="Z345" i="12"/>
  <c r="Z2" i="12"/>
  <c r="S2" i="12"/>
  <c r="T2" i="12" s="1"/>
  <c r="U2" i="12" s="1"/>
  <c r="Z390" i="12"/>
  <c r="S390" i="12"/>
  <c r="X324" i="12"/>
  <c r="Q324" i="12"/>
  <c r="Z927" i="12"/>
  <c r="S927" i="12"/>
  <c r="Y230" i="12"/>
  <c r="R230" i="12"/>
  <c r="S990" i="12"/>
  <c r="Z990" i="12"/>
  <c r="Z930" i="12"/>
  <c r="S930" i="12"/>
  <c r="R538" i="12"/>
  <c r="Y538" i="12"/>
  <c r="Z979" i="12"/>
  <c r="S979" i="12"/>
  <c r="X474" i="12"/>
  <c r="Q474" i="12"/>
  <c r="X144" i="12"/>
  <c r="Q144" i="12"/>
  <c r="Z135" i="12"/>
  <c r="S135" i="12"/>
  <c r="Q373" i="12"/>
  <c r="X373" i="12"/>
  <c r="Z508" i="12"/>
  <c r="S508" i="12"/>
  <c r="Z384" i="12"/>
  <c r="S384" i="12"/>
  <c r="R195" i="12"/>
  <c r="Y195" i="12"/>
  <c r="X3" i="12"/>
  <c r="Q3" i="12"/>
  <c r="T3" i="12" s="1"/>
  <c r="U3" i="12" s="1"/>
  <c r="R32" i="12"/>
  <c r="Y32" i="12"/>
  <c r="Z223" i="12"/>
  <c r="S223" i="12"/>
  <c r="S609" i="12"/>
  <c r="Z609" i="12"/>
  <c r="S368" i="12"/>
  <c r="Z368" i="12"/>
  <c r="S893" i="12"/>
  <c r="Z893" i="12"/>
  <c r="Z970" i="12"/>
  <c r="S970" i="12"/>
  <c r="S825" i="12"/>
  <c r="Z825" i="12"/>
  <c r="S372" i="12"/>
  <c r="Z372" i="12"/>
  <c r="Q603" i="12"/>
  <c r="X603" i="12"/>
  <c r="R24" i="12"/>
  <c r="T24" i="12" s="1"/>
  <c r="U24" i="12" s="1"/>
  <c r="Y24" i="12"/>
  <c r="AA24" i="12" s="1"/>
  <c r="AB24" i="12" s="1"/>
  <c r="X242" i="12"/>
  <c r="Q242" i="12"/>
  <c r="S575" i="12"/>
  <c r="Z575" i="12"/>
  <c r="X970" i="12"/>
  <c r="Q970" i="12"/>
  <c r="X18" i="12"/>
  <c r="Q18" i="12"/>
  <c r="Z468" i="12"/>
  <c r="S468" i="12"/>
  <c r="R100" i="12"/>
  <c r="Y100" i="12"/>
  <c r="Y619" i="12"/>
  <c r="R619" i="12"/>
  <c r="R468" i="12"/>
  <c r="Y468" i="12"/>
  <c r="S481" i="12"/>
  <c r="Z481" i="12"/>
  <c r="Z361" i="12"/>
  <c r="S361" i="12"/>
  <c r="Z279" i="12"/>
  <c r="S279" i="12"/>
  <c r="Z91" i="12"/>
  <c r="AA91" i="12" s="1"/>
  <c r="AB91" i="12" s="1"/>
  <c r="S91" i="12"/>
  <c r="Z335" i="12"/>
  <c r="S335" i="12"/>
  <c r="Z773" i="12"/>
  <c r="S773" i="12"/>
  <c r="Z245" i="12"/>
  <c r="S245" i="12"/>
  <c r="S267" i="12"/>
  <c r="Z267" i="12"/>
  <c r="S660" i="12"/>
  <c r="Z660" i="12"/>
  <c r="R829" i="12"/>
  <c r="Y829" i="12"/>
  <c r="X410" i="12"/>
  <c r="Q410" i="12"/>
  <c r="Z168" i="12"/>
  <c r="AA168" i="12" s="1"/>
  <c r="AB168" i="12" s="1"/>
  <c r="S168" i="12"/>
  <c r="S693" i="12"/>
  <c r="Z693" i="12"/>
  <c r="S827" i="12"/>
  <c r="Z827" i="12"/>
  <c r="X187" i="12"/>
  <c r="Q187" i="12"/>
  <c r="Q487" i="12"/>
  <c r="X487" i="12"/>
  <c r="X662" i="12"/>
  <c r="Q662" i="12"/>
  <c r="X64" i="12"/>
  <c r="Q64" i="12"/>
  <c r="X746" i="12"/>
  <c r="Q746" i="12"/>
  <c r="R816" i="12"/>
  <c r="Y816" i="12"/>
  <c r="R187" i="12"/>
  <c r="Y187" i="12"/>
  <c r="Y19" i="12"/>
  <c r="R19" i="12"/>
  <c r="Z682" i="12"/>
  <c r="S682" i="12"/>
  <c r="Z859" i="12"/>
  <c r="S859" i="12"/>
  <c r="Z162" i="12"/>
  <c r="S162" i="12"/>
  <c r="Y79" i="12"/>
  <c r="R79" i="12"/>
  <c r="S622" i="5"/>
  <c r="T622" i="5" s="1"/>
  <c r="S616" i="5"/>
  <c r="T616" i="5" s="1"/>
  <c r="Y224" i="12"/>
  <c r="R224" i="12"/>
  <c r="Q403" i="12"/>
  <c r="X403" i="12"/>
  <c r="Q342" i="12"/>
  <c r="X342" i="12"/>
  <c r="X752" i="12"/>
  <c r="Q752" i="12"/>
  <c r="W674" i="12"/>
  <c r="Y50" i="12"/>
  <c r="AA50" i="12" s="1"/>
  <c r="AB50" i="12" s="1"/>
  <c r="R50" i="12"/>
  <c r="T50" i="12" s="1"/>
  <c r="U50" i="12" s="1"/>
  <c r="Y1001" i="12"/>
  <c r="AA1001" i="12" s="1"/>
  <c r="AB1001" i="12" s="1"/>
  <c r="R1001" i="12"/>
  <c r="T1001" i="12" s="1"/>
  <c r="U1001" i="12" s="1"/>
  <c r="X412" i="12"/>
  <c r="AA412" i="12" s="1"/>
  <c r="AB412" i="12" s="1"/>
  <c r="Q412" i="12"/>
  <c r="X543" i="12"/>
  <c r="Q543" i="12"/>
  <c r="T543" i="12" s="1"/>
  <c r="U543" i="12" s="1"/>
  <c r="R161" i="12"/>
  <c r="T161" i="12" s="1"/>
  <c r="U161" i="12" s="1"/>
  <c r="Y161" i="12"/>
  <c r="AA161" i="12" s="1"/>
  <c r="AB161" i="12" s="1"/>
  <c r="X897" i="12"/>
  <c r="AA897" i="12" s="1"/>
  <c r="AB897" i="12" s="1"/>
  <c r="Q897" i="12"/>
  <c r="W735" i="12"/>
  <c r="Q797" i="12"/>
  <c r="X797" i="12"/>
  <c r="Y930" i="12"/>
  <c r="R930" i="12"/>
  <c r="Q993" i="12"/>
  <c r="X993" i="12"/>
  <c r="AA993" i="12" s="1"/>
  <c r="AB993" i="12" s="1"/>
  <c r="Z776" i="12"/>
  <c r="AA776" i="12" s="1"/>
  <c r="AB776" i="12" s="1"/>
  <c r="S776" i="12"/>
  <c r="T776" i="12" s="1"/>
  <c r="U776" i="12" s="1"/>
  <c r="S820" i="12"/>
  <c r="Z820" i="12"/>
  <c r="AA820" i="12" s="1"/>
  <c r="AB820" i="12" s="1"/>
  <c r="Q183" i="12"/>
  <c r="X183" i="12"/>
  <c r="Q893" i="12"/>
  <c r="X893" i="12"/>
  <c r="X813" i="12"/>
  <c r="AA813" i="12" s="1"/>
  <c r="AB813" i="12" s="1"/>
  <c r="Q813" i="12"/>
  <c r="Q826" i="12"/>
  <c r="X826" i="12"/>
  <c r="AA826" i="12" s="1"/>
  <c r="AB826" i="12" s="1"/>
  <c r="Q819" i="12"/>
  <c r="T819" i="12" s="1"/>
  <c r="U819" i="12" s="1"/>
  <c r="X819" i="12"/>
  <c r="Q878" i="12"/>
  <c r="X878" i="12"/>
  <c r="AA878" i="12" s="1"/>
  <c r="AB878" i="12" s="1"/>
  <c r="S301" i="12"/>
  <c r="T301" i="12" s="1"/>
  <c r="U301" i="12" s="1"/>
  <c r="Z301" i="12"/>
  <c r="AA301" i="12" s="1"/>
  <c r="AB301" i="12" s="1"/>
  <c r="R709" i="12"/>
  <c r="Y709" i="12"/>
  <c r="AA709" i="12" s="1"/>
  <c r="AB709" i="12" s="1"/>
  <c r="W324" i="12"/>
  <c r="Y990" i="12"/>
  <c r="X101" i="12"/>
  <c r="AA101" i="12" s="1"/>
  <c r="AB101" i="12" s="1"/>
  <c r="Q101" i="12"/>
  <c r="Z307" i="12"/>
  <c r="AA307" i="12" s="1"/>
  <c r="AB307" i="12" s="1"/>
  <c r="S307" i="12"/>
  <c r="T307" i="12" s="1"/>
  <c r="U307" i="12" s="1"/>
  <c r="R948" i="12"/>
  <c r="Y948" i="12"/>
  <c r="X171" i="12"/>
  <c r="Q171" i="12"/>
  <c r="Z653" i="12"/>
  <c r="S653" i="12"/>
  <c r="Y576" i="12"/>
  <c r="R576" i="12"/>
  <c r="R904" i="12"/>
  <c r="Y904" i="12"/>
  <c r="Y166" i="12"/>
  <c r="R166" i="12"/>
  <c r="Y235" i="12"/>
  <c r="R235" i="12"/>
  <c r="P474" i="12"/>
  <c r="S937" i="12"/>
  <c r="Z937" i="12"/>
  <c r="Q937" i="12"/>
  <c r="X937" i="12"/>
  <c r="R965" i="12"/>
  <c r="Y965" i="12"/>
  <c r="R884" i="12"/>
  <c r="Y884" i="12"/>
  <c r="Q179" i="12"/>
  <c r="X179" i="12"/>
  <c r="Y66" i="12"/>
  <c r="R66" i="12"/>
  <c r="X628" i="12"/>
  <c r="Q628" i="12"/>
  <c r="Z154" i="12"/>
  <c r="S154" i="12"/>
  <c r="S476" i="12"/>
  <c r="Z476" i="12"/>
  <c r="Q322" i="12"/>
  <c r="X322" i="12"/>
  <c r="X849" i="12"/>
  <c r="Q849" i="12"/>
  <c r="Y96" i="12"/>
  <c r="AA96" i="12" s="1"/>
  <c r="AB96" i="12" s="1"/>
  <c r="R96" i="12"/>
  <c r="Z436" i="12"/>
  <c r="S436" i="12"/>
  <c r="Y882" i="12"/>
  <c r="R882" i="12"/>
  <c r="Z573" i="12"/>
  <c r="S573" i="12"/>
  <c r="X224" i="12"/>
  <c r="Q224" i="12"/>
  <c r="X655" i="12"/>
  <c r="Q655" i="12"/>
  <c r="S691" i="12"/>
  <c r="Z691" i="12"/>
  <c r="Z132" i="12"/>
  <c r="S132" i="12"/>
  <c r="Y573" i="12"/>
  <c r="R573" i="12"/>
  <c r="S532" i="12"/>
  <c r="Z532" i="12"/>
  <c r="Z921" i="12"/>
  <c r="S921" i="12"/>
  <c r="Y75" i="12"/>
  <c r="R75" i="12"/>
  <c r="X426" i="12"/>
  <c r="Q426" i="12"/>
  <c r="Z535" i="12"/>
  <c r="S535" i="12"/>
  <c r="Z363" i="12"/>
  <c r="S363" i="12"/>
  <c r="S340" i="12"/>
  <c r="Z340" i="12"/>
  <c r="X196" i="12"/>
  <c r="Q196" i="12"/>
  <c r="S5" i="12"/>
  <c r="Z5" i="12"/>
  <c r="S342" i="12"/>
  <c r="Z342" i="12"/>
  <c r="S277" i="12"/>
  <c r="Z277" i="12"/>
  <c r="Q206" i="12"/>
  <c r="X206" i="12"/>
  <c r="R579" i="12"/>
  <c r="Y579" i="12"/>
  <c r="X359" i="12"/>
  <c r="Q359" i="12"/>
  <c r="Z743" i="12"/>
  <c r="S743" i="12"/>
  <c r="X181" i="12"/>
  <c r="Q181" i="12"/>
  <c r="T181" i="12" s="1"/>
  <c r="U181" i="12" s="1"/>
  <c r="S738" i="12"/>
  <c r="Z738" i="12"/>
  <c r="AA738" i="12" s="1"/>
  <c r="AB738" i="12" s="1"/>
  <c r="Z137" i="12"/>
  <c r="S137" i="12"/>
  <c r="S355" i="12"/>
  <c r="Z355" i="12"/>
  <c r="S803" i="12"/>
  <c r="Z803" i="12"/>
  <c r="Q654" i="12"/>
  <c r="T654" i="12" s="1"/>
  <c r="U654" i="12" s="1"/>
  <c r="X654" i="12"/>
  <c r="S221" i="12"/>
  <c r="Z221" i="12"/>
  <c r="Z853" i="12"/>
  <c r="S853" i="12"/>
  <c r="T853" i="12" s="1"/>
  <c r="U853" i="12" s="1"/>
  <c r="S904" i="12"/>
  <c r="Z904" i="12"/>
  <c r="X887" i="12"/>
  <c r="Q887" i="12"/>
  <c r="S632" i="12"/>
  <c r="Z632" i="12"/>
  <c r="S671" i="12"/>
  <c r="Z671" i="12"/>
  <c r="Z324" i="12"/>
  <c r="S324" i="12"/>
  <c r="S235" i="12"/>
  <c r="Z235" i="12"/>
  <c r="S727" i="12"/>
  <c r="Z727" i="12"/>
  <c r="R324" i="12"/>
  <c r="Y324" i="12"/>
  <c r="Q890" i="12"/>
  <c r="X890" i="12"/>
  <c r="X456" i="12"/>
  <c r="Q456" i="12"/>
  <c r="Y309" i="12"/>
  <c r="R309" i="12"/>
  <c r="Q331" i="12"/>
  <c r="X331" i="12"/>
  <c r="Q178" i="12"/>
  <c r="X178" i="12"/>
  <c r="Z722" i="12"/>
  <c r="S722" i="12"/>
  <c r="Q595" i="12"/>
  <c r="X595" i="12"/>
  <c r="Z77" i="12"/>
  <c r="AA77" i="12" s="1"/>
  <c r="AB77" i="12" s="1"/>
  <c r="S77" i="12"/>
  <c r="Z872" i="12"/>
  <c r="S872" i="12"/>
  <c r="Z333" i="12"/>
  <c r="S333" i="12"/>
  <c r="Q955" i="12"/>
  <c r="X955" i="12"/>
  <c r="Z674" i="12"/>
  <c r="S674" i="12"/>
  <c r="Q538" i="12"/>
  <c r="X538" i="12"/>
  <c r="Y936" i="12"/>
  <c r="R936" i="12"/>
  <c r="Y728" i="12"/>
  <c r="R728" i="12"/>
  <c r="Y28" i="12"/>
  <c r="R28" i="12"/>
  <c r="X979" i="12"/>
  <c r="Q979" i="12"/>
  <c r="Y636" i="12"/>
  <c r="R636" i="12"/>
  <c r="X686" i="12"/>
  <c r="Q686" i="12"/>
  <c r="R705" i="12"/>
  <c r="Y705" i="12"/>
  <c r="X876" i="12"/>
  <c r="Q876" i="12"/>
  <c r="Q135" i="12"/>
  <c r="X135" i="12"/>
  <c r="Y373" i="12"/>
  <c r="R373" i="12"/>
  <c r="S719" i="12"/>
  <c r="Z719" i="12"/>
  <c r="Z636" i="12"/>
  <c r="S636" i="12"/>
  <c r="X453" i="12"/>
  <c r="Q453" i="12"/>
  <c r="S686" i="12"/>
  <c r="Z686" i="12"/>
  <c r="X965" i="12"/>
  <c r="Q965" i="12"/>
  <c r="Z984" i="12"/>
  <c r="S984" i="12"/>
  <c r="S144" i="12"/>
  <c r="Z144" i="12"/>
  <c r="Y97" i="12"/>
  <c r="R97" i="12"/>
  <c r="Q584" i="12"/>
  <c r="T584" i="12" s="1"/>
  <c r="U584" i="12" s="1"/>
  <c r="X584" i="12"/>
  <c r="S285" i="12"/>
  <c r="Z285" i="12"/>
  <c r="AA285" i="12" s="1"/>
  <c r="AB285" i="12" s="1"/>
  <c r="Z542" i="12"/>
  <c r="S542" i="12"/>
  <c r="S708" i="12"/>
  <c r="Z708" i="12"/>
  <c r="Z484" i="12"/>
  <c r="S484" i="12"/>
  <c r="S51" i="12"/>
  <c r="Z51" i="12"/>
  <c r="X839" i="12"/>
  <c r="Q839" i="12"/>
  <c r="Z805" i="12"/>
  <c r="S805" i="12"/>
  <c r="Y537" i="12"/>
  <c r="R537" i="12"/>
  <c r="Y861" i="12"/>
  <c r="R861" i="12"/>
  <c r="Z201" i="12"/>
  <c r="S201" i="12"/>
  <c r="Z500" i="12"/>
  <c r="S500" i="12"/>
  <c r="Z310" i="12"/>
  <c r="S310" i="12"/>
  <c r="R708" i="12"/>
  <c r="Y708" i="12"/>
  <c r="Y484" i="12"/>
  <c r="R484" i="12"/>
  <c r="X713" i="12"/>
  <c r="Q713" i="12"/>
  <c r="X388" i="12"/>
  <c r="AA388" i="12" s="1"/>
  <c r="AB388" i="12" s="1"/>
  <c r="Q388" i="12"/>
  <c r="Z248" i="12"/>
  <c r="S248" i="12"/>
  <c r="S778" i="12"/>
  <c r="Z778" i="12"/>
  <c r="Q449" i="12"/>
  <c r="X449" i="12"/>
  <c r="S80" i="12"/>
  <c r="Z80" i="12"/>
  <c r="Y833" i="12"/>
  <c r="R833" i="12"/>
  <c r="S537" i="12"/>
  <c r="Z537" i="12"/>
  <c r="Q127" i="12"/>
  <c r="X127" i="12"/>
  <c r="Z861" i="12"/>
  <c r="S861" i="12"/>
  <c r="Q782" i="12"/>
  <c r="X782" i="12"/>
  <c r="Z442" i="12"/>
  <c r="S442" i="12"/>
  <c r="X94" i="12"/>
  <c r="Q94" i="12"/>
  <c r="Y560" i="12"/>
  <c r="R560" i="12"/>
  <c r="Y446" i="12"/>
  <c r="R446" i="12"/>
  <c r="Y455" i="12"/>
  <c r="R455" i="12"/>
  <c r="Q699" i="12"/>
  <c r="X699" i="12"/>
  <c r="Z198" i="12"/>
  <c r="AA198" i="12" s="1"/>
  <c r="AB198" i="12" s="1"/>
  <c r="S198" i="12"/>
  <c r="S503" i="12"/>
  <c r="Z503" i="12"/>
  <c r="AA503" i="12" s="1"/>
  <c r="AB503" i="12" s="1"/>
  <c r="S643" i="12"/>
  <c r="Z643" i="12"/>
  <c r="Z656" i="12"/>
  <c r="S656" i="12"/>
  <c r="Z840" i="12"/>
  <c r="S840" i="12"/>
  <c r="Z761" i="12"/>
  <c r="S761" i="12"/>
  <c r="Z18" i="12"/>
  <c r="S18" i="12"/>
  <c r="Z707" i="12"/>
  <c r="S707" i="12"/>
  <c r="T707" i="12" s="1"/>
  <c r="U707" i="12" s="1"/>
  <c r="Z808" i="12"/>
  <c r="S808" i="12"/>
  <c r="Q370" i="12"/>
  <c r="X370" i="12"/>
  <c r="X459" i="12"/>
  <c r="Q459" i="12"/>
  <c r="Z86" i="12"/>
  <c r="S86" i="12"/>
  <c r="X493" i="12"/>
  <c r="Q493" i="12"/>
  <c r="S828" i="12"/>
  <c r="Z828" i="12"/>
  <c r="AA828" i="12" s="1"/>
  <c r="AB828" i="12" s="1"/>
  <c r="Y490" i="12"/>
  <c r="R490" i="12"/>
  <c r="R794" i="12"/>
  <c r="Y794" i="12"/>
  <c r="Y740" i="12"/>
  <c r="R740" i="12"/>
  <c r="X879" i="12"/>
  <c r="Q879" i="12"/>
  <c r="R633" i="12"/>
  <c r="T633" i="12" s="1"/>
  <c r="U633" i="12" s="1"/>
  <c r="Y633" i="12"/>
  <c r="Z381" i="12"/>
  <c r="S381" i="12"/>
  <c r="S603" i="12"/>
  <c r="T603" i="12" s="1"/>
  <c r="U603" i="12" s="1"/>
  <c r="Z603" i="12"/>
  <c r="Q446" i="12"/>
  <c r="X446" i="12"/>
  <c r="R242" i="12"/>
  <c r="Y242" i="12"/>
  <c r="Q528" i="12"/>
  <c r="X528" i="12"/>
  <c r="Z255" i="12"/>
  <c r="S255" i="12"/>
  <c r="Q643" i="12"/>
  <c r="X643" i="12"/>
  <c r="Z916" i="12"/>
  <c r="S916" i="12"/>
  <c r="Q843" i="12"/>
  <c r="X843" i="12"/>
  <c r="X947" i="12"/>
  <c r="Q947" i="12"/>
  <c r="S841" i="12"/>
  <c r="Z841" i="12"/>
  <c r="S586" i="12"/>
  <c r="Z586" i="12"/>
  <c r="S207" i="12"/>
  <c r="Z207" i="12"/>
  <c r="Z217" i="12"/>
  <c r="S217" i="12"/>
  <c r="Z100" i="12"/>
  <c r="S100" i="12"/>
  <c r="R153" i="12"/>
  <c r="Y153" i="12"/>
  <c r="R755" i="12"/>
  <c r="Y755" i="12"/>
  <c r="X695" i="12"/>
  <c r="Q695" i="12"/>
  <c r="Z852" i="12"/>
  <c r="S852" i="12"/>
  <c r="Z294" i="12"/>
  <c r="S294" i="12"/>
  <c r="Y823" i="12"/>
  <c r="R823" i="12"/>
  <c r="S851" i="12"/>
  <c r="T851" i="12" s="1"/>
  <c r="U851" i="12" s="1"/>
  <c r="Z851" i="12"/>
  <c r="S128" i="12"/>
  <c r="Z128" i="12"/>
  <c r="Y207" i="12"/>
  <c r="R207" i="12"/>
  <c r="X619" i="12"/>
  <c r="Q619" i="12"/>
  <c r="R982" i="12"/>
  <c r="Y982" i="12"/>
  <c r="Z646" i="12"/>
  <c r="S646" i="12"/>
  <c r="T646" i="12" s="1"/>
  <c r="U646" i="12" s="1"/>
  <c r="Z810" i="12"/>
  <c r="AA810" i="12" s="1"/>
  <c r="AB810" i="12" s="1"/>
  <c r="S810" i="12"/>
  <c r="Z387" i="12"/>
  <c r="S387" i="12"/>
  <c r="Z540" i="12"/>
  <c r="S540" i="12"/>
  <c r="X153" i="12"/>
  <c r="Q153" i="12"/>
  <c r="Z188" i="12"/>
  <c r="S188" i="12"/>
  <c r="Q115" i="12"/>
  <c r="T115" i="12" s="1"/>
  <c r="U115" i="12" s="1"/>
  <c r="X115" i="12"/>
  <c r="AA115" i="12" s="1"/>
  <c r="AB115" i="12" s="1"/>
  <c r="Q755" i="12"/>
  <c r="X755" i="12"/>
  <c r="X389" i="12"/>
  <c r="Q389" i="12"/>
  <c r="X332" i="12"/>
  <c r="Q332" i="12"/>
  <c r="Z349" i="12"/>
  <c r="S349" i="12"/>
  <c r="Z55" i="12"/>
  <c r="S55" i="12"/>
  <c r="X694" i="12"/>
  <c r="Q694" i="12"/>
  <c r="Z759" i="12"/>
  <c r="S759" i="12"/>
  <c r="X973" i="12"/>
  <c r="Q973" i="12"/>
  <c r="X781" i="12"/>
  <c r="Q781" i="12"/>
  <c r="X445" i="12"/>
  <c r="Q445" i="12"/>
  <c r="R423" i="12"/>
  <c r="Y423" i="12"/>
  <c r="Z520" i="12"/>
  <c r="S520" i="12"/>
  <c r="Z594" i="12"/>
  <c r="S594" i="12"/>
  <c r="Z430" i="12"/>
  <c r="S430" i="12"/>
  <c r="Z702" i="12"/>
  <c r="S702" i="12"/>
  <c r="Q311" i="12"/>
  <c r="X311" i="12"/>
  <c r="Q308" i="12"/>
  <c r="X308" i="12"/>
  <c r="Q164" i="12"/>
  <c r="X164" i="12"/>
  <c r="Z450" i="12"/>
  <c r="AA450" i="12" s="1"/>
  <c r="AB450" i="12" s="1"/>
  <c r="S450" i="12"/>
  <c r="X84" i="12"/>
  <c r="Q84" i="12"/>
  <c r="Z148" i="12"/>
  <c r="S148" i="12"/>
  <c r="Q712" i="12"/>
  <c r="X712" i="12"/>
  <c r="S356" i="12"/>
  <c r="Z356" i="12"/>
  <c r="X647" i="12"/>
  <c r="Q647" i="12"/>
  <c r="Z109" i="12"/>
  <c r="S109" i="12"/>
  <c r="Z577" i="12"/>
  <c r="AA577" i="12" s="1"/>
  <c r="AB577" i="12" s="1"/>
  <c r="S577" i="12"/>
  <c r="T577" i="12" s="1"/>
  <c r="U577" i="12" s="1"/>
  <c r="Z187" i="12"/>
  <c r="S187" i="12"/>
  <c r="X829" i="12"/>
  <c r="Q829" i="12"/>
  <c r="S568" i="12"/>
  <c r="Z568" i="12"/>
  <c r="Z662" i="12"/>
  <c r="S662" i="12"/>
  <c r="Q962" i="12"/>
  <c r="X962" i="12"/>
  <c r="S746" i="12"/>
  <c r="Z746" i="12"/>
  <c r="R143" i="12"/>
  <c r="Y143" i="12"/>
  <c r="Y693" i="12"/>
  <c r="R693" i="12"/>
  <c r="Y375" i="12"/>
  <c r="R375" i="12"/>
  <c r="R109" i="12"/>
  <c r="Y109" i="12"/>
  <c r="Y880" i="12"/>
  <c r="R880" i="12"/>
  <c r="S19" i="12"/>
  <c r="Z19" i="12"/>
  <c r="X290" i="12"/>
  <c r="Q290" i="12"/>
  <c r="Z689" i="12"/>
  <c r="S689" i="12"/>
  <c r="Z911" i="12"/>
  <c r="S911" i="12"/>
  <c r="S704" i="12"/>
  <c r="Z704" i="12"/>
  <c r="Z367" i="12"/>
  <c r="AA367" i="12" s="1"/>
  <c r="AB367" i="12" s="1"/>
  <c r="S367" i="12"/>
  <c r="Z928" i="12"/>
  <c r="S928" i="12"/>
  <c r="S583" i="12"/>
  <c r="Z583" i="12"/>
  <c r="X572" i="12"/>
  <c r="Q572" i="12"/>
  <c r="T572" i="12" s="1"/>
  <c r="U572" i="12" s="1"/>
  <c r="S151" i="12"/>
  <c r="Z151" i="12"/>
  <c r="Z649" i="12"/>
  <c r="S649" i="12"/>
  <c r="S401" i="12"/>
  <c r="Z401" i="12"/>
  <c r="Y583" i="12"/>
  <c r="R583" i="12"/>
  <c r="Y120" i="12"/>
  <c r="R120" i="12"/>
  <c r="Y151" i="12"/>
  <c r="R151" i="12"/>
  <c r="S223" i="5"/>
  <c r="T223" i="5" s="1"/>
  <c r="S287" i="5"/>
  <c r="T287" i="5" s="1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41" i="5"/>
  <c r="T441" i="5" s="1"/>
  <c r="S477" i="5"/>
  <c r="T477" i="5" s="1"/>
  <c r="S521" i="5"/>
  <c r="T521" i="5" s="1"/>
  <c r="S578" i="5"/>
  <c r="T578" i="5" s="1"/>
  <c r="S671" i="5"/>
  <c r="T671" i="5" s="1"/>
  <c r="S259" i="5"/>
  <c r="T259" i="5" s="1"/>
  <c r="S139" i="5"/>
  <c r="T139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395" i="5"/>
  <c r="T395" i="5" s="1"/>
  <c r="S426" i="5"/>
  <c r="T426" i="5" s="1"/>
  <c r="S481" i="5"/>
  <c r="T481" i="5" s="1"/>
  <c r="S565" i="5"/>
  <c r="T565" i="5" s="1"/>
  <c r="S573" i="5"/>
  <c r="T573" i="5" s="1"/>
  <c r="S986" i="5"/>
  <c r="T986" i="5" s="1"/>
  <c r="S58" i="5"/>
  <c r="T58" i="5" s="1"/>
  <c r="S82" i="5"/>
  <c r="T82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498" i="5"/>
  <c r="T498" i="5" s="1"/>
  <c r="S510" i="5"/>
  <c r="T510" i="5" s="1"/>
  <c r="S520" i="5"/>
  <c r="T520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670" i="5"/>
  <c r="T670" i="5" s="1"/>
  <c r="S736" i="5"/>
  <c r="T736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17" i="5"/>
  <c r="T917" i="5" s="1"/>
  <c r="S962" i="5"/>
  <c r="T962" i="5" s="1"/>
  <c r="S972" i="5"/>
  <c r="T972" i="5" s="1"/>
  <c r="S984" i="5"/>
  <c r="T984" i="5" s="1"/>
  <c r="S990" i="5"/>
  <c r="T990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760" i="5"/>
  <c r="T760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2" i="5"/>
  <c r="T802" i="5" s="1"/>
  <c r="S808" i="5"/>
  <c r="T808" i="5" s="1"/>
  <c r="S819" i="5"/>
  <c r="T819" i="5" s="1"/>
  <c r="S824" i="5"/>
  <c r="T824" i="5" s="1"/>
  <c r="S833" i="5"/>
  <c r="T833" i="5" s="1"/>
  <c r="S841" i="5"/>
  <c r="T841" i="5" s="1"/>
  <c r="S916" i="5"/>
  <c r="T916" i="5" s="1"/>
  <c r="S925" i="5"/>
  <c r="T925" i="5" s="1"/>
  <c r="S929" i="5"/>
  <c r="T929" i="5" s="1"/>
  <c r="S933" i="5"/>
  <c r="T933" i="5" s="1"/>
  <c r="S949" i="5"/>
  <c r="T949" i="5" s="1"/>
  <c r="S968" i="5"/>
  <c r="T968" i="5" s="1"/>
  <c r="S989" i="5"/>
  <c r="T989" i="5" s="1"/>
  <c r="S994" i="5"/>
  <c r="T994" i="5" s="1"/>
  <c r="S674" i="5"/>
  <c r="T674" i="5" s="1"/>
  <c r="S780" i="5"/>
  <c r="T780" i="5" s="1"/>
  <c r="P4" i="12"/>
  <c r="W913" i="12"/>
  <c r="P154" i="12"/>
  <c r="W165" i="12"/>
  <c r="AA165" i="12" s="1"/>
  <c r="AB165" i="12" s="1"/>
  <c r="X532" i="12"/>
  <c r="AA532" i="12" s="1"/>
  <c r="AB532" i="12" s="1"/>
  <c r="Q532" i="12"/>
  <c r="R779" i="12"/>
  <c r="T779" i="12" s="1"/>
  <c r="U779" i="12" s="1"/>
  <c r="Y779" i="12"/>
  <c r="AA779" i="12" s="1"/>
  <c r="AB779" i="12" s="1"/>
  <c r="P347" i="12"/>
  <c r="T347" i="12" s="1"/>
  <c r="U347" i="12" s="1"/>
  <c r="Y763" i="12"/>
  <c r="AA763" i="12" s="1"/>
  <c r="AB763" i="12" s="1"/>
  <c r="R763" i="12"/>
  <c r="T763" i="12" s="1"/>
  <c r="U763" i="12" s="1"/>
  <c r="W351" i="12"/>
  <c r="W65" i="12"/>
  <c r="AA65" i="12" s="1"/>
  <c r="AB65" i="12" s="1"/>
  <c r="Q814" i="12"/>
  <c r="X814" i="12"/>
  <c r="R526" i="12"/>
  <c r="T526" i="12" s="1"/>
  <c r="U526" i="12" s="1"/>
  <c r="Y526" i="12"/>
  <c r="AA526" i="12" s="1"/>
  <c r="AB526" i="12" s="1"/>
  <c r="P956" i="12"/>
  <c r="P7" i="12"/>
  <c r="T7" i="12" s="1"/>
  <c r="U7" i="12" s="1"/>
  <c r="W595" i="12"/>
  <c r="AA595" i="12" s="1"/>
  <c r="AB595" i="12" s="1"/>
  <c r="P155" i="12"/>
  <c r="T155" i="12" s="1"/>
  <c r="U155" i="12" s="1"/>
  <c r="P453" i="12"/>
  <c r="W686" i="12"/>
  <c r="P674" i="12"/>
  <c r="AA639" i="12"/>
  <c r="AB639" i="12" s="1"/>
  <c r="P876" i="12"/>
  <c r="P234" i="12"/>
  <c r="P613" i="12"/>
  <c r="T613" i="12" s="1"/>
  <c r="U613" i="12" s="1"/>
  <c r="X932" i="12"/>
  <c r="AA932" i="12" s="1"/>
  <c r="AB932" i="12" s="1"/>
  <c r="Q932" i="12"/>
  <c r="P285" i="12"/>
  <c r="T285" i="12" s="1"/>
  <c r="U285" i="12" s="1"/>
  <c r="AA714" i="12"/>
  <c r="AB714" i="12" s="1"/>
  <c r="W790" i="12"/>
  <c r="AA790" i="12" s="1"/>
  <c r="AB790" i="12" s="1"/>
  <c r="R857" i="12"/>
  <c r="Y857" i="12"/>
  <c r="W589" i="12"/>
  <c r="W606" i="12"/>
  <c r="AA606" i="12" s="1"/>
  <c r="AB606" i="12" s="1"/>
  <c r="Q189" i="12"/>
  <c r="T189" i="12" s="1"/>
  <c r="U189" i="12" s="1"/>
  <c r="X189" i="12"/>
  <c r="AA189" i="12" s="1"/>
  <c r="AB189" i="12" s="1"/>
  <c r="Y4" i="12"/>
  <c r="R4" i="12"/>
  <c r="P699" i="12"/>
  <c r="T795" i="12"/>
  <c r="U795" i="12" s="1"/>
  <c r="X631" i="12"/>
  <c r="AA631" i="12" s="1"/>
  <c r="AB631" i="12" s="1"/>
  <c r="Q631" i="12"/>
  <c r="W760" i="12"/>
  <c r="AA760" i="12" s="1"/>
  <c r="AB760" i="12" s="1"/>
  <c r="W516" i="12"/>
  <c r="AA516" i="12" s="1"/>
  <c r="AB516" i="12" s="1"/>
  <c r="P436" i="12"/>
  <c r="T436" i="12" s="1"/>
  <c r="U436" i="12" s="1"/>
  <c r="P573" i="12"/>
  <c r="W655" i="12"/>
  <c r="Y403" i="12"/>
  <c r="P826" i="12"/>
  <c r="T826" i="12" s="1"/>
  <c r="U826" i="12" s="1"/>
  <c r="Y931" i="12"/>
  <c r="AA931" i="12" s="1"/>
  <c r="AB931" i="12" s="1"/>
  <c r="R931" i="12"/>
  <c r="P322" i="12"/>
  <c r="P742" i="12"/>
  <c r="T742" i="12" s="1"/>
  <c r="U742" i="12" s="1"/>
  <c r="X464" i="12"/>
  <c r="Q464" i="12"/>
  <c r="P706" i="12"/>
  <c r="W796" i="12"/>
  <c r="Q75" i="12"/>
  <c r="X75" i="12"/>
  <c r="W989" i="12"/>
  <c r="Z898" i="12"/>
  <c r="AA898" i="12" s="1"/>
  <c r="AB898" i="12" s="1"/>
  <c r="S898" i="12"/>
  <c r="T898" i="12" s="1"/>
  <c r="U898" i="12" s="1"/>
  <c r="X231" i="12"/>
  <c r="AA231" i="12" s="1"/>
  <c r="AB231" i="12" s="1"/>
  <c r="Q231" i="12"/>
  <c r="W365" i="12"/>
  <c r="AA365" i="12" s="1"/>
  <c r="AB365" i="12" s="1"/>
  <c r="Q612" i="12"/>
  <c r="X612" i="12"/>
  <c r="AA612" i="12" s="1"/>
  <c r="AB612" i="12" s="1"/>
  <c r="W418" i="12"/>
  <c r="Z182" i="12"/>
  <c r="AA182" i="12" s="1"/>
  <c r="AB182" i="12" s="1"/>
  <c r="S182" i="12"/>
  <c r="T182" i="12" s="1"/>
  <c r="U182" i="12" s="1"/>
  <c r="Q222" i="12"/>
  <c r="T222" i="12" s="1"/>
  <c r="U222" i="12" s="1"/>
  <c r="X222" i="12"/>
  <c r="AA222" i="12" s="1"/>
  <c r="AB222" i="12" s="1"/>
  <c r="P897" i="12"/>
  <c r="T897" i="12" s="1"/>
  <c r="U897" i="12" s="1"/>
  <c r="Y280" i="12"/>
  <c r="AA280" i="12" s="1"/>
  <c r="AB280" i="12" s="1"/>
  <c r="R280" i="12"/>
  <c r="R292" i="12"/>
  <c r="Y292" i="12"/>
  <c r="X506" i="12"/>
  <c r="Q506" i="12"/>
  <c r="T506" i="12" s="1"/>
  <c r="U506" i="12" s="1"/>
  <c r="W506" i="12"/>
  <c r="P456" i="12"/>
  <c r="T456" i="12" s="1"/>
  <c r="U456" i="12" s="1"/>
  <c r="X399" i="12"/>
  <c r="AA399" i="12" s="1"/>
  <c r="AB399" i="12" s="1"/>
  <c r="Q399" i="12"/>
  <c r="P399" i="12"/>
  <c r="P990" i="12"/>
  <c r="T990" i="12" s="1"/>
  <c r="U990" i="12" s="1"/>
  <c r="R333" i="12"/>
  <c r="Y333" i="12"/>
  <c r="P199" i="12"/>
  <c r="T199" i="12" s="1"/>
  <c r="U199" i="12" s="1"/>
  <c r="Q405" i="12"/>
  <c r="T405" i="12" s="1"/>
  <c r="U405" i="12" s="1"/>
  <c r="X405" i="12"/>
  <c r="AA405" i="12" s="1"/>
  <c r="AB405" i="12" s="1"/>
  <c r="R334" i="12"/>
  <c r="T334" i="12" s="1"/>
  <c r="U334" i="12" s="1"/>
  <c r="Y334" i="12"/>
  <c r="AA334" i="12" s="1"/>
  <c r="AB334" i="12" s="1"/>
  <c r="Q259" i="12"/>
  <c r="T259" i="12" s="1"/>
  <c r="U259" i="12" s="1"/>
  <c r="X259" i="12"/>
  <c r="AA259" i="12" s="1"/>
  <c r="AB259" i="12" s="1"/>
  <c r="P283" i="12"/>
  <c r="T283" i="12" s="1"/>
  <c r="U283" i="12" s="1"/>
  <c r="Z475" i="12"/>
  <c r="AA475" i="12" s="1"/>
  <c r="AB475" i="12" s="1"/>
  <c r="S475" i="12"/>
  <c r="T475" i="12" s="1"/>
  <c r="U475" i="12" s="1"/>
  <c r="X731" i="12"/>
  <c r="Q731" i="12"/>
  <c r="Q534" i="12"/>
  <c r="T534" i="12" s="1"/>
  <c r="U534" i="12" s="1"/>
  <c r="X534" i="12"/>
  <c r="AA534" i="12" s="1"/>
  <c r="AB534" i="12" s="1"/>
  <c r="Z544" i="12"/>
  <c r="S544" i="12"/>
  <c r="Q886" i="12"/>
  <c r="X886" i="12"/>
  <c r="AA886" i="12" s="1"/>
  <c r="AB886" i="12" s="1"/>
  <c r="Q422" i="12"/>
  <c r="T422" i="12" s="1"/>
  <c r="U422" i="12" s="1"/>
  <c r="X422" i="12"/>
  <c r="AA422" i="12" s="1"/>
  <c r="AB422" i="12" s="1"/>
  <c r="Q80" i="12"/>
  <c r="X80" i="12"/>
  <c r="AA80" i="12" s="1"/>
  <c r="AB80" i="12" s="1"/>
  <c r="W788" i="12"/>
  <c r="Z833" i="12"/>
  <c r="S833" i="12"/>
  <c r="P284" i="12"/>
  <c r="Q698" i="12"/>
  <c r="X698" i="12"/>
  <c r="AA698" i="12" s="1"/>
  <c r="AB698" i="12" s="1"/>
  <c r="W304" i="12"/>
  <c r="AA304" i="12" s="1"/>
  <c r="AB304" i="12" s="1"/>
  <c r="W248" i="12"/>
  <c r="X482" i="12"/>
  <c r="AA482" i="12" s="1"/>
  <c r="AB482" i="12" s="1"/>
  <c r="Q482" i="12"/>
  <c r="T482" i="12" s="1"/>
  <c r="U482" i="12" s="1"/>
  <c r="Q282" i="12"/>
  <c r="T282" i="12" s="1"/>
  <c r="U282" i="12" s="1"/>
  <c r="X282" i="12"/>
  <c r="P395" i="12"/>
  <c r="R933" i="12"/>
  <c r="T933" i="12" s="1"/>
  <c r="U933" i="12" s="1"/>
  <c r="Y933" i="12"/>
  <c r="AA933" i="12" s="1"/>
  <c r="AB933" i="12" s="1"/>
  <c r="W575" i="12"/>
  <c r="AA575" i="12" s="1"/>
  <c r="AB575" i="12" s="1"/>
  <c r="R116" i="12"/>
  <c r="Y116" i="12"/>
  <c r="AA116" i="12" s="1"/>
  <c r="AB116" i="12" s="1"/>
  <c r="X488" i="12"/>
  <c r="AA488" i="12" s="1"/>
  <c r="AB488" i="12" s="1"/>
  <c r="Q488" i="12"/>
  <c r="T488" i="12" s="1"/>
  <c r="U488" i="12" s="1"/>
  <c r="R651" i="12"/>
  <c r="Y651" i="12"/>
  <c r="R117" i="12"/>
  <c r="Y117" i="12"/>
  <c r="AA117" i="12" s="1"/>
  <c r="AB117" i="12" s="1"/>
  <c r="X718" i="12"/>
  <c r="Q718" i="12"/>
  <c r="W86" i="12"/>
  <c r="Q630" i="12"/>
  <c r="T630" i="12" s="1"/>
  <c r="U630" i="12" s="1"/>
  <c r="X630" i="12"/>
  <c r="AA630" i="12" s="1"/>
  <c r="AB630" i="12" s="1"/>
  <c r="R493" i="12"/>
  <c r="Y493" i="12"/>
  <c r="Y319" i="12"/>
  <c r="AA319" i="12" s="1"/>
  <c r="AB319" i="12" s="1"/>
  <c r="R319" i="12"/>
  <c r="X841" i="12"/>
  <c r="Q841" i="12"/>
  <c r="W695" i="12"/>
  <c r="P15" i="12"/>
  <c r="R408" i="12"/>
  <c r="T408" i="12" s="1"/>
  <c r="U408" i="12" s="1"/>
  <c r="Y408" i="12"/>
  <c r="AA408" i="12" s="1"/>
  <c r="AB408" i="12" s="1"/>
  <c r="Y784" i="12"/>
  <c r="AA784" i="12" s="1"/>
  <c r="AB784" i="12" s="1"/>
  <c r="R784" i="12"/>
  <c r="P297" i="12"/>
  <c r="AA496" i="12"/>
  <c r="AB496" i="12" s="1"/>
  <c r="AA326" i="12"/>
  <c r="AB326" i="12" s="1"/>
  <c r="Y354" i="12"/>
  <c r="AA354" i="12" s="1"/>
  <c r="AB354" i="12" s="1"/>
  <c r="R354" i="12"/>
  <c r="T354" i="12" s="1"/>
  <c r="U354" i="12" s="1"/>
  <c r="S369" i="12"/>
  <c r="Z369" i="12"/>
  <c r="P369" i="12"/>
  <c r="Y556" i="12"/>
  <c r="AA556" i="12" s="1"/>
  <c r="AB556" i="12" s="1"/>
  <c r="R556" i="12"/>
  <c r="Q103" i="12"/>
  <c r="T103" i="12" s="1"/>
  <c r="U103" i="12" s="1"/>
  <c r="X103" i="12"/>
  <c r="AA103" i="12" s="1"/>
  <c r="AB103" i="12" s="1"/>
  <c r="Y849" i="12"/>
  <c r="Y480" i="12"/>
  <c r="R480" i="12"/>
  <c r="P480" i="12"/>
  <c r="Q885" i="12"/>
  <c r="T885" i="12" s="1"/>
  <c r="U885" i="12" s="1"/>
  <c r="X132" i="12"/>
  <c r="Q132" i="12"/>
  <c r="T132" i="12" s="1"/>
  <c r="U132" i="12" s="1"/>
  <c r="T832" i="12"/>
  <c r="U832" i="12" s="1"/>
  <c r="R134" i="12"/>
  <c r="Y134" i="12"/>
  <c r="AA134" i="12" s="1"/>
  <c r="AB134" i="12" s="1"/>
  <c r="W196" i="12"/>
  <c r="R5" i="12"/>
  <c r="P738" i="12"/>
  <c r="R610" i="12"/>
  <c r="T610" i="12" s="1"/>
  <c r="U610" i="12" s="1"/>
  <c r="Y610" i="12"/>
  <c r="AA610" i="12" s="1"/>
  <c r="AB610" i="12" s="1"/>
  <c r="Q141" i="12"/>
  <c r="T141" i="12" s="1"/>
  <c r="U141" i="12" s="1"/>
  <c r="X355" i="12"/>
  <c r="Q355" i="12"/>
  <c r="Z684" i="12"/>
  <c r="AA684" i="12" s="1"/>
  <c r="AB684" i="12" s="1"/>
  <c r="S684" i="12"/>
  <c r="T684" i="12" s="1"/>
  <c r="U684" i="12" s="1"/>
  <c r="P891" i="12"/>
  <c r="T891" i="12" s="1"/>
  <c r="U891" i="12" s="1"/>
  <c r="Z866" i="12"/>
  <c r="AA866" i="12" s="1"/>
  <c r="AB866" i="12" s="1"/>
  <c r="S866" i="12"/>
  <c r="T866" i="12" s="1"/>
  <c r="U866" i="12" s="1"/>
  <c r="P890" i="12"/>
  <c r="P324" i="12"/>
  <c r="P123" i="12"/>
  <c r="T123" i="12" s="1"/>
  <c r="U123" i="12" s="1"/>
  <c r="R722" i="12"/>
  <c r="T722" i="12" s="1"/>
  <c r="U722" i="12" s="1"/>
  <c r="Y722" i="12"/>
  <c r="X273" i="12"/>
  <c r="AA273" i="12" s="1"/>
  <c r="AB273" i="12" s="1"/>
  <c r="X721" i="12"/>
  <c r="AA721" i="12" s="1"/>
  <c r="AB721" i="12" s="1"/>
  <c r="Q721" i="12"/>
  <c r="T721" i="12" s="1"/>
  <c r="U721" i="12" s="1"/>
  <c r="X948" i="12"/>
  <c r="Q948" i="12"/>
  <c r="T948" i="12" s="1"/>
  <c r="U948" i="12" s="1"/>
  <c r="X758" i="12"/>
  <c r="AA758" i="12" s="1"/>
  <c r="AB758" i="12" s="1"/>
  <c r="Q758" i="12"/>
  <c r="T758" i="12" s="1"/>
  <c r="U758" i="12" s="1"/>
  <c r="Y98" i="12"/>
  <c r="R98" i="12"/>
  <c r="Y653" i="12"/>
  <c r="R653" i="12"/>
  <c r="S620" i="12"/>
  <c r="Z620" i="12"/>
  <c r="R661" i="12"/>
  <c r="Y661" i="12"/>
  <c r="X904" i="12"/>
  <c r="Q904" i="12"/>
  <c r="Y390" i="12"/>
  <c r="R390" i="12"/>
  <c r="Q235" i="12"/>
  <c r="X235" i="12"/>
  <c r="AA235" i="12" s="1"/>
  <c r="AB235" i="12" s="1"/>
  <c r="R313" i="12"/>
  <c r="W937" i="12"/>
  <c r="S501" i="12"/>
  <c r="Z501" i="12"/>
  <c r="X501" i="12"/>
  <c r="Q501" i="12"/>
  <c r="P965" i="12"/>
  <c r="Y491" i="12"/>
  <c r="AA491" i="12" s="1"/>
  <c r="AB491" i="12" s="1"/>
  <c r="R491" i="12"/>
  <c r="Z348" i="12"/>
  <c r="S348" i="12"/>
  <c r="Q348" i="12"/>
  <c r="X348" i="12"/>
  <c r="X216" i="12"/>
  <c r="Q216" i="12"/>
  <c r="Y216" i="12"/>
  <c r="R216" i="12"/>
  <c r="W749" i="12"/>
  <c r="AA749" i="12" s="1"/>
  <c r="AB749" i="12" s="1"/>
  <c r="Q257" i="12"/>
  <c r="X257" i="12"/>
  <c r="P97" i="12"/>
  <c r="S167" i="12"/>
  <c r="Z167" i="12"/>
  <c r="Y789" i="12"/>
  <c r="AA789" i="12" s="1"/>
  <c r="AB789" i="12" s="1"/>
  <c r="R789" i="12"/>
  <c r="W256" i="12"/>
  <c r="AA256" i="12" s="1"/>
  <c r="AB256" i="12" s="1"/>
  <c r="W864" i="12"/>
  <c r="Q881" i="12"/>
  <c r="T881" i="12" s="1"/>
  <c r="U881" i="12" s="1"/>
  <c r="X881" i="12"/>
  <c r="AA881" i="12" s="1"/>
  <c r="AB881" i="12" s="1"/>
  <c r="X16" i="12"/>
  <c r="AA16" i="12" s="1"/>
  <c r="AB16" i="12" s="1"/>
  <c r="Q16" i="12"/>
  <c r="T16" i="12" s="1"/>
  <c r="U16" i="12" s="1"/>
  <c r="W833" i="12"/>
  <c r="P170" i="12"/>
  <c r="X8" i="12"/>
  <c r="Q8" i="12"/>
  <c r="P388" i="12"/>
  <c r="R59" i="12"/>
  <c r="Y59" i="12"/>
  <c r="Y53" i="12"/>
  <c r="AA53" i="12" s="1"/>
  <c r="AB53" i="12" s="1"/>
  <c r="R53" i="12"/>
  <c r="T53" i="12" s="1"/>
  <c r="U53" i="12" s="1"/>
  <c r="Q562" i="12"/>
  <c r="X562" i="12"/>
  <c r="AA562" i="12" s="1"/>
  <c r="AB562" i="12" s="1"/>
  <c r="R243" i="12"/>
  <c r="Y243" i="12"/>
  <c r="AA243" i="12" s="1"/>
  <c r="AB243" i="12" s="1"/>
  <c r="Q263" i="12"/>
  <c r="X263" i="12"/>
  <c r="AA263" i="12" s="1"/>
  <c r="AB263" i="12" s="1"/>
  <c r="Q648" i="12"/>
  <c r="X648" i="12"/>
  <c r="P370" i="12"/>
  <c r="R370" i="12"/>
  <c r="Y370" i="12"/>
  <c r="P794" i="12"/>
  <c r="W439" i="12"/>
  <c r="AA439" i="12" s="1"/>
  <c r="AB439" i="12" s="1"/>
  <c r="Q894" i="12"/>
  <c r="X894" i="12"/>
  <c r="X539" i="12"/>
  <c r="AA539" i="12" s="1"/>
  <c r="AB539" i="12" s="1"/>
  <c r="Q539" i="12"/>
  <c r="W524" i="12"/>
  <c r="R935" i="12"/>
  <c r="Y935" i="12"/>
  <c r="W258" i="12"/>
  <c r="AA258" i="12" s="1"/>
  <c r="AB258" i="12" s="1"/>
  <c r="Y432" i="12"/>
  <c r="R432" i="12"/>
  <c r="Q729" i="12"/>
  <c r="T729" i="12" s="1"/>
  <c r="U729" i="12" s="1"/>
  <c r="X729" i="12"/>
  <c r="W729" i="12"/>
  <c r="P381" i="12"/>
  <c r="Q443" i="12"/>
  <c r="T443" i="12" s="1"/>
  <c r="U443" i="12" s="1"/>
  <c r="X443" i="12"/>
  <c r="Y843" i="12"/>
  <c r="Y947" i="12"/>
  <c r="R947" i="12"/>
  <c r="T947" i="12" s="1"/>
  <c r="U947" i="12" s="1"/>
  <c r="P26" i="12"/>
  <c r="T26" i="12" s="1"/>
  <c r="U26" i="12" s="1"/>
  <c r="Y391" i="12"/>
  <c r="R391" i="12"/>
  <c r="W644" i="12"/>
  <c r="AA644" i="12" s="1"/>
  <c r="AB644" i="12" s="1"/>
  <c r="W852" i="12"/>
  <c r="Q142" i="12"/>
  <c r="T142" i="12" s="1"/>
  <c r="U142" i="12" s="1"/>
  <c r="X142" i="12"/>
  <c r="AA142" i="12" s="1"/>
  <c r="AB142" i="12" s="1"/>
  <c r="Y598" i="12"/>
  <c r="R598" i="12"/>
  <c r="Y344" i="12"/>
  <c r="R344" i="12"/>
  <c r="Q338" i="12"/>
  <c r="T338" i="12" s="1"/>
  <c r="U338" i="12" s="1"/>
  <c r="X338" i="12"/>
  <c r="AA338" i="12" s="1"/>
  <c r="AB338" i="12" s="1"/>
  <c r="S597" i="12"/>
  <c r="T597" i="12" s="1"/>
  <c r="U597" i="12" s="1"/>
  <c r="Z597" i="12"/>
  <c r="AA597" i="12" s="1"/>
  <c r="AB597" i="12" s="1"/>
  <c r="R566" i="12"/>
  <c r="Y566" i="12"/>
  <c r="P267" i="12"/>
  <c r="Y987" i="12"/>
  <c r="AA987" i="12" s="1"/>
  <c r="AB987" i="12" s="1"/>
  <c r="R987" i="12"/>
  <c r="T987" i="12" s="1"/>
  <c r="U987" i="12" s="1"/>
  <c r="P349" i="12"/>
  <c r="Y985" i="12"/>
  <c r="AA985" i="12" s="1"/>
  <c r="AB985" i="12" s="1"/>
  <c r="R985" i="12"/>
  <c r="X55" i="12"/>
  <c r="Q55" i="12"/>
  <c r="Z131" i="12"/>
  <c r="AA131" i="12" s="1"/>
  <c r="AB131" i="12" s="1"/>
  <c r="S131" i="12"/>
  <c r="R845" i="12"/>
  <c r="Y845" i="12"/>
  <c r="Y785" i="12"/>
  <c r="R785" i="12"/>
  <c r="W568" i="12"/>
  <c r="P205" i="12"/>
  <c r="T205" i="12" s="1"/>
  <c r="U205" i="12" s="1"/>
  <c r="R312" i="12"/>
  <c r="T312" i="12" s="1"/>
  <c r="U312" i="12" s="1"/>
  <c r="Y312" i="12"/>
  <c r="P550" i="12"/>
  <c r="R550" i="12"/>
  <c r="Y550" i="12"/>
  <c r="P143" i="12"/>
  <c r="X792" i="12"/>
  <c r="Q792" i="12"/>
  <c r="P862" i="12"/>
  <c r="Z84" i="12"/>
  <c r="S84" i="12"/>
  <c r="S747" i="12"/>
  <c r="Z747" i="12"/>
  <c r="AA330" i="12"/>
  <c r="AB330" i="12" s="1"/>
  <c r="W772" i="12"/>
  <c r="R478" i="12"/>
  <c r="Y478" i="12"/>
  <c r="X607" i="12"/>
  <c r="AA607" i="12" s="1"/>
  <c r="AB607" i="12" s="1"/>
  <c r="Q607" i="12"/>
  <c r="T607" i="12" s="1"/>
  <c r="U607" i="12" s="1"/>
  <c r="Y827" i="12"/>
  <c r="R827" i="12"/>
  <c r="R536" i="12"/>
  <c r="Y536" i="12"/>
  <c r="Y717" i="12"/>
  <c r="R717" i="12"/>
  <c r="R244" i="12"/>
  <c r="T244" i="12" s="1"/>
  <c r="U244" i="12" s="1"/>
  <c r="Y244" i="12"/>
  <c r="R393" i="12"/>
  <c r="Y393" i="12"/>
  <c r="AA393" i="12" s="1"/>
  <c r="AB393" i="12" s="1"/>
  <c r="AA33" i="12"/>
  <c r="AB33" i="12" s="1"/>
  <c r="X92" i="12"/>
  <c r="Q92" i="12"/>
  <c r="Z908" i="12"/>
  <c r="S908" i="12"/>
  <c r="Z220" i="12"/>
  <c r="AA220" i="12" s="1"/>
  <c r="AB220" i="12" s="1"/>
  <c r="S220" i="12"/>
  <c r="T220" i="12" s="1"/>
  <c r="U220" i="12" s="1"/>
  <c r="W682" i="12"/>
  <c r="R682" i="12"/>
  <c r="Y682" i="12"/>
  <c r="AA621" i="12"/>
  <c r="AB621" i="12" s="1"/>
  <c r="X152" i="12"/>
  <c r="Q152" i="12"/>
  <c r="X817" i="12"/>
  <c r="AA817" i="12" s="1"/>
  <c r="AB817" i="12" s="1"/>
  <c r="Q817" i="12"/>
  <c r="X83" i="12"/>
  <c r="Q83" i="12"/>
  <c r="Y593" i="12"/>
  <c r="R593" i="12"/>
  <c r="T593" i="12" s="1"/>
  <c r="U593" i="12" s="1"/>
  <c r="AA892" i="12"/>
  <c r="AB892" i="12" s="1"/>
  <c r="R440" i="12"/>
  <c r="T440" i="12" s="1"/>
  <c r="U440" i="12" s="1"/>
  <c r="Y440" i="12"/>
  <c r="AA440" i="12" s="1"/>
  <c r="AB440" i="12" s="1"/>
  <c r="Q769" i="12"/>
  <c r="X769" i="12"/>
  <c r="Y251" i="12"/>
  <c r="AA251" i="12" s="1"/>
  <c r="AB251" i="12" s="1"/>
  <c r="R251" i="12"/>
  <c r="T251" i="12" s="1"/>
  <c r="U251" i="12" s="1"/>
  <c r="P357" i="12"/>
  <c r="T357" i="12" s="1"/>
  <c r="U357" i="12" s="1"/>
  <c r="Y95" i="12"/>
  <c r="AA95" i="12" s="1"/>
  <c r="AB95" i="12" s="1"/>
  <c r="R95" i="12"/>
  <c r="T95" i="12" s="1"/>
  <c r="U95" i="12" s="1"/>
  <c r="X910" i="12"/>
  <c r="Q910" i="12"/>
  <c r="T551" i="12"/>
  <c r="U551" i="12" s="1"/>
  <c r="R392" i="12"/>
  <c r="Y392" i="12"/>
  <c r="AA392" i="12" s="1"/>
  <c r="AB392" i="12" s="1"/>
  <c r="Y417" i="12"/>
  <c r="R417" i="12"/>
  <c r="P417" i="12"/>
  <c r="Q716" i="12"/>
  <c r="X716" i="12"/>
  <c r="Z967" i="12"/>
  <c r="S967" i="12"/>
  <c r="W233" i="12"/>
  <c r="AA233" i="12" s="1"/>
  <c r="AB233" i="12" s="1"/>
  <c r="W806" i="12"/>
  <c r="P68" i="12"/>
  <c r="T68" i="12" s="1"/>
  <c r="U68" i="12" s="1"/>
  <c r="R802" i="12"/>
  <c r="Y802" i="12"/>
  <c r="W802" i="12"/>
  <c r="Q221" i="12"/>
  <c r="X221" i="12"/>
  <c r="P14" i="12"/>
  <c r="R178" i="12"/>
  <c r="Y178" i="12"/>
  <c r="W178" i="12"/>
  <c r="P711" i="12"/>
  <c r="T711" i="12" s="1"/>
  <c r="U711" i="12" s="1"/>
  <c r="X209" i="12"/>
  <c r="Q209" i="12"/>
  <c r="P574" i="12"/>
  <c r="P477" i="12"/>
  <c r="T477" i="12" s="1"/>
  <c r="U477" i="12" s="1"/>
  <c r="X984" i="12"/>
  <c r="AA984" i="12" s="1"/>
  <c r="AB984" i="12" s="1"/>
  <c r="Q984" i="12"/>
  <c r="T984" i="12" s="1"/>
  <c r="U984" i="12" s="1"/>
  <c r="R472" i="12"/>
  <c r="T472" i="12" s="1"/>
  <c r="U472" i="12" s="1"/>
  <c r="Y472" i="12"/>
  <c r="AA472" i="12" s="1"/>
  <c r="AB472" i="12" s="1"/>
  <c r="X202" i="12"/>
  <c r="AA202" i="12" s="1"/>
  <c r="AB202" i="12" s="1"/>
  <c r="Q202" i="12"/>
  <c r="T202" i="12" s="1"/>
  <c r="U202" i="12" s="1"/>
  <c r="Q521" i="12"/>
  <c r="X521" i="12"/>
  <c r="Y521" i="12"/>
  <c r="R521" i="12"/>
  <c r="W728" i="12"/>
  <c r="W458" i="12"/>
  <c r="X780" i="12"/>
  <c r="AA780" i="12" s="1"/>
  <c r="AB780" i="12" s="1"/>
  <c r="Q780" i="12"/>
  <c r="T780" i="12" s="1"/>
  <c r="U780" i="12" s="1"/>
  <c r="X542" i="12"/>
  <c r="Q542" i="12"/>
  <c r="Y591" i="12"/>
  <c r="AA591" i="12" s="1"/>
  <c r="AB591" i="12" s="1"/>
  <c r="R591" i="12"/>
  <c r="T591" i="12" s="1"/>
  <c r="U591" i="12" s="1"/>
  <c r="Y424" i="12"/>
  <c r="R424" i="12"/>
  <c r="P939" i="12"/>
  <c r="Z757" i="12"/>
  <c r="AA757" i="12" s="1"/>
  <c r="AB757" i="12" s="1"/>
  <c r="S757" i="12"/>
  <c r="T757" i="12" s="1"/>
  <c r="U757" i="12" s="1"/>
  <c r="P223" i="12"/>
  <c r="T223" i="12" s="1"/>
  <c r="U223" i="12" s="1"/>
  <c r="Y994" i="12"/>
  <c r="R994" i="12"/>
  <c r="T994" i="12" s="1"/>
  <c r="U994" i="12" s="1"/>
  <c r="W201" i="12"/>
  <c r="Z302" i="12"/>
  <c r="S302" i="12"/>
  <c r="Q888" i="12"/>
  <c r="T888" i="12" s="1"/>
  <c r="U888" i="12" s="1"/>
  <c r="X888" i="12"/>
  <c r="AA888" i="12" s="1"/>
  <c r="AB888" i="12" s="1"/>
  <c r="P446" i="12"/>
  <c r="Y960" i="12"/>
  <c r="R960" i="12"/>
  <c r="R395" i="12"/>
  <c r="P528" i="12"/>
  <c r="R27" i="12"/>
  <c r="Y27" i="12"/>
  <c r="AA27" i="12" s="1"/>
  <c r="AB27" i="12" s="1"/>
  <c r="Y648" i="12"/>
  <c r="R648" i="12"/>
  <c r="P643" i="12"/>
  <c r="W372" i="12"/>
  <c r="AA372" i="12" s="1"/>
  <c r="AB372" i="12" s="1"/>
  <c r="Q599" i="12"/>
  <c r="X599" i="12"/>
  <c r="AA599" i="12" s="1"/>
  <c r="AB599" i="12" s="1"/>
  <c r="Q971" i="12"/>
  <c r="T971" i="12" s="1"/>
  <c r="U971" i="12" s="1"/>
  <c r="X971" i="12"/>
  <c r="AA971" i="12" s="1"/>
  <c r="AB971" i="12" s="1"/>
  <c r="Y61" i="12"/>
  <c r="R61" i="12"/>
  <c r="T61" i="12" s="1"/>
  <c r="U61" i="12" s="1"/>
  <c r="W45" i="12"/>
  <c r="Y45" i="12"/>
  <c r="R45" i="12"/>
  <c r="Y858" i="12"/>
  <c r="R858" i="12"/>
  <c r="Z896" i="12"/>
  <c r="AA896" i="12" s="1"/>
  <c r="AB896" i="12" s="1"/>
  <c r="S896" i="12"/>
  <c r="T896" i="12" s="1"/>
  <c r="U896" i="12" s="1"/>
  <c r="W321" i="12"/>
  <c r="P645" i="12"/>
  <c r="T645" i="12" s="1"/>
  <c r="U645" i="12" s="1"/>
  <c r="Q750" i="12"/>
  <c r="X750" i="12"/>
  <c r="AA750" i="12" s="1"/>
  <c r="AB750" i="12" s="1"/>
  <c r="R929" i="12"/>
  <c r="Y929" i="12"/>
  <c r="X929" i="12"/>
  <c r="Q929" i="12"/>
  <c r="R773" i="12"/>
  <c r="Y773" i="12"/>
  <c r="X668" i="12"/>
  <c r="Q668" i="12"/>
  <c r="W823" i="12"/>
  <c r="P565" i="12"/>
  <c r="Z793" i="12"/>
  <c r="S793" i="12"/>
  <c r="T793" i="12" s="1"/>
  <c r="U793" i="12" s="1"/>
  <c r="W777" i="12"/>
  <c r="AA777" i="12" s="1"/>
  <c r="AB777" i="12" s="1"/>
  <c r="Z566" i="12"/>
  <c r="S566" i="12"/>
  <c r="X404" i="12"/>
  <c r="Q404" i="12"/>
  <c r="P332" i="12"/>
  <c r="Y700" i="12"/>
  <c r="R700" i="12"/>
  <c r="Z785" i="12"/>
  <c r="S785" i="12"/>
  <c r="W514" i="12"/>
  <c r="X121" i="12"/>
  <c r="Q121" i="12"/>
  <c r="AA976" i="12"/>
  <c r="AB976" i="12" s="1"/>
  <c r="Q983" i="12"/>
  <c r="X983" i="12"/>
  <c r="R792" i="12"/>
  <c r="Y792" i="12"/>
  <c r="Z944" i="12"/>
  <c r="S944" i="12"/>
  <c r="W148" i="12"/>
  <c r="X375" i="12"/>
  <c r="Q375" i="12"/>
  <c r="T375" i="12" s="1"/>
  <c r="U375" i="12" s="1"/>
  <c r="Y411" i="12"/>
  <c r="R411" i="12"/>
  <c r="S717" i="12"/>
  <c r="Z717" i="12"/>
  <c r="Y515" i="12"/>
  <c r="R515" i="12"/>
  <c r="R92" i="12"/>
  <c r="Y92" i="12"/>
  <c r="AA433" i="12"/>
  <c r="AB433" i="12" s="1"/>
  <c r="Y818" i="12"/>
  <c r="R818" i="12"/>
  <c r="AA981" i="12"/>
  <c r="AB981" i="12" s="1"/>
  <c r="W704" i="12"/>
  <c r="Z627" i="12"/>
  <c r="AA627" i="12" s="1"/>
  <c r="AB627" i="12" s="1"/>
  <c r="S627" i="12"/>
  <c r="Z658" i="12"/>
  <c r="S658" i="12"/>
  <c r="Y265" i="12"/>
  <c r="AA265" i="12" s="1"/>
  <c r="AB265" i="12" s="1"/>
  <c r="R265" i="12"/>
  <c r="AA247" i="12"/>
  <c r="AB247" i="12" s="1"/>
  <c r="S469" i="12"/>
  <c r="Z469" i="12"/>
  <c r="Y90" i="12"/>
  <c r="AA90" i="12" s="1"/>
  <c r="AB90" i="12" s="1"/>
  <c r="R90" i="12"/>
  <c r="T90" i="12" s="1"/>
  <c r="U90" i="12" s="1"/>
  <c r="R69" i="12"/>
  <c r="Y69" i="12"/>
  <c r="AA69" i="12" s="1"/>
  <c r="AB69" i="12" s="1"/>
  <c r="X41" i="12"/>
  <c r="AA41" i="12" s="1"/>
  <c r="AB41" i="12" s="1"/>
  <c r="Q41" i="12"/>
  <c r="T41" i="12" s="1"/>
  <c r="U41" i="12" s="1"/>
  <c r="S998" i="12"/>
  <c r="Z998" i="12"/>
  <c r="X81" i="12"/>
  <c r="Q81" i="12"/>
  <c r="P81" i="12"/>
  <c r="W995" i="12"/>
  <c r="S751" i="12"/>
  <c r="Z751" i="12"/>
  <c r="AA751" i="12" s="1"/>
  <c r="AB751" i="12" s="1"/>
  <c r="Y925" i="12"/>
  <c r="R925" i="12"/>
  <c r="P925" i="12"/>
  <c r="P569" i="12"/>
  <c r="R569" i="12"/>
  <c r="Y569" i="12"/>
  <c r="W865" i="12"/>
  <c r="AA865" i="12" s="1"/>
  <c r="AB865" i="12" s="1"/>
  <c r="Z870" i="12"/>
  <c r="S870" i="12"/>
  <c r="W870" i="12"/>
  <c r="Z725" i="12"/>
  <c r="S725" i="12"/>
  <c r="P889" i="12"/>
  <c r="R471" i="12"/>
  <c r="T471" i="12" s="1"/>
  <c r="U471" i="12" s="1"/>
  <c r="Y471" i="12"/>
  <c r="R70" i="12"/>
  <c r="T70" i="12" s="1"/>
  <c r="U70" i="12" s="1"/>
  <c r="Y70" i="12"/>
  <c r="Y227" i="12"/>
  <c r="AA227" i="12" s="1"/>
  <c r="AB227" i="12" s="1"/>
  <c r="R227" i="12"/>
  <c r="Z807" i="12"/>
  <c r="S807" i="12"/>
  <c r="P807" i="12"/>
  <c r="W225" i="12"/>
  <c r="X212" i="12"/>
  <c r="AA212" i="12" s="1"/>
  <c r="AB212" i="12" s="1"/>
  <c r="Q212" i="12"/>
  <c r="X82" i="12"/>
  <c r="AA82" i="12" s="1"/>
  <c r="AB82" i="12" s="1"/>
  <c r="Q82" i="12"/>
  <c r="T82" i="12" s="1"/>
  <c r="U82" i="12" s="1"/>
  <c r="Q926" i="12"/>
  <c r="T926" i="12" s="1"/>
  <c r="U926" i="12" s="1"/>
  <c r="X926" i="12"/>
  <c r="AA926" i="12" s="1"/>
  <c r="AB926" i="12" s="1"/>
  <c r="W331" i="12"/>
  <c r="AA331" i="12" s="1"/>
  <c r="AB331" i="12" s="1"/>
  <c r="R382" i="12"/>
  <c r="Y382" i="12"/>
  <c r="X632" i="12"/>
  <c r="Q632" i="12"/>
  <c r="T632" i="12" s="1"/>
  <c r="U632" i="12" s="1"/>
  <c r="Y2" i="12"/>
  <c r="W979" i="12"/>
  <c r="X268" i="12"/>
  <c r="Q268" i="12"/>
  <c r="Q980" i="12"/>
  <c r="T980" i="12" s="1"/>
  <c r="U980" i="12" s="1"/>
  <c r="X980" i="12"/>
  <c r="AA980" i="12" s="1"/>
  <c r="AB980" i="12" s="1"/>
  <c r="Q380" i="12"/>
  <c r="X380" i="12"/>
  <c r="AA380" i="12" s="1"/>
  <c r="AB380" i="12" s="1"/>
  <c r="Q323" i="12"/>
  <c r="T323" i="12" s="1"/>
  <c r="U323" i="12" s="1"/>
  <c r="X323" i="12"/>
  <c r="AA323" i="12" s="1"/>
  <c r="AB323" i="12" s="1"/>
  <c r="P236" i="12"/>
  <c r="S88" i="12"/>
  <c r="Z88" i="12"/>
  <c r="P373" i="12"/>
  <c r="P400" i="12"/>
  <c r="Q352" i="12"/>
  <c r="T352" i="12" s="1"/>
  <c r="U352" i="12" s="1"/>
  <c r="X352" i="12"/>
  <c r="AA352" i="12" s="1"/>
  <c r="AB352" i="12" s="1"/>
  <c r="X32" i="12"/>
  <c r="Q32" i="12"/>
  <c r="S23" i="12"/>
  <c r="T23" i="12" s="1"/>
  <c r="U23" i="12" s="1"/>
  <c r="Z23" i="12"/>
  <c r="Y905" i="12"/>
  <c r="R905" i="12"/>
  <c r="S47" i="12"/>
  <c r="Z47" i="12"/>
  <c r="R47" i="12"/>
  <c r="Y47" i="12"/>
  <c r="Y248" i="12"/>
  <c r="Y966" i="12"/>
  <c r="R966" i="12"/>
  <c r="T966" i="12" s="1"/>
  <c r="U966" i="12" s="1"/>
  <c r="W560" i="12"/>
  <c r="W943" i="12"/>
  <c r="X300" i="12"/>
  <c r="AA300" i="12" s="1"/>
  <c r="AB300" i="12" s="1"/>
  <c r="Q300" i="12"/>
  <c r="T300" i="12" s="1"/>
  <c r="U300" i="12" s="1"/>
  <c r="Y528" i="12"/>
  <c r="Y255" i="12"/>
  <c r="R255" i="12"/>
  <c r="T255" i="12" s="1"/>
  <c r="U255" i="12" s="1"/>
  <c r="Q844" i="12"/>
  <c r="T844" i="12" s="1"/>
  <c r="U844" i="12" s="1"/>
  <c r="X844" i="12"/>
  <c r="Q490" i="12"/>
  <c r="T490" i="12" s="1"/>
  <c r="U490" i="12" s="1"/>
  <c r="X490" i="12"/>
  <c r="X916" i="12"/>
  <c r="AA916" i="12" s="1"/>
  <c r="AB916" i="12" s="1"/>
  <c r="Q916" i="12"/>
  <c r="Q734" i="12"/>
  <c r="T734" i="12" s="1"/>
  <c r="U734" i="12" s="1"/>
  <c r="Q988" i="12"/>
  <c r="Q419" i="12"/>
  <c r="T419" i="12" s="1"/>
  <c r="U419" i="12" s="1"/>
  <c r="X419" i="12"/>
  <c r="AA419" i="12" s="1"/>
  <c r="AB419" i="12" s="1"/>
  <c r="W831" i="12"/>
  <c r="AA831" i="12" s="1"/>
  <c r="AB831" i="12" s="1"/>
  <c r="Y321" i="12"/>
  <c r="P100" i="12"/>
  <c r="R799" i="12"/>
  <c r="Y799" i="12"/>
  <c r="AA799" i="12" s="1"/>
  <c r="AB799" i="12" s="1"/>
  <c r="Q431" i="12"/>
  <c r="T431" i="12" s="1"/>
  <c r="U431" i="12" s="1"/>
  <c r="X431" i="12"/>
  <c r="Y680" i="12"/>
  <c r="AA680" i="12" s="1"/>
  <c r="AB680" i="12" s="1"/>
  <c r="Y173" i="12"/>
  <c r="AA173" i="12" s="1"/>
  <c r="AB173" i="12" s="1"/>
  <c r="R173" i="12"/>
  <c r="T173" i="12" s="1"/>
  <c r="U173" i="12" s="1"/>
  <c r="P511" i="12"/>
  <c r="T511" i="12" s="1"/>
  <c r="U511" i="12" s="1"/>
  <c r="W118" i="12"/>
  <c r="Y250" i="12"/>
  <c r="R250" i="12"/>
  <c r="T250" i="12" s="1"/>
  <c r="U250" i="12" s="1"/>
  <c r="R332" i="12"/>
  <c r="W145" i="12"/>
  <c r="W353" i="12"/>
  <c r="R690" i="12"/>
  <c r="T690" i="12" s="1"/>
  <c r="U690" i="12" s="1"/>
  <c r="Y690" i="12"/>
  <c r="AA690" i="12" s="1"/>
  <c r="AB690" i="12" s="1"/>
  <c r="P973" i="12"/>
  <c r="W696" i="12"/>
  <c r="AA696" i="12" s="1"/>
  <c r="AB696" i="12" s="1"/>
  <c r="S700" i="12"/>
  <c r="Z700" i="12"/>
  <c r="Q863" i="12"/>
  <c r="X863" i="12"/>
  <c r="AA863" i="12" s="1"/>
  <c r="AB863" i="12" s="1"/>
  <c r="W996" i="12"/>
  <c r="P164" i="12"/>
  <c r="R164" i="12"/>
  <c r="Y164" i="12"/>
  <c r="X594" i="12"/>
  <c r="Q594" i="12"/>
  <c r="R747" i="12"/>
  <c r="Y747" i="12"/>
  <c r="Q43" i="12"/>
  <c r="T43" i="12" s="1"/>
  <c r="U43" i="12" s="1"/>
  <c r="X43" i="12"/>
  <c r="AA43" i="12" s="1"/>
  <c r="AB43" i="12" s="1"/>
  <c r="Y662" i="12"/>
  <c r="X402" i="12"/>
  <c r="Q402" i="12"/>
  <c r="P962" i="12"/>
  <c r="T962" i="12" s="1"/>
  <c r="U962" i="12" s="1"/>
  <c r="Z515" i="12"/>
  <c r="S515" i="12"/>
  <c r="Z92" i="12"/>
  <c r="S92" i="12"/>
  <c r="Y928" i="12"/>
  <c r="W290" i="12"/>
  <c r="Y401" i="12"/>
  <c r="AA401" i="12" s="1"/>
  <c r="AB401" i="12" s="1"/>
  <c r="R401" i="12"/>
  <c r="T401" i="12" s="1"/>
  <c r="U401" i="12" s="1"/>
  <c r="Z10" i="12"/>
  <c r="S10" i="12"/>
  <c r="T10" i="12" s="1"/>
  <c r="U10" i="12" s="1"/>
  <c r="W583" i="12"/>
  <c r="S303" i="12"/>
  <c r="Z303" i="12"/>
  <c r="AA469" i="12"/>
  <c r="AB469" i="12" s="1"/>
  <c r="Y42" i="12"/>
  <c r="AA42" i="12" s="1"/>
  <c r="AB42" i="12" s="1"/>
  <c r="R42" i="12"/>
  <c r="AA470" i="12"/>
  <c r="AB470" i="12" s="1"/>
  <c r="Q298" i="12"/>
  <c r="T298" i="12" s="1"/>
  <c r="U298" i="12" s="1"/>
  <c r="X298" i="12"/>
  <c r="W270" i="12"/>
  <c r="AA270" i="12" s="1"/>
  <c r="AB270" i="12" s="1"/>
  <c r="S219" i="12"/>
  <c r="Z219" i="12"/>
  <c r="P964" i="12"/>
  <c r="T964" i="12" s="1"/>
  <c r="U964" i="12" s="1"/>
  <c r="Y657" i="12"/>
  <c r="R657" i="12"/>
  <c r="R631" i="12"/>
  <c r="Z669" i="12"/>
  <c r="S669" i="12"/>
  <c r="Z899" i="12"/>
  <c r="S899" i="12"/>
  <c r="Q485" i="12"/>
  <c r="T485" i="12" s="1"/>
  <c r="U485" i="12" s="1"/>
  <c r="X485" i="12"/>
  <c r="W218" i="12"/>
  <c r="AA218" i="12" s="1"/>
  <c r="AB218" i="12" s="1"/>
  <c r="R342" i="12"/>
  <c r="Z102" i="12"/>
  <c r="S102" i="12"/>
  <c r="T102" i="12" s="1"/>
  <c r="U102" i="12" s="1"/>
  <c r="R171" i="12"/>
  <c r="Y171" i="12"/>
  <c r="S697" i="12"/>
  <c r="Z697" i="12"/>
  <c r="P743" i="12"/>
  <c r="W950" i="12"/>
  <c r="AA950" i="12" s="1"/>
  <c r="AB950" i="12" s="1"/>
  <c r="X733" i="12"/>
  <c r="AA733" i="12" s="1"/>
  <c r="AB733" i="12" s="1"/>
  <c r="Z576" i="12"/>
  <c r="S576" i="12"/>
  <c r="P576" i="12"/>
  <c r="Q254" i="12"/>
  <c r="X254" i="12"/>
  <c r="P254" i="12"/>
  <c r="W661" i="12"/>
  <c r="R212" i="12"/>
  <c r="Y150" i="12"/>
  <c r="R150" i="12"/>
  <c r="P146" i="12"/>
  <c r="T146" i="12" s="1"/>
  <c r="U146" i="12" s="1"/>
  <c r="Z114" i="12"/>
  <c r="S114" i="12"/>
  <c r="P114" i="12"/>
  <c r="S703" i="12"/>
  <c r="Z703" i="12"/>
  <c r="S978" i="12"/>
  <c r="Z978" i="12"/>
  <c r="X602" i="12"/>
  <c r="AA602" i="12" s="1"/>
  <c r="AB602" i="12" s="1"/>
  <c r="Q602" i="12"/>
  <c r="T602" i="12" s="1"/>
  <c r="U602" i="12" s="1"/>
  <c r="Q872" i="12"/>
  <c r="W538" i="12"/>
  <c r="Z739" i="12"/>
  <c r="S739" i="12"/>
  <c r="T739" i="12" s="1"/>
  <c r="U739" i="12" s="1"/>
  <c r="W739" i="12"/>
  <c r="P936" i="12"/>
  <c r="S315" i="12"/>
  <c r="Z315" i="12"/>
  <c r="AA315" i="12" s="1"/>
  <c r="AB315" i="12" s="1"/>
  <c r="Y731" i="12"/>
  <c r="W778" i="12"/>
  <c r="R778" i="12"/>
  <c r="Y778" i="12"/>
  <c r="Y60" i="12"/>
  <c r="R60" i="12"/>
  <c r="P192" i="12"/>
  <c r="W325" i="12"/>
  <c r="P466" i="12"/>
  <c r="P74" i="12"/>
  <c r="T74" i="12" s="1"/>
  <c r="U74" i="12" s="1"/>
  <c r="AA497" i="12"/>
  <c r="AB497" i="12" s="1"/>
  <c r="P59" i="12"/>
  <c r="W368" i="12"/>
  <c r="AA368" i="12" s="1"/>
  <c r="AB368" i="12" s="1"/>
  <c r="X601" i="12"/>
  <c r="Q601" i="12"/>
  <c r="R672" i="12"/>
  <c r="Y672" i="12"/>
  <c r="Y302" i="12"/>
  <c r="R302" i="12"/>
  <c r="P302" i="12"/>
  <c r="R39" i="12"/>
  <c r="Y39" i="12"/>
  <c r="W527" i="12"/>
  <c r="S341" i="12"/>
  <c r="Z341" i="12"/>
  <c r="W341" i="12"/>
  <c r="W869" i="12"/>
  <c r="AA869" i="12" s="1"/>
  <c r="AB869" i="12" s="1"/>
  <c r="X656" i="12"/>
  <c r="Q656" i="12"/>
  <c r="T656" i="12" s="1"/>
  <c r="U656" i="12" s="1"/>
  <c r="R718" i="12"/>
  <c r="W877" i="12"/>
  <c r="AA877" i="12" s="1"/>
  <c r="AB877" i="12" s="1"/>
  <c r="W875" i="12"/>
  <c r="AA875" i="12" s="1"/>
  <c r="AB875" i="12" s="1"/>
  <c r="P108" i="12"/>
  <c r="Q157" i="12"/>
  <c r="T157" i="12" s="1"/>
  <c r="U157" i="12" s="1"/>
  <c r="X157" i="12"/>
  <c r="AA157" i="12" s="1"/>
  <c r="AB157" i="12" s="1"/>
  <c r="W409" i="12"/>
  <c r="AA409" i="12" s="1"/>
  <c r="AB409" i="12" s="1"/>
  <c r="X825" i="12"/>
  <c r="Q825" i="12"/>
  <c r="P825" i="12"/>
  <c r="W947" i="12"/>
  <c r="Q391" i="12"/>
  <c r="T391" i="12" s="1"/>
  <c r="U391" i="12" s="1"/>
  <c r="X391" i="12"/>
  <c r="Y695" i="12"/>
  <c r="Q799" i="12"/>
  <c r="Z598" i="12"/>
  <c r="S598" i="12"/>
  <c r="Y139" i="12"/>
  <c r="R139" i="12"/>
  <c r="T139" i="12" s="1"/>
  <c r="U139" i="12" s="1"/>
  <c r="X344" i="12"/>
  <c r="AA344" i="12" s="1"/>
  <c r="AB344" i="12" s="1"/>
  <c r="Q344" i="12"/>
  <c r="W191" i="12"/>
  <c r="P188" i="12"/>
  <c r="T188" i="12" s="1"/>
  <c r="U188" i="12" s="1"/>
  <c r="X34" i="12"/>
  <c r="AA34" i="12" s="1"/>
  <c r="AB34" i="12" s="1"/>
  <c r="X566" i="12"/>
  <c r="Q566" i="12"/>
  <c r="P566" i="12"/>
  <c r="X56" i="12"/>
  <c r="Q56" i="12"/>
  <c r="T56" i="12" s="1"/>
  <c r="U56" i="12" s="1"/>
  <c r="Z873" i="12"/>
  <c r="AA873" i="12" s="1"/>
  <c r="AB873" i="12" s="1"/>
  <c r="S873" i="12"/>
  <c r="W694" i="12"/>
  <c r="X414" i="12"/>
  <c r="AA414" i="12" s="1"/>
  <c r="AB414" i="12" s="1"/>
  <c r="Y846" i="12"/>
  <c r="R846" i="12"/>
  <c r="P700" i="12"/>
  <c r="W845" i="12"/>
  <c r="W860" i="12"/>
  <c r="AA860" i="12" s="1"/>
  <c r="AB860" i="12" s="1"/>
  <c r="P168" i="12"/>
  <c r="T168" i="12" s="1"/>
  <c r="U168" i="12" s="1"/>
  <c r="Y308" i="12"/>
  <c r="R308" i="12"/>
  <c r="P625" i="12"/>
  <c r="P854" i="12"/>
  <c r="P84" i="12"/>
  <c r="W693" i="12"/>
  <c r="X444" i="12"/>
  <c r="Q444" i="12"/>
  <c r="T444" i="12" s="1"/>
  <c r="U444" i="12" s="1"/>
  <c r="P430" i="12"/>
  <c r="Q827" i="12"/>
  <c r="X827" i="12"/>
  <c r="W169" i="12"/>
  <c r="AA169" i="12" s="1"/>
  <c r="AB169" i="12" s="1"/>
  <c r="W536" i="12"/>
  <c r="R402" i="12"/>
  <c r="R675" i="12"/>
  <c r="Y675" i="12"/>
  <c r="W515" i="12"/>
  <c r="W119" i="12"/>
  <c r="AA119" i="12" s="1"/>
  <c r="AB119" i="12" s="1"/>
  <c r="P92" i="12"/>
  <c r="P240" i="12"/>
  <c r="T240" i="12" s="1"/>
  <c r="U240" i="12" s="1"/>
  <c r="W487" i="12"/>
  <c r="R487" i="12"/>
  <c r="Y487" i="12"/>
  <c r="X908" i="12"/>
  <c r="W818" i="12"/>
  <c r="P571" i="12"/>
  <c r="T571" i="12" s="1"/>
  <c r="U571" i="12" s="1"/>
  <c r="P658" i="12"/>
  <c r="AA768" i="12"/>
  <c r="AB768" i="12" s="1"/>
  <c r="Y83" i="12"/>
  <c r="AA83" i="12" s="1"/>
  <c r="AB83" i="12" s="1"/>
  <c r="R83" i="12"/>
  <c r="W303" i="12"/>
  <c r="W495" i="12"/>
  <c r="AA495" i="12" s="1"/>
  <c r="AB495" i="12" s="1"/>
  <c r="Q469" i="12"/>
  <c r="T469" i="12" s="1"/>
  <c r="U469" i="12" s="1"/>
  <c r="Q473" i="12"/>
  <c r="X473" i="12"/>
  <c r="X883" i="12"/>
  <c r="AA883" i="12" s="1"/>
  <c r="AB883" i="12" s="1"/>
  <c r="Q883" i="12"/>
  <c r="T883" i="12" s="1"/>
  <c r="U883" i="12" s="1"/>
  <c r="P151" i="12"/>
  <c r="Y210" i="12"/>
  <c r="AA210" i="12" s="1"/>
  <c r="AB210" i="12" s="1"/>
  <c r="R210" i="12"/>
  <c r="P798" i="12"/>
  <c r="P219" i="12"/>
  <c r="T219" i="12" s="1"/>
  <c r="U219" i="12" s="1"/>
  <c r="Y910" i="12"/>
  <c r="R910" i="12"/>
  <c r="Q392" i="12"/>
  <c r="Q320" i="12"/>
  <c r="T320" i="12" s="1"/>
  <c r="U320" i="12" s="1"/>
  <c r="X387" i="12"/>
  <c r="AA274" i="12"/>
  <c r="AB274" i="12" s="1"/>
  <c r="Y152" i="12"/>
  <c r="R894" i="12"/>
  <c r="M18" i="17"/>
  <c r="N18" i="17" s="1"/>
  <c r="N17" i="17" s="1"/>
  <c r="S956" i="5"/>
  <c r="T956" i="5" s="1"/>
  <c r="T691" i="12"/>
  <c r="U691" i="12" s="1"/>
  <c r="T796" i="12"/>
  <c r="U796" i="12" s="1"/>
  <c r="T848" i="12"/>
  <c r="U848" i="12" s="1"/>
  <c r="S991" i="5"/>
  <c r="T991" i="5" s="1"/>
  <c r="T217" i="12"/>
  <c r="U217" i="12" s="1"/>
  <c r="T133" i="12"/>
  <c r="U133" i="12" s="1"/>
  <c r="S815" i="5"/>
  <c r="T815" i="5" s="1"/>
  <c r="S730" i="5"/>
  <c r="T730" i="5" s="1"/>
  <c r="S666" i="5"/>
  <c r="T666" i="5" s="1"/>
  <c r="S300" i="5"/>
  <c r="T300" i="5" s="1"/>
  <c r="AA913" i="12"/>
  <c r="AB913" i="12" s="1"/>
  <c r="T346" i="12"/>
  <c r="U346" i="12" s="1"/>
  <c r="T955" i="12"/>
  <c r="U955" i="12" s="1"/>
  <c r="T788" i="12"/>
  <c r="U788" i="12" s="1"/>
  <c r="T606" i="12"/>
  <c r="U606" i="12" s="1"/>
  <c r="T49" i="12"/>
  <c r="U49" i="12" s="1"/>
  <c r="T810" i="12"/>
  <c r="U810" i="12" s="1"/>
  <c r="AA133" i="12"/>
  <c r="AB133" i="12" s="1"/>
  <c r="T702" i="12"/>
  <c r="U702" i="12" s="1"/>
  <c r="T552" i="12"/>
  <c r="U552" i="12" s="1"/>
  <c r="AA552" i="12"/>
  <c r="AB55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30" i="12"/>
  <c r="AB30" i="12" s="1"/>
  <c r="T476" i="12"/>
  <c r="U476" i="12" s="1"/>
  <c r="AA543" i="12"/>
  <c r="AB543" i="12" s="1"/>
  <c r="AA706" i="12"/>
  <c r="AB706" i="12" s="1"/>
  <c r="T720" i="12"/>
  <c r="U720" i="12" s="1"/>
  <c r="T949" i="12"/>
  <c r="U949" i="12" s="1"/>
  <c r="T950" i="12"/>
  <c r="U950" i="12" s="1"/>
  <c r="T771" i="12"/>
  <c r="U771" i="12" s="1"/>
  <c r="AA771" i="12"/>
  <c r="AB771" i="12" s="1"/>
  <c r="AA14" i="12"/>
  <c r="AB14" i="12" s="1"/>
  <c r="T6" i="12"/>
  <c r="U6" i="12" s="1"/>
  <c r="T280" i="12"/>
  <c r="U280" i="12" s="1"/>
  <c r="T93" i="12"/>
  <c r="U93" i="12" s="1"/>
  <c r="T140" i="12"/>
  <c r="U140" i="12" s="1"/>
  <c r="T523" i="12"/>
  <c r="U523" i="12" s="1"/>
  <c r="AA671" i="12"/>
  <c r="AB671" i="12" s="1"/>
  <c r="AA486" i="12"/>
  <c r="AB486" i="12" s="1"/>
  <c r="AA797" i="12"/>
  <c r="AB797" i="12" s="1"/>
  <c r="AA204" i="12"/>
  <c r="AB204" i="12" s="1"/>
  <c r="T993" i="12"/>
  <c r="U993" i="12" s="1"/>
  <c r="T406" i="12"/>
  <c r="U406" i="12" s="1"/>
  <c r="T38" i="12"/>
  <c r="U38" i="12" s="1"/>
  <c r="T677" i="12"/>
  <c r="U677" i="12" s="1"/>
  <c r="T257" i="12"/>
  <c r="U257" i="12" s="1"/>
  <c r="AA236" i="12"/>
  <c r="AB236" i="12" s="1"/>
  <c r="T745" i="12"/>
  <c r="U745" i="12" s="1"/>
  <c r="T256" i="12"/>
  <c r="U256" i="12" s="1"/>
  <c r="AA195" i="12"/>
  <c r="AB195" i="12" s="1"/>
  <c r="AA58" i="12"/>
  <c r="AB58" i="12" s="1"/>
  <c r="T965" i="12"/>
  <c r="U965" i="12" s="1"/>
  <c r="T562" i="12"/>
  <c r="U562" i="12" s="1"/>
  <c r="T500" i="12"/>
  <c r="U500" i="12" s="1"/>
  <c r="AA325" i="12"/>
  <c r="AB325" i="12" s="1"/>
  <c r="T457" i="12"/>
  <c r="U457" i="12" s="1"/>
  <c r="T12" i="12"/>
  <c r="U12" i="12" s="1"/>
  <c r="T22" i="12"/>
  <c r="U22" i="12" s="1"/>
  <c r="AA656" i="12"/>
  <c r="AB656" i="12" s="1"/>
  <c r="T48" i="12"/>
  <c r="U48" i="12" s="1"/>
  <c r="T258" i="12"/>
  <c r="U258" i="12" s="1"/>
  <c r="T479" i="12"/>
  <c r="U479" i="12" s="1"/>
  <c r="T920" i="12"/>
  <c r="U920" i="12" s="1"/>
  <c r="AA633" i="12"/>
  <c r="AB633" i="12" s="1"/>
  <c r="T741" i="12"/>
  <c r="U741" i="12" s="1"/>
  <c r="T296" i="12"/>
  <c r="U296" i="12" s="1"/>
  <c r="AA296" i="12"/>
  <c r="AB296" i="12" s="1"/>
  <c r="AA851" i="12"/>
  <c r="AB851" i="12" s="1"/>
  <c r="T617" i="12"/>
  <c r="U617" i="12" s="1"/>
  <c r="AA617" i="12"/>
  <c r="AB617" i="12" s="1"/>
  <c r="T558" i="12"/>
  <c r="U558" i="12" s="1"/>
  <c r="AA558" i="12"/>
  <c r="AB558" i="12" s="1"/>
  <c r="AA634" i="12"/>
  <c r="AB634" i="12" s="1"/>
  <c r="AA646" i="12"/>
  <c r="AB646" i="12" s="1"/>
  <c r="T335" i="12"/>
  <c r="U335" i="12" s="1"/>
  <c r="AA335" i="12"/>
  <c r="AB335" i="12" s="1"/>
  <c r="T972" i="12"/>
  <c r="U972" i="12" s="1"/>
  <c r="T467" i="12"/>
  <c r="U467" i="12" s="1"/>
  <c r="AA511" i="12"/>
  <c r="AB511" i="12" s="1"/>
  <c r="T34" i="12"/>
  <c r="U34" i="12" s="1"/>
  <c r="T959" i="12"/>
  <c r="U959" i="12" s="1"/>
  <c r="AA349" i="12"/>
  <c r="AB349" i="12" s="1"/>
  <c r="T496" i="12"/>
  <c r="U496" i="12" s="1"/>
  <c r="T650" i="12"/>
  <c r="U650" i="12" s="1"/>
  <c r="AA650" i="12"/>
  <c r="AB650" i="12" s="1"/>
  <c r="T326" i="12"/>
  <c r="U326" i="12" s="1"/>
  <c r="AA430" i="12"/>
  <c r="AB430" i="12" s="1"/>
  <c r="T211" i="12"/>
  <c r="U211" i="12" s="1"/>
  <c r="AA854" i="12"/>
  <c r="AB854" i="12" s="1"/>
  <c r="T753" i="12"/>
  <c r="U753" i="12" s="1"/>
  <c r="AA84" i="12"/>
  <c r="AB84" i="12" s="1"/>
  <c r="AA364" i="12"/>
  <c r="AB364" i="12" s="1"/>
  <c r="AA829" i="12"/>
  <c r="AB829" i="12" s="1"/>
  <c r="T239" i="12"/>
  <c r="U239" i="12" s="1"/>
  <c r="AA977" i="12"/>
  <c r="AB977" i="12" s="1"/>
  <c r="T510" i="12"/>
  <c r="U510" i="12" s="1"/>
  <c r="T618" i="12"/>
  <c r="U618" i="12" s="1"/>
  <c r="AA983" i="12"/>
  <c r="AB983" i="12" s="1"/>
  <c r="AA848" i="12"/>
  <c r="AB848" i="12" s="1"/>
  <c r="T187" i="12"/>
  <c r="U187" i="12" s="1"/>
  <c r="T859" i="12"/>
  <c r="U859" i="12" s="1"/>
  <c r="AA572" i="12"/>
  <c r="AB572" i="12" s="1"/>
  <c r="T69" i="12"/>
  <c r="U69" i="12" s="1"/>
  <c r="T433" i="12"/>
  <c r="U433" i="12" s="1"/>
  <c r="T892" i="12"/>
  <c r="U892" i="12" s="1"/>
  <c r="T710" i="12"/>
  <c r="U710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71" i="12"/>
  <c r="AB871" i="12" s="1"/>
  <c r="T967" i="12"/>
  <c r="U967" i="12" s="1"/>
  <c r="AA276" i="12"/>
  <c r="AB276" i="12" s="1"/>
  <c r="T363" i="12"/>
  <c r="U363" i="12" s="1"/>
  <c r="T421" i="12"/>
  <c r="U421" i="12" s="1"/>
  <c r="AA421" i="12"/>
  <c r="AB421" i="12" s="1"/>
  <c r="AA185" i="12"/>
  <c r="AB185" i="12" s="1"/>
  <c r="AA815" i="12"/>
  <c r="AB815" i="12" s="1"/>
  <c r="AA632" i="12"/>
  <c r="AB632" i="12" s="1"/>
  <c r="AA155" i="12"/>
  <c r="AB155" i="12" s="1"/>
  <c r="AA727" i="12"/>
  <c r="AB727" i="12" s="1"/>
  <c r="T505" i="12"/>
  <c r="U505" i="12" s="1"/>
  <c r="AA183" i="12"/>
  <c r="AB183" i="12" s="1"/>
  <c r="AA544" i="12"/>
  <c r="AB544" i="12" s="1"/>
  <c r="AA449" i="12"/>
  <c r="AB449" i="12" s="1"/>
  <c r="T201" i="12"/>
  <c r="U201" i="12" s="1"/>
  <c r="T699" i="12"/>
  <c r="U699" i="12" s="1"/>
  <c r="T701" i="12"/>
  <c r="U701" i="12" s="1"/>
  <c r="T116" i="12"/>
  <c r="U116" i="12" s="1"/>
  <c r="T468" i="12"/>
  <c r="U468" i="12" s="1"/>
  <c r="AA468" i="12"/>
  <c r="AB468" i="12" s="1"/>
  <c r="T414" i="12"/>
  <c r="U414" i="12" s="1"/>
  <c r="AA557" i="12"/>
  <c r="AB557" i="12" s="1"/>
  <c r="T148" i="12"/>
  <c r="U148" i="12" s="1"/>
  <c r="S17" i="5"/>
  <c r="T17" i="5" s="1"/>
  <c r="T507" i="12"/>
  <c r="U507" i="12" s="1"/>
  <c r="AA507" i="12"/>
  <c r="AB507" i="12" s="1"/>
  <c r="T429" i="12"/>
  <c r="U429" i="12" s="1"/>
  <c r="AA429" i="12"/>
  <c r="AB429" i="12" s="1"/>
  <c r="T849" i="12"/>
  <c r="U849" i="12" s="1"/>
  <c r="T213" i="12"/>
  <c r="U213" i="12" s="1"/>
  <c r="T836" i="12"/>
  <c r="U836" i="12" s="1"/>
  <c r="AA836" i="12"/>
  <c r="AB836" i="12" s="1"/>
  <c r="AA525" i="12"/>
  <c r="AB525" i="12" s="1"/>
  <c r="T415" i="12"/>
  <c r="U415" i="12" s="1"/>
  <c r="AA415" i="12"/>
  <c r="AB415" i="12" s="1"/>
  <c r="T351" i="12"/>
  <c r="U351" i="12" s="1"/>
  <c r="T531" i="12"/>
  <c r="U531" i="12" s="1"/>
  <c r="T918" i="12"/>
  <c r="U918" i="12" s="1"/>
  <c r="T956" i="12"/>
  <c r="U956" i="12" s="1"/>
  <c r="AA268" i="12"/>
  <c r="AB268" i="12" s="1"/>
  <c r="T686" i="12"/>
  <c r="U686" i="12" s="1"/>
  <c r="T578" i="12"/>
  <c r="U578" i="12" s="1"/>
  <c r="T413" i="12"/>
  <c r="U413" i="12" s="1"/>
  <c r="T864" i="12"/>
  <c r="U864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AA214" i="12"/>
  <c r="AB214" i="12" s="1"/>
  <c r="T277" i="12"/>
  <c r="U277" i="12" s="1"/>
  <c r="AA743" i="12"/>
  <c r="AB743" i="12" s="1"/>
  <c r="T137" i="12"/>
  <c r="U137" i="12" s="1"/>
  <c r="AA137" i="12"/>
  <c r="AB137" i="12" s="1"/>
  <c r="AA752" i="12"/>
  <c r="AB752" i="12" s="1"/>
  <c r="AA437" i="12"/>
  <c r="AB437" i="12" s="1"/>
  <c r="AA677" i="12"/>
  <c r="AB677" i="12" s="1"/>
  <c r="AA927" i="12"/>
  <c r="AB927" i="12" s="1"/>
  <c r="T71" i="12"/>
  <c r="U71" i="12" s="1"/>
  <c r="T399" i="12"/>
  <c r="U399" i="12" s="1"/>
  <c r="AA209" i="12"/>
  <c r="AB209" i="12" s="1"/>
  <c r="T458" i="12"/>
  <c r="U458" i="12" s="1"/>
  <c r="T714" i="12"/>
  <c r="U714" i="12" s="1"/>
  <c r="AA713" i="12"/>
  <c r="AB713" i="12" s="1"/>
  <c r="T483" i="12"/>
  <c r="U483" i="12" s="1"/>
  <c r="T325" i="12"/>
  <c r="U325" i="12" s="1"/>
  <c r="T127" i="12"/>
  <c r="U127" i="12" s="1"/>
  <c r="AA127" i="12"/>
  <c r="AB127" i="12" s="1"/>
  <c r="T291" i="12"/>
  <c r="U291" i="12" s="1"/>
  <c r="AA761" i="12"/>
  <c r="AB761" i="12" s="1"/>
  <c r="T371" i="12"/>
  <c r="U371" i="12" s="1"/>
  <c r="T459" i="12"/>
  <c r="U459" i="12" s="1"/>
  <c r="T600" i="12"/>
  <c r="U600" i="12" s="1"/>
  <c r="T879" i="12"/>
  <c r="U879" i="12" s="1"/>
  <c r="T831" i="12"/>
  <c r="U831" i="12" s="1"/>
  <c r="T294" i="12"/>
  <c r="U294" i="12" s="1"/>
  <c r="AA741" i="12"/>
  <c r="AB741" i="12" s="1"/>
  <c r="T184" i="12"/>
  <c r="U184" i="12" s="1"/>
  <c r="AA184" i="12"/>
  <c r="AB184" i="12" s="1"/>
  <c r="T55" i="12"/>
  <c r="U55" i="12" s="1"/>
  <c r="AA616" i="12"/>
  <c r="AB616" i="12" s="1"/>
  <c r="T514" i="12"/>
  <c r="U514" i="12" s="1"/>
  <c r="T594" i="12"/>
  <c r="U594" i="12" s="1"/>
  <c r="T253" i="12"/>
  <c r="U253" i="12" s="1"/>
  <c r="AA999" i="12"/>
  <c r="AB999" i="12" s="1"/>
  <c r="T536" i="12"/>
  <c r="U536" i="12" s="1"/>
  <c r="AA915" i="12"/>
  <c r="AB915" i="12" s="1"/>
  <c r="T928" i="12"/>
  <c r="U928" i="12" s="1"/>
  <c r="T162" i="12"/>
  <c r="U162" i="12" s="1"/>
  <c r="T685" i="12"/>
  <c r="U685" i="12" s="1"/>
  <c r="S540" i="5"/>
  <c r="T540" i="5" s="1"/>
  <c r="S227" i="5"/>
  <c r="T227" i="5" s="1"/>
  <c r="M19" i="20"/>
  <c r="P19" i="20" s="1"/>
  <c r="P14" i="20" s="1"/>
  <c r="N14" i="20"/>
  <c r="M18" i="20"/>
  <c r="M16" i="20"/>
  <c r="T715" i="12"/>
  <c r="U715" i="12" s="1"/>
  <c r="T605" i="12"/>
  <c r="U605" i="12" s="1"/>
  <c r="T96" i="12"/>
  <c r="U96" i="12" s="1"/>
  <c r="AA362" i="12"/>
  <c r="AB362" i="12" s="1"/>
  <c r="AA688" i="12"/>
  <c r="AB688" i="12" s="1"/>
  <c r="AA460" i="12"/>
  <c r="AB460" i="12" s="1"/>
  <c r="T233" i="12"/>
  <c r="U233" i="12" s="1"/>
  <c r="T336" i="12"/>
  <c r="U336" i="12" s="1"/>
  <c r="T75" i="12"/>
  <c r="U75" i="12" s="1"/>
  <c r="T426" i="12"/>
  <c r="U426" i="12" s="1"/>
  <c r="AA363" i="12"/>
  <c r="AB363" i="12" s="1"/>
  <c r="T535" i="12"/>
  <c r="U535" i="12" s="1"/>
  <c r="AA295" i="12"/>
  <c r="AB295" i="12" s="1"/>
  <c r="T579" i="12"/>
  <c r="U579" i="12" s="1"/>
  <c r="AA359" i="12"/>
  <c r="AB359" i="12" s="1"/>
  <c r="AA6" i="12"/>
  <c r="AB6" i="12" s="1"/>
  <c r="T679" i="12"/>
  <c r="U679" i="12" s="1"/>
  <c r="AA181" i="12"/>
  <c r="AB181" i="12" s="1"/>
  <c r="T25" i="12"/>
  <c r="U25" i="12" s="1"/>
  <c r="AA25" i="12"/>
  <c r="AB25" i="12" s="1"/>
  <c r="T271" i="12"/>
  <c r="U271" i="12" s="1"/>
  <c r="AA309" i="12"/>
  <c r="AB309" i="12" s="1"/>
  <c r="T230" i="12"/>
  <c r="U230" i="12" s="1"/>
  <c r="AA230" i="12"/>
  <c r="AB230" i="12" s="1"/>
  <c r="T486" i="12"/>
  <c r="U486" i="12" s="1"/>
  <c r="T756" i="12"/>
  <c r="U756" i="12" s="1"/>
  <c r="AA756" i="12"/>
  <c r="AB756" i="12" s="1"/>
  <c r="T313" i="12"/>
  <c r="U313" i="12" s="1"/>
  <c r="T101" i="12"/>
  <c r="U101" i="12" s="1"/>
  <c r="T176" i="12"/>
  <c r="U176" i="12" s="1"/>
  <c r="T961" i="12"/>
  <c r="U961" i="12" s="1"/>
  <c r="AA728" i="12"/>
  <c r="AB728" i="12" s="1"/>
  <c r="T719" i="12"/>
  <c r="U719" i="12" s="1"/>
  <c r="T491" i="12"/>
  <c r="U491" i="12" s="1"/>
  <c r="T997" i="12"/>
  <c r="U997" i="12" s="1"/>
  <c r="T474" i="12"/>
  <c r="U474" i="12" s="1"/>
  <c r="T790" i="12"/>
  <c r="U790" i="12" s="1"/>
  <c r="AA601" i="12"/>
  <c r="AB601" i="12" s="1"/>
  <c r="T310" i="12"/>
  <c r="U310" i="12" s="1"/>
  <c r="T195" i="12"/>
  <c r="U195" i="12" s="1"/>
  <c r="T248" i="12"/>
  <c r="U248" i="12" s="1"/>
  <c r="AA3" i="12"/>
  <c r="AB3" i="12" s="1"/>
  <c r="T850" i="12"/>
  <c r="U850" i="12" s="1"/>
  <c r="T502" i="12"/>
  <c r="U502" i="12" s="1"/>
  <c r="AA502" i="12"/>
  <c r="AB502" i="12" s="1"/>
  <c r="T85" i="12"/>
  <c r="U85" i="12" s="1"/>
  <c r="AA85" i="12"/>
  <c r="AB85" i="12" s="1"/>
  <c r="T58" i="12"/>
  <c r="U58" i="12" s="1"/>
  <c r="T893" i="12"/>
  <c r="U893" i="12" s="1"/>
  <c r="AA893" i="12"/>
  <c r="AB893" i="12" s="1"/>
  <c r="AA992" i="12"/>
  <c r="AB992" i="12" s="1"/>
  <c r="T398" i="12"/>
  <c r="U398" i="12" s="1"/>
  <c r="AA398" i="12"/>
  <c r="AB398" i="12" s="1"/>
  <c r="T539" i="12"/>
  <c r="U539" i="12" s="1"/>
  <c r="T86" i="12"/>
  <c r="U86" i="12" s="1"/>
  <c r="AA443" i="12"/>
  <c r="AB443" i="12" s="1"/>
  <c r="T828" i="12"/>
  <c r="U828" i="12" s="1"/>
  <c r="AA867" i="12"/>
  <c r="AB867" i="12" s="1"/>
  <c r="T651" i="12"/>
  <c r="U651" i="12" s="1"/>
  <c r="T869" i="12"/>
  <c r="U869" i="12" s="1"/>
  <c r="T432" i="12"/>
  <c r="U432" i="12" s="1"/>
  <c r="T381" i="12"/>
  <c r="U381" i="12" s="1"/>
  <c r="AA381" i="12"/>
  <c r="AB381" i="12" s="1"/>
  <c r="T156" i="12"/>
  <c r="U156" i="12" s="1"/>
  <c r="AA156" i="12"/>
  <c r="AB156" i="12" s="1"/>
  <c r="T461" i="12"/>
  <c r="U461" i="12" s="1"/>
  <c r="T546" i="12"/>
  <c r="U546" i="12" s="1"/>
  <c r="T744" i="12"/>
  <c r="U744" i="12" s="1"/>
  <c r="AA100" i="12"/>
  <c r="AB100" i="12" s="1"/>
  <c r="AA200" i="12"/>
  <c r="AB200" i="12" s="1"/>
  <c r="T540" i="12"/>
  <c r="U540" i="12" s="1"/>
  <c r="T481" i="12"/>
  <c r="U481" i="12" s="1"/>
  <c r="T668" i="12"/>
  <c r="U668" i="12" s="1"/>
  <c r="AA668" i="12"/>
  <c r="AB668" i="12" s="1"/>
  <c r="AA623" i="12"/>
  <c r="AB623" i="12" s="1"/>
  <c r="T104" i="12"/>
  <c r="U104" i="12" s="1"/>
  <c r="AA104" i="12"/>
  <c r="AB104" i="12" s="1"/>
  <c r="T128" i="12"/>
  <c r="U128" i="12" s="1"/>
  <c r="AA128" i="12"/>
  <c r="AB128" i="12" s="1"/>
  <c r="T724" i="12"/>
  <c r="U724" i="12" s="1"/>
  <c r="AA724" i="12"/>
  <c r="AB724" i="12" s="1"/>
  <c r="T145" i="12"/>
  <c r="U145" i="12" s="1"/>
  <c r="T279" i="12"/>
  <c r="U279" i="12" s="1"/>
  <c r="AA279" i="12"/>
  <c r="AB279" i="12" s="1"/>
  <c r="T963" i="12"/>
  <c r="U963" i="12" s="1"/>
  <c r="AA963" i="12"/>
  <c r="AB963" i="12" s="1"/>
  <c r="T843" i="12"/>
  <c r="U843" i="12" s="1"/>
  <c r="T15" i="12"/>
  <c r="U15" i="12" s="1"/>
  <c r="T191" i="12"/>
  <c r="U191" i="12" s="1"/>
  <c r="T732" i="12"/>
  <c r="U732" i="12" s="1"/>
  <c r="T985" i="12"/>
  <c r="U985" i="12" s="1"/>
  <c r="T982" i="12"/>
  <c r="U982" i="12" s="1"/>
  <c r="T783" i="12"/>
  <c r="U783" i="12" s="1"/>
  <c r="T660" i="12"/>
  <c r="U660" i="12" s="1"/>
  <c r="AA660" i="12"/>
  <c r="AB660" i="12" s="1"/>
  <c r="T781" i="12"/>
  <c r="U781" i="12" s="1"/>
  <c r="AA781" i="12"/>
  <c r="AB781" i="12" s="1"/>
  <c r="T410" i="12"/>
  <c r="U410" i="12" s="1"/>
  <c r="AA410" i="12"/>
  <c r="AB410" i="12" s="1"/>
  <c r="AA462" i="12"/>
  <c r="AB462" i="12" s="1"/>
  <c r="AA520" i="12"/>
  <c r="AB520" i="12" s="1"/>
  <c r="T246" i="12"/>
  <c r="U246" i="12" s="1"/>
  <c r="AA246" i="12"/>
  <c r="AB246" i="12" s="1"/>
  <c r="T91" i="12"/>
  <c r="U91" i="12" s="1"/>
  <c r="T860" i="12"/>
  <c r="U860" i="12" s="1"/>
  <c r="T311" i="12"/>
  <c r="U311" i="12" s="1"/>
  <c r="AA311" i="12"/>
  <c r="AB311" i="12" s="1"/>
  <c r="T587" i="12"/>
  <c r="U587" i="12" s="1"/>
  <c r="AA587" i="12"/>
  <c r="AB587" i="12" s="1"/>
  <c r="T996" i="12"/>
  <c r="U996" i="12" s="1"/>
  <c r="AA912" i="12"/>
  <c r="AB912" i="12" s="1"/>
  <c r="T944" i="12"/>
  <c r="U944" i="12" s="1"/>
  <c r="AA193" i="12"/>
  <c r="AB193" i="12" s="1"/>
  <c r="T712" i="12"/>
  <c r="U712" i="12" s="1"/>
  <c r="AA712" i="12"/>
  <c r="AB712" i="12" s="1"/>
  <c r="AA974" i="12"/>
  <c r="AB974" i="12" s="1"/>
  <c r="T329" i="12"/>
  <c r="U329" i="12" s="1"/>
  <c r="T559" i="12"/>
  <c r="U559" i="12" s="1"/>
  <c r="T880" i="12"/>
  <c r="U880" i="12" s="1"/>
  <c r="T696" i="12"/>
  <c r="U696" i="12" s="1"/>
  <c r="T662" i="12"/>
  <c r="U662" i="12" s="1"/>
  <c r="T489" i="12"/>
  <c r="U489" i="12" s="1"/>
  <c r="T695" i="12"/>
  <c r="U695" i="12" s="1"/>
  <c r="T462" i="12"/>
  <c r="U462" i="12" s="1"/>
  <c r="T693" i="12"/>
  <c r="U693" i="12" s="1"/>
  <c r="AA689" i="12"/>
  <c r="AB689" i="12" s="1"/>
  <c r="T129" i="12"/>
  <c r="U129" i="12" s="1"/>
  <c r="AA129" i="12"/>
  <c r="AB129" i="12" s="1"/>
  <c r="T367" i="12"/>
  <c r="U367" i="12" s="1"/>
  <c r="T951" i="12"/>
  <c r="U951" i="12" s="1"/>
  <c r="T533" i="12"/>
  <c r="U533" i="12" s="1"/>
  <c r="T450" i="12"/>
  <c r="U450" i="12" s="1"/>
  <c r="T152" i="12"/>
  <c r="U152" i="12" s="1"/>
  <c r="AA151" i="12"/>
  <c r="AB151" i="12" s="1"/>
  <c r="T328" i="12"/>
  <c r="U328" i="12" s="1"/>
  <c r="D9" i="18"/>
  <c r="D10" i="18"/>
  <c r="B14" i="18"/>
  <c r="T931" i="12"/>
  <c r="T556" i="12"/>
  <c r="U556" i="12" s="1"/>
  <c r="T670" i="12"/>
  <c r="U670" i="12" s="1"/>
  <c r="T179" i="12"/>
  <c r="U179" i="12" s="1"/>
  <c r="AA628" i="12"/>
  <c r="AB628" i="12" s="1"/>
  <c r="T913" i="12"/>
  <c r="U913" i="12" s="1"/>
  <c r="AA89" i="12"/>
  <c r="AB89" i="12" s="1"/>
  <c r="T907" i="12"/>
  <c r="U907" i="12" s="1"/>
  <c r="T89" i="12"/>
  <c r="U89" i="12" s="1"/>
  <c r="AA941" i="12"/>
  <c r="AB941" i="12" s="1"/>
  <c r="T882" i="12"/>
  <c r="U882" i="12" s="1"/>
  <c r="T871" i="12"/>
  <c r="U871" i="12" s="1"/>
  <c r="T394" i="12"/>
  <c r="U394" i="12" s="1"/>
  <c r="T403" i="12"/>
  <c r="U403" i="12" s="1"/>
  <c r="T989" i="12"/>
  <c r="U989" i="12" s="1"/>
  <c r="T921" i="12"/>
  <c r="U921" i="12" s="1"/>
  <c r="T655" i="12"/>
  <c r="U655" i="12" s="1"/>
  <c r="T942" i="12"/>
  <c r="U942" i="12" s="1"/>
  <c r="AA132" i="12"/>
  <c r="AB132" i="12" s="1"/>
  <c r="T362" i="12"/>
  <c r="U362" i="12" s="1"/>
  <c r="T923" i="12"/>
  <c r="U923" i="12" s="1"/>
  <c r="AA573" i="12"/>
  <c r="AB573" i="12" s="1"/>
  <c r="T154" i="12"/>
  <c r="U154" i="12" s="1"/>
  <c r="T224" i="12"/>
  <c r="U224" i="12" s="1"/>
  <c r="T751" i="12"/>
  <c r="U751" i="12" s="1"/>
  <c r="T801" i="12"/>
  <c r="U801" i="12" s="1"/>
  <c r="T196" i="12"/>
  <c r="U196" i="12" s="1"/>
  <c r="T612" i="12"/>
  <c r="U612" i="12" s="1"/>
  <c r="T995" i="12"/>
  <c r="U995" i="12" s="1"/>
  <c r="T726" i="12"/>
  <c r="U726" i="12" s="1"/>
  <c r="AA342" i="12"/>
  <c r="AB342" i="12" s="1"/>
  <c r="T901" i="12"/>
  <c r="U901" i="12" s="1"/>
  <c r="AA901" i="12"/>
  <c r="AB901" i="12" s="1"/>
  <c r="T870" i="12"/>
  <c r="U870" i="12" s="1"/>
  <c r="T206" i="12"/>
  <c r="U206" i="12" s="1"/>
  <c r="T806" i="12"/>
  <c r="U806" i="12" s="1"/>
  <c r="T900" i="12"/>
  <c r="U900" i="12" s="1"/>
  <c r="T46" i="12"/>
  <c r="U46" i="12" s="1"/>
  <c r="T814" i="12"/>
  <c r="U814" i="12" s="1"/>
  <c r="AA814" i="12"/>
  <c r="AB814" i="12" s="1"/>
  <c r="AA919" i="12"/>
  <c r="AB919" i="12" s="1"/>
  <c r="T752" i="12"/>
  <c r="U752" i="12" s="1"/>
  <c r="T272" i="12"/>
  <c r="U272" i="12" s="1"/>
  <c r="T821" i="12"/>
  <c r="U821" i="12" s="1"/>
  <c r="T803" i="12"/>
  <c r="U803" i="12" s="1"/>
  <c r="T498" i="12"/>
  <c r="U498" i="12" s="1"/>
  <c r="T800" i="12"/>
  <c r="U800" i="12" s="1"/>
  <c r="AA800" i="12"/>
  <c r="AB800" i="12" s="1"/>
  <c r="T887" i="12"/>
  <c r="U887" i="12" s="1"/>
  <c r="AA887" i="12"/>
  <c r="AB887" i="12" s="1"/>
  <c r="T727" i="12"/>
  <c r="U727" i="12" s="1"/>
  <c r="T309" i="12"/>
  <c r="U309" i="12" s="1"/>
  <c r="T77" i="12"/>
  <c r="U77" i="12" s="1"/>
  <c r="T812" i="12"/>
  <c r="U812" i="12" s="1"/>
  <c r="AA872" i="12"/>
  <c r="AB872" i="12" s="1"/>
  <c r="T209" i="12"/>
  <c r="U209" i="12" s="1"/>
  <c r="AA705" i="12"/>
  <c r="AB705" i="12" s="1"/>
  <c r="AA538" i="12"/>
  <c r="AB538" i="12" s="1"/>
  <c r="T463" i="12"/>
  <c r="U463" i="12" s="1"/>
  <c r="AA463" i="12"/>
  <c r="AB463" i="12" s="1"/>
  <c r="T236" i="12"/>
  <c r="U236" i="12" s="1"/>
  <c r="T386" i="12"/>
  <c r="U386" i="12" s="1"/>
  <c r="T932" i="12"/>
  <c r="U932" i="12" s="1"/>
  <c r="T595" i="12"/>
  <c r="U595" i="12" s="1"/>
  <c r="T288" i="12"/>
  <c r="U288" i="12" s="1"/>
  <c r="AA288" i="12"/>
  <c r="AB288" i="12" s="1"/>
  <c r="T72" i="12"/>
  <c r="U72" i="12" s="1"/>
  <c r="AA72" i="12"/>
  <c r="AB72" i="12" s="1"/>
  <c r="AA453" i="12"/>
  <c r="AB453" i="12" s="1"/>
  <c r="T570" i="12"/>
  <c r="U570" i="12" s="1"/>
  <c r="T681" i="12"/>
  <c r="U681" i="12" s="1"/>
  <c r="AA681" i="12"/>
  <c r="AB681" i="12" s="1"/>
  <c r="T216" i="12"/>
  <c r="U216" i="12" s="1"/>
  <c r="T876" i="12"/>
  <c r="U876" i="12" s="1"/>
  <c r="T728" i="12"/>
  <c r="U728" i="12" s="1"/>
  <c r="T789" i="12"/>
  <c r="U789" i="12" s="1"/>
  <c r="T438" i="12"/>
  <c r="U438" i="12" s="1"/>
  <c r="T754" i="12"/>
  <c r="U754" i="12" s="1"/>
  <c r="AA28" i="12"/>
  <c r="AB28" i="12" s="1"/>
  <c r="AA708" i="12"/>
  <c r="AB708" i="12" s="1"/>
  <c r="AA484" i="12"/>
  <c r="AB484" i="12" s="1"/>
  <c r="T538" i="12"/>
  <c r="U538" i="12" s="1"/>
  <c r="T51" i="12"/>
  <c r="U51" i="12" s="1"/>
  <c r="T59" i="12"/>
  <c r="U59" i="12" s="1"/>
  <c r="AA857" i="12"/>
  <c r="AB857" i="12" s="1"/>
  <c r="T886" i="12"/>
  <c r="U886" i="12" s="1"/>
  <c r="T861" i="12"/>
  <c r="U861" i="12" s="1"/>
  <c r="T442" i="12"/>
  <c r="U442" i="12" s="1"/>
  <c r="AA442" i="12"/>
  <c r="AB442" i="12" s="1"/>
  <c r="T499" i="12"/>
  <c r="U499" i="12" s="1"/>
  <c r="T183" i="12"/>
  <c r="U183" i="12" s="1"/>
  <c r="T674" i="12"/>
  <c r="U674" i="12" s="1"/>
  <c r="T553" i="12"/>
  <c r="U553" i="12" s="1"/>
  <c r="T857" i="12"/>
  <c r="U857" i="12" s="1"/>
  <c r="T190" i="12"/>
  <c r="U190" i="12" s="1"/>
  <c r="T708" i="12"/>
  <c r="U708" i="12" s="1"/>
  <c r="T384" i="12"/>
  <c r="U384" i="12" s="1"/>
  <c r="AA384" i="12"/>
  <c r="AB384" i="12" s="1"/>
  <c r="T609" i="12"/>
  <c r="U609" i="12" s="1"/>
  <c r="T774" i="12"/>
  <c r="U774" i="12" s="1"/>
  <c r="T94" i="12"/>
  <c r="T513" i="12"/>
  <c r="U513" i="12" s="1"/>
  <c r="T455" i="12"/>
  <c r="U455" i="12" s="1"/>
  <c r="T243" i="12"/>
  <c r="U243" i="12" s="1"/>
  <c r="T175" i="12"/>
  <c r="U175" i="12" s="1"/>
  <c r="AA175" i="12"/>
  <c r="AB175" i="12" s="1"/>
  <c r="T198" i="12"/>
  <c r="U198" i="12" s="1"/>
  <c r="T643" i="12"/>
  <c r="U643" i="12" s="1"/>
  <c r="T652" i="12"/>
  <c r="U652" i="12" s="1"/>
  <c r="AA652" i="12"/>
  <c r="AB652" i="12" s="1"/>
  <c r="AA718" i="12"/>
  <c r="AB718" i="12" s="1"/>
  <c r="T524" i="12"/>
  <c r="U524" i="12" s="1"/>
  <c r="T808" i="12"/>
  <c r="U808" i="12" s="1"/>
  <c r="T678" i="12"/>
  <c r="U678" i="12" s="1"/>
  <c r="T262" i="12"/>
  <c r="U262" i="12" s="1"/>
  <c r="AA262" i="12"/>
  <c r="AB262" i="12" s="1"/>
  <c r="T517" i="12"/>
  <c r="U517" i="12" s="1"/>
  <c r="T358" i="12"/>
  <c r="U358" i="12" s="1"/>
  <c r="T877" i="12"/>
  <c r="U877" i="12" s="1"/>
  <c r="T935" i="12"/>
  <c r="U935" i="12" s="1"/>
  <c r="T409" i="12"/>
  <c r="U409" i="12" s="1"/>
  <c r="T319" i="12"/>
  <c r="U319" i="12" s="1"/>
  <c r="T599" i="12"/>
  <c r="U599" i="12" s="1"/>
  <c r="T970" i="12"/>
  <c r="U970" i="12" s="1"/>
  <c r="T811" i="12"/>
  <c r="U811" i="12" s="1"/>
  <c r="AA811" i="12"/>
  <c r="AB811" i="12" s="1"/>
  <c r="T287" i="12"/>
  <c r="U287" i="12" s="1"/>
  <c r="T54" i="12"/>
  <c r="U54" i="12" s="1"/>
  <c r="T263" i="12"/>
  <c r="U263" i="12" s="1"/>
  <c r="T992" i="12"/>
  <c r="U992" i="12" s="1"/>
  <c r="T76" i="12"/>
  <c r="U76" i="12" s="1"/>
  <c r="T916" i="12"/>
  <c r="U916" i="12" s="1"/>
  <c r="T158" i="12"/>
  <c r="U158" i="12" s="1"/>
  <c r="T321" i="12"/>
  <c r="U321" i="12" s="1"/>
  <c r="T641" i="12"/>
  <c r="U641" i="12" s="1"/>
  <c r="T644" i="12"/>
  <c r="U644" i="12" s="1"/>
  <c r="T852" i="12"/>
  <c r="U852" i="12" s="1"/>
  <c r="T447" i="12"/>
  <c r="U447" i="12" s="1"/>
  <c r="AA447" i="12"/>
  <c r="AB447" i="12" s="1"/>
  <c r="T659" i="12"/>
  <c r="U659" i="12" s="1"/>
  <c r="AA659" i="12"/>
  <c r="AB659" i="12" s="1"/>
  <c r="T118" i="12"/>
  <c r="U118" i="12" s="1"/>
  <c r="T766" i="12"/>
  <c r="U766" i="12" s="1"/>
  <c r="AA766" i="12"/>
  <c r="AB766" i="12" s="1"/>
  <c r="T361" i="12"/>
  <c r="U361" i="12" s="1"/>
  <c r="T764" i="12"/>
  <c r="U764" i="12" s="1"/>
  <c r="T297" i="12"/>
  <c r="U297" i="12" s="1"/>
  <c r="T529" i="12"/>
  <c r="U529" i="12" s="1"/>
  <c r="AA529" i="12"/>
  <c r="AB529" i="12" s="1"/>
  <c r="T549" i="12"/>
  <c r="U549" i="12" s="1"/>
  <c r="T153" i="12"/>
  <c r="U153" i="12" s="1"/>
  <c r="AA153" i="12"/>
  <c r="AB153" i="12" s="1"/>
  <c r="T344" i="12"/>
  <c r="U344" i="12" s="1"/>
  <c r="T245" i="12"/>
  <c r="U245" i="12" s="1"/>
  <c r="AA245" i="12"/>
  <c r="AB245" i="12" s="1"/>
  <c r="T580" i="12"/>
  <c r="U580" i="12" s="1"/>
  <c r="T687" i="12"/>
  <c r="U687" i="12" s="1"/>
  <c r="T131" i="12"/>
  <c r="U131" i="12" s="1"/>
  <c r="AA692" i="12"/>
  <c r="AB692" i="12" s="1"/>
  <c r="T784" i="12"/>
  <c r="U784" i="12" s="1"/>
  <c r="T863" i="12"/>
  <c r="U863" i="12" s="1"/>
  <c r="T121" i="12"/>
  <c r="U121" i="12" s="1"/>
  <c r="AA121" i="12"/>
  <c r="AB121" i="12" s="1"/>
  <c r="T934" i="12"/>
  <c r="U934" i="12" s="1"/>
  <c r="AA143" i="12"/>
  <c r="AB143" i="12" s="1"/>
  <c r="AA862" i="12"/>
  <c r="AB862" i="12" s="1"/>
  <c r="T747" i="12"/>
  <c r="U747" i="12" s="1"/>
  <c r="T986" i="12"/>
  <c r="U986" i="12" s="1"/>
  <c r="T356" i="12"/>
  <c r="U356" i="12" s="1"/>
  <c r="AA356" i="12"/>
  <c r="AB356" i="12" s="1"/>
  <c r="T278" i="12"/>
  <c r="U278" i="12" s="1"/>
  <c r="T393" i="12"/>
  <c r="U393" i="12" s="1"/>
  <c r="T130" i="12"/>
  <c r="U130" i="12" s="1"/>
  <c r="T611" i="12"/>
  <c r="U611" i="12" s="1"/>
  <c r="T67" i="12"/>
  <c r="U67" i="12" s="1"/>
  <c r="T785" i="12"/>
  <c r="U785" i="12" s="1"/>
  <c r="AA770" i="12"/>
  <c r="AB770" i="12" s="1"/>
  <c r="T492" i="12"/>
  <c r="U492" i="12" s="1"/>
  <c r="T619" i="12"/>
  <c r="U619" i="12" s="1"/>
  <c r="T149" i="12"/>
  <c r="U149" i="12" s="1"/>
  <c r="T816" i="12"/>
  <c r="U816" i="12" s="1"/>
  <c r="T64" i="12"/>
  <c r="U64" i="12" s="1"/>
  <c r="AA109" i="12"/>
  <c r="AB109" i="12" s="1"/>
  <c r="T689" i="12"/>
  <c r="U689" i="12" s="1"/>
  <c r="T915" i="12"/>
  <c r="U915" i="12" s="1"/>
  <c r="T818" i="12"/>
  <c r="U818" i="12" s="1"/>
  <c r="T290" i="12"/>
  <c r="U290" i="12" s="1"/>
  <c r="T682" i="12"/>
  <c r="U682" i="12" s="1"/>
  <c r="T704" i="12"/>
  <c r="U704" i="12" s="1"/>
  <c r="T874" i="12"/>
  <c r="U874" i="12" s="1"/>
  <c r="T991" i="12"/>
  <c r="U991" i="12" s="1"/>
  <c r="T270" i="12"/>
  <c r="U270" i="12" s="1"/>
  <c r="N18" i="3"/>
  <c r="N17" i="3"/>
  <c r="P18" i="3"/>
  <c r="P17" i="3" s="1"/>
  <c r="T79" i="12"/>
  <c r="U79" i="12" s="1"/>
  <c r="T473" i="12"/>
  <c r="U473" i="12" s="1"/>
  <c r="AA328" i="12"/>
  <c r="AB328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254" i="12" l="1"/>
  <c r="U254" i="12" s="1"/>
  <c r="AA946" i="12"/>
  <c r="AB946" i="12" s="1"/>
  <c r="T1000" i="12"/>
  <c r="U1000" i="12" s="1"/>
  <c r="AA461" i="12"/>
  <c r="AB461" i="12" s="1"/>
  <c r="T342" i="12"/>
  <c r="U342" i="12" s="1"/>
  <c r="AA907" i="12"/>
  <c r="AB907" i="12" s="1"/>
  <c r="T825" i="12"/>
  <c r="U825" i="12" s="1"/>
  <c r="AA823" i="12"/>
  <c r="AB823" i="12" s="1"/>
  <c r="T929" i="12"/>
  <c r="U929" i="12" s="1"/>
  <c r="T446" i="12"/>
  <c r="U446" i="12" s="1"/>
  <c r="T794" i="12"/>
  <c r="U794" i="12" s="1"/>
  <c r="T348" i="12"/>
  <c r="U348" i="12" s="1"/>
  <c r="T904" i="12"/>
  <c r="U904" i="12" s="1"/>
  <c r="T113" i="12"/>
  <c r="U113" i="12" s="1"/>
  <c r="T957" i="12"/>
  <c r="U957" i="12" s="1"/>
  <c r="AA685" i="12"/>
  <c r="AB685" i="12" s="1"/>
  <c r="AA383" i="12"/>
  <c r="AB383" i="12" s="1"/>
  <c r="AA949" i="12"/>
  <c r="AB949" i="12" s="1"/>
  <c r="AA32" i="12"/>
  <c r="AB32" i="12" s="1"/>
  <c r="T221" i="12"/>
  <c r="U221" i="12" s="1"/>
  <c r="T370" i="12"/>
  <c r="U370" i="12" s="1"/>
  <c r="T390" i="12"/>
  <c r="U390" i="12" s="1"/>
  <c r="T480" i="12"/>
  <c r="U480" i="12" s="1"/>
  <c r="T573" i="12"/>
  <c r="U573" i="12" s="1"/>
  <c r="AA375" i="12"/>
  <c r="AB375" i="12" s="1"/>
  <c r="T308" i="12"/>
  <c r="U308" i="12" s="1"/>
  <c r="AA207" i="12"/>
  <c r="AB207" i="12" s="1"/>
  <c r="AA560" i="12"/>
  <c r="AB560" i="12" s="1"/>
  <c r="T135" i="12"/>
  <c r="U135" i="12" s="1"/>
  <c r="AA636" i="12"/>
  <c r="AB636" i="12" s="1"/>
  <c r="T235" i="12"/>
  <c r="U235" i="12" s="1"/>
  <c r="T355" i="12"/>
  <c r="U355" i="12" s="1"/>
  <c r="AA535" i="12"/>
  <c r="AB535" i="12" s="1"/>
  <c r="AA75" i="12"/>
  <c r="AB75" i="12" s="1"/>
  <c r="T532" i="12"/>
  <c r="U532" i="12" s="1"/>
  <c r="T166" i="12"/>
  <c r="U166" i="12" s="1"/>
  <c r="T324" i="12"/>
  <c r="U324" i="12" s="1"/>
  <c r="T73" i="12"/>
  <c r="U73" i="12" s="1"/>
  <c r="AA13" i="12"/>
  <c r="AB13" i="12" s="1"/>
  <c r="T589" i="12"/>
  <c r="U589" i="12" s="1"/>
  <c r="T841" i="12"/>
  <c r="U841" i="12" s="1"/>
  <c r="AA86" i="12"/>
  <c r="AB86" i="12" s="1"/>
  <c r="AA351" i="12"/>
  <c r="AB351" i="12" s="1"/>
  <c r="T368" i="12"/>
  <c r="U368" i="12" s="1"/>
  <c r="F21" i="21"/>
  <c r="AA693" i="12"/>
  <c r="AB693" i="12" s="1"/>
  <c r="AA759" i="12"/>
  <c r="AB759" i="12" s="1"/>
  <c r="P18" i="17"/>
  <c r="P17" i="17" s="1"/>
  <c r="T402" i="12"/>
  <c r="U402" i="12" s="1"/>
  <c r="T827" i="12"/>
  <c r="U827" i="12" s="1"/>
  <c r="AA566" i="12"/>
  <c r="AB566" i="12" s="1"/>
  <c r="T400" i="12"/>
  <c r="U400" i="12" s="1"/>
  <c r="T569" i="12"/>
  <c r="U569" i="12" s="1"/>
  <c r="AA404" i="12"/>
  <c r="AB404" i="12" s="1"/>
  <c r="AA201" i="12"/>
  <c r="AB201" i="12" s="1"/>
  <c r="AA542" i="12"/>
  <c r="AB542" i="12" s="1"/>
  <c r="T574" i="12"/>
  <c r="U574" i="12" s="1"/>
  <c r="AA312" i="12"/>
  <c r="AB312" i="12" s="1"/>
  <c r="T5" i="12"/>
  <c r="U5" i="12" s="1"/>
  <c r="AA87" i="12"/>
  <c r="AB87" i="12" s="1"/>
  <c r="AA908" i="12"/>
  <c r="AB908" i="12" s="1"/>
  <c r="AA947" i="12"/>
  <c r="AB947" i="12" s="1"/>
  <c r="T583" i="12"/>
  <c r="U583" i="12" s="1"/>
  <c r="T829" i="12"/>
  <c r="U829" i="12" s="1"/>
  <c r="T761" i="12"/>
  <c r="U761" i="12" s="1"/>
  <c r="F22" i="21"/>
  <c r="T373" i="12"/>
  <c r="U373" i="12" s="1"/>
  <c r="T979" i="12"/>
  <c r="U979" i="12" s="1"/>
  <c r="T372" i="12"/>
  <c r="U372" i="12" s="1"/>
  <c r="AA2" i="12"/>
  <c r="AB2" i="12" s="1"/>
  <c r="T688" i="12"/>
  <c r="U688" i="12" s="1"/>
  <c r="F23" i="21"/>
  <c r="T92" i="12"/>
  <c r="U92" i="12" s="1"/>
  <c r="T778" i="12"/>
  <c r="U778" i="12" s="1"/>
  <c r="T576" i="12"/>
  <c r="U576" i="12" s="1"/>
  <c r="AA248" i="12"/>
  <c r="AB248" i="12" s="1"/>
  <c r="T716" i="12"/>
  <c r="U716" i="12" s="1"/>
  <c r="AA772" i="12"/>
  <c r="AB772" i="12" s="1"/>
  <c r="AA55" i="12"/>
  <c r="AB55" i="12" s="1"/>
  <c r="T80" i="12"/>
  <c r="U80" i="12" s="1"/>
  <c r="AA506" i="12"/>
  <c r="AB506" i="12" s="1"/>
  <c r="F24" i="21"/>
  <c r="AA911" i="12"/>
  <c r="AB911" i="12" s="1"/>
  <c r="AA217" i="12"/>
  <c r="AB217" i="12" s="1"/>
  <c r="T242" i="12"/>
  <c r="U242" i="12" s="1"/>
  <c r="AA571" i="12"/>
  <c r="AB571" i="12" s="1"/>
  <c r="AA835" i="12"/>
  <c r="AB835" i="12" s="1"/>
  <c r="AA988" i="12"/>
  <c r="AB988" i="12" s="1"/>
  <c r="T249" i="12"/>
  <c r="U249" i="12" s="1"/>
  <c r="AA574" i="12"/>
  <c r="AB574" i="12" s="1"/>
  <c r="T953" i="12"/>
  <c r="U953" i="12" s="1"/>
  <c r="AA358" i="12"/>
  <c r="AB358" i="12" s="1"/>
  <c r="T214" i="12"/>
  <c r="U214" i="12" s="1"/>
  <c r="T276" i="12"/>
  <c r="U276" i="12" s="1"/>
  <c r="T786" i="12"/>
  <c r="U786" i="12" s="1"/>
  <c r="AA11" i="12"/>
  <c r="AB11" i="12" s="1"/>
  <c r="T865" i="12"/>
  <c r="U865" i="12" s="1"/>
  <c r="T112" i="12"/>
  <c r="U112" i="12" s="1"/>
  <c r="AA346" i="12"/>
  <c r="AB346" i="12" s="1"/>
  <c r="T735" i="12"/>
  <c r="U735" i="12" s="1"/>
  <c r="T306" i="12"/>
  <c r="U306" i="12" s="1"/>
  <c r="AA704" i="12"/>
  <c r="AB704" i="12" s="1"/>
  <c r="AA841" i="12"/>
  <c r="AB841" i="12" s="1"/>
  <c r="AA224" i="12"/>
  <c r="AB224" i="12" s="1"/>
  <c r="T337" i="12"/>
  <c r="U337" i="12" s="1"/>
  <c r="AA170" i="12"/>
  <c r="AB170" i="12" s="1"/>
  <c r="AA343" i="12"/>
  <c r="AB343" i="12" s="1"/>
  <c r="T585" i="12"/>
  <c r="U585" i="12" s="1"/>
  <c r="T943" i="12"/>
  <c r="U943" i="12" s="1"/>
  <c r="AA952" i="12"/>
  <c r="AB952" i="12" s="1"/>
  <c r="AA15" i="12"/>
  <c r="AB15" i="12" s="1"/>
  <c r="AA382" i="12"/>
  <c r="AB382" i="12" s="1"/>
  <c r="AA717" i="12"/>
  <c r="AB717" i="12" s="1"/>
  <c r="AA937" i="12"/>
  <c r="AB937" i="12" s="1"/>
  <c r="AA144" i="12"/>
  <c r="AB144" i="12" s="1"/>
  <c r="T177" i="12"/>
  <c r="U177" i="12" s="1"/>
  <c r="AA889" i="12"/>
  <c r="AB889" i="12" s="1"/>
  <c r="AA775" i="12"/>
  <c r="AB775" i="12" s="1"/>
  <c r="T11" i="12"/>
  <c r="U11" i="12" s="1"/>
  <c r="AA448" i="12"/>
  <c r="AB448" i="12" s="1"/>
  <c r="T952" i="12"/>
  <c r="U952" i="12" s="1"/>
  <c r="AA377" i="12"/>
  <c r="AB377" i="12" s="1"/>
  <c r="AA505" i="12"/>
  <c r="AB505" i="12" s="1"/>
  <c r="T518" i="12"/>
  <c r="U518" i="12" s="1"/>
  <c r="T604" i="12"/>
  <c r="U604" i="12" s="1"/>
  <c r="T809" i="12"/>
  <c r="U809" i="12" s="1"/>
  <c r="U94" i="12"/>
  <c r="AA798" i="12"/>
  <c r="AB798" i="12" s="1"/>
  <c r="T225" i="12"/>
  <c r="U225" i="12" s="1"/>
  <c r="AA341" i="12"/>
  <c r="AB341" i="12" s="1"/>
  <c r="T114" i="12"/>
  <c r="U114" i="12" s="1"/>
  <c r="AA944" i="12"/>
  <c r="AB944" i="12" s="1"/>
  <c r="AA303" i="12"/>
  <c r="AB303" i="12" s="1"/>
  <c r="T566" i="12"/>
  <c r="U566" i="12" s="1"/>
  <c r="T799" i="12"/>
  <c r="U799" i="12" s="1"/>
  <c r="T302" i="12"/>
  <c r="U302" i="12" s="1"/>
  <c r="T212" i="12"/>
  <c r="U212" i="12" s="1"/>
  <c r="AA45" i="12"/>
  <c r="AB45" i="12" s="1"/>
  <c r="AA802" i="12"/>
  <c r="AB802" i="12" s="1"/>
  <c r="AA729" i="12"/>
  <c r="AB729" i="12" s="1"/>
  <c r="AA216" i="12"/>
  <c r="AB216" i="12" s="1"/>
  <c r="T501" i="12"/>
  <c r="U501" i="12" s="1"/>
  <c r="T369" i="12"/>
  <c r="U369" i="12" s="1"/>
  <c r="AA868" i="12"/>
  <c r="AB868" i="12" s="1"/>
  <c r="T122" i="12"/>
  <c r="U122" i="12" s="1"/>
  <c r="AA374" i="12"/>
  <c r="AB374" i="12" s="1"/>
  <c r="T186" i="12"/>
  <c r="U186" i="12" s="1"/>
  <c r="AA515" i="12"/>
  <c r="AB515" i="12" s="1"/>
  <c r="T700" i="12"/>
  <c r="U700" i="12" s="1"/>
  <c r="T521" i="12"/>
  <c r="U521" i="12" s="1"/>
  <c r="T417" i="12"/>
  <c r="T83" i="12"/>
  <c r="U83" i="12" s="1"/>
  <c r="T151" i="12"/>
  <c r="U151" i="12" s="1"/>
  <c r="T143" i="12"/>
  <c r="U143" i="12" s="1"/>
  <c r="AA594" i="12"/>
  <c r="AB594" i="12" s="1"/>
  <c r="T755" i="12"/>
  <c r="U755" i="12" s="1"/>
  <c r="AA255" i="12"/>
  <c r="AB255" i="12" s="1"/>
  <c r="AA490" i="12"/>
  <c r="AB490" i="12" s="1"/>
  <c r="AA493" i="12"/>
  <c r="AB493" i="12" s="1"/>
  <c r="AA56" i="12"/>
  <c r="AB56" i="12" s="1"/>
  <c r="AA294" i="12"/>
  <c r="AB294" i="12" s="1"/>
  <c r="T560" i="12"/>
  <c r="U560" i="12" s="1"/>
  <c r="T32" i="12"/>
  <c r="U32" i="12" s="1"/>
  <c r="T380" i="12"/>
  <c r="U380" i="12" s="1"/>
  <c r="T268" i="12"/>
  <c r="U268" i="12" s="1"/>
  <c r="T807" i="12"/>
  <c r="U807" i="12" s="1"/>
  <c r="AA925" i="12"/>
  <c r="AB925" i="12" s="1"/>
  <c r="AA293" i="12"/>
  <c r="AB293" i="12" s="1"/>
  <c r="T404" i="12"/>
  <c r="U404" i="12" s="1"/>
  <c r="T623" i="12"/>
  <c r="U623" i="12" s="1"/>
  <c r="AA701" i="12"/>
  <c r="AB701" i="12" s="1"/>
  <c r="T374" i="12"/>
  <c r="U374" i="12" s="1"/>
  <c r="T169" i="12"/>
  <c r="U169" i="12" s="1"/>
  <c r="AA478" i="12"/>
  <c r="AB478" i="12" s="1"/>
  <c r="AA400" i="12"/>
  <c r="AB400" i="12" s="1"/>
  <c r="AA471" i="12"/>
  <c r="AB471" i="12" s="1"/>
  <c r="AA329" i="12"/>
  <c r="AB329" i="12" s="1"/>
  <c r="AA320" i="12"/>
  <c r="AB320" i="12" s="1"/>
  <c r="AA146" i="12"/>
  <c r="AB146" i="12" s="1"/>
  <c r="AA5" i="12"/>
  <c r="AB5" i="12" s="1"/>
  <c r="T412" i="12"/>
  <c r="U412" i="12" s="1"/>
  <c r="AA655" i="12"/>
  <c r="AB655" i="12" s="1"/>
  <c r="T20" i="12"/>
  <c r="U20" i="12" s="1"/>
  <c r="T120" i="12"/>
  <c r="U120" i="12" s="1"/>
  <c r="T977" i="12"/>
  <c r="U977" i="12" s="1"/>
  <c r="T625" i="12"/>
  <c r="U625" i="12" s="1"/>
  <c r="T736" i="12"/>
  <c r="U736" i="12" s="1"/>
  <c r="AA112" i="12"/>
  <c r="AB112" i="12" s="1"/>
  <c r="AA361" i="12"/>
  <c r="AB361" i="12" s="1"/>
  <c r="T773" i="12"/>
  <c r="U773" i="12" s="1"/>
  <c r="AA431" i="12"/>
  <c r="AB431" i="12" s="1"/>
  <c r="T200" i="12"/>
  <c r="U200" i="12" s="1"/>
  <c r="T833" i="12"/>
  <c r="U833" i="12" s="1"/>
  <c r="T8" i="12"/>
  <c r="U8" i="12" s="1"/>
  <c r="T495" i="12"/>
  <c r="U495" i="12" s="1"/>
  <c r="AA145" i="12"/>
  <c r="AB145" i="12" s="1"/>
  <c r="T14" i="12"/>
  <c r="U14" i="12" s="1"/>
  <c r="AA136" i="12"/>
  <c r="AB136" i="12" s="1"/>
  <c r="T798" i="12"/>
  <c r="U798" i="12" s="1"/>
  <c r="AA874" i="12"/>
  <c r="AB874" i="12" s="1"/>
  <c r="T57" i="12"/>
  <c r="U57" i="12" s="1"/>
  <c r="T430" i="12"/>
  <c r="U430" i="12" s="1"/>
  <c r="AA625" i="12"/>
  <c r="AB625" i="12" s="1"/>
  <c r="T692" i="12"/>
  <c r="U692" i="12" s="1"/>
  <c r="T873" i="12"/>
  <c r="U873" i="12" s="1"/>
  <c r="AA852" i="12"/>
  <c r="AB852" i="12" s="1"/>
  <c r="T18" i="12"/>
  <c r="U18" i="12" s="1"/>
  <c r="AA825" i="12"/>
  <c r="AB825" i="12" s="1"/>
  <c r="AA396" i="12"/>
  <c r="AB396" i="12" s="1"/>
  <c r="T377" i="12"/>
  <c r="U377" i="12" s="1"/>
  <c r="AA785" i="12"/>
  <c r="AB785" i="12" s="1"/>
  <c r="T718" i="12"/>
  <c r="U718" i="12" s="1"/>
  <c r="AA219" i="12"/>
  <c r="AB219" i="12" s="1"/>
  <c r="AA197" i="12"/>
  <c r="AB197" i="12" s="1"/>
  <c r="AA996" i="12"/>
  <c r="AB996" i="12" s="1"/>
  <c r="AA177" i="12"/>
  <c r="AB177" i="12" s="1"/>
  <c r="AA700" i="12"/>
  <c r="AB700" i="12" s="1"/>
  <c r="T449" i="12"/>
  <c r="U449" i="12" s="1"/>
  <c r="AA853" i="12"/>
  <c r="AB853" i="12" s="1"/>
  <c r="AA995" i="12"/>
  <c r="AB995" i="12" s="1"/>
  <c r="AA188" i="12"/>
  <c r="AB188" i="12" s="1"/>
  <c r="T527" i="12"/>
  <c r="U527" i="12" s="1"/>
  <c r="T823" i="12"/>
  <c r="U823" i="12" s="1"/>
  <c r="T411" i="12"/>
  <c r="U411" i="12" s="1"/>
  <c r="T846" i="12"/>
  <c r="U846" i="12" s="1"/>
  <c r="T207" i="12"/>
  <c r="U207" i="12" s="1"/>
  <c r="AA879" i="12"/>
  <c r="AB879" i="12" s="1"/>
  <c r="T698" i="12"/>
  <c r="U698" i="12" s="1"/>
  <c r="T820" i="12"/>
  <c r="U820" i="12" s="1"/>
  <c r="AA570" i="12"/>
  <c r="AB570" i="12" s="1"/>
  <c r="T503" i="12"/>
  <c r="U503" i="12" s="1"/>
  <c r="T318" i="12"/>
  <c r="U318" i="12" s="1"/>
  <c r="T44" i="12"/>
  <c r="U44" i="12" s="1"/>
  <c r="T4" i="12"/>
  <c r="U4" i="12" s="1"/>
  <c r="T508" i="12"/>
  <c r="U508" i="12" s="1"/>
  <c r="T284" i="12"/>
  <c r="U284" i="12" s="1"/>
  <c r="AA199" i="12"/>
  <c r="AB199" i="12" s="1"/>
  <c r="T731" i="12"/>
  <c r="U731" i="12" s="1"/>
  <c r="AA719" i="12"/>
  <c r="AB719" i="12" s="1"/>
  <c r="T919" i="12"/>
  <c r="U919" i="12" s="1"/>
  <c r="T295" i="12"/>
  <c r="U295" i="12" s="1"/>
  <c r="AA464" i="12"/>
  <c r="AB464" i="12" s="1"/>
  <c r="T464" i="12"/>
  <c r="U464" i="12" s="1"/>
  <c r="T165" i="12"/>
  <c r="U165" i="12" s="1"/>
  <c r="T66" i="12"/>
  <c r="U66" i="12" s="1"/>
  <c r="AA406" i="12"/>
  <c r="AB406" i="12" s="1"/>
  <c r="T748" i="12"/>
  <c r="U748" i="12" s="1"/>
  <c r="T797" i="12"/>
  <c r="U797" i="12" s="1"/>
  <c r="AA166" i="12"/>
  <c r="AB166" i="12" s="1"/>
  <c r="T185" i="12"/>
  <c r="U185" i="12" s="1"/>
  <c r="T227" i="12"/>
  <c r="U227" i="12" s="1"/>
  <c r="T460" i="12"/>
  <c r="U460" i="12" s="1"/>
  <c r="AA403" i="12"/>
  <c r="AB403" i="12" s="1"/>
  <c r="T868" i="12"/>
  <c r="U868" i="12" s="1"/>
  <c r="AA604" i="12"/>
  <c r="AB604" i="12" s="1"/>
  <c r="T231" i="12"/>
  <c r="U231" i="12" s="1"/>
  <c r="AA818" i="12"/>
  <c r="AB818" i="12" s="1"/>
  <c r="T770" i="12"/>
  <c r="U770" i="12" s="1"/>
  <c r="T974" i="12"/>
  <c r="U974" i="12" s="1"/>
  <c r="AA118" i="12"/>
  <c r="AB118" i="12" s="1"/>
  <c r="AA282" i="12"/>
  <c r="AB282" i="12" s="1"/>
  <c r="T867" i="12"/>
  <c r="U867" i="12" s="1"/>
  <c r="T466" i="12"/>
  <c r="U466" i="12" s="1"/>
  <c r="T601" i="12"/>
  <c r="U601" i="12" s="1"/>
  <c r="T178" i="12"/>
  <c r="U178" i="12" s="1"/>
  <c r="T437" i="12"/>
  <c r="U437" i="12" s="1"/>
  <c r="AA735" i="12"/>
  <c r="AB735" i="12" s="1"/>
  <c r="T706" i="12"/>
  <c r="U706" i="12" s="1"/>
  <c r="AA436" i="12"/>
  <c r="AB436" i="12" s="1"/>
  <c r="T628" i="12"/>
  <c r="U628" i="12" s="1"/>
  <c r="AA884" i="12"/>
  <c r="AB884" i="12" s="1"/>
  <c r="AA61" i="12"/>
  <c r="AB61" i="12" s="1"/>
  <c r="T638" i="12"/>
  <c r="U638" i="12" s="1"/>
  <c r="T27" i="12"/>
  <c r="U27" i="12" s="1"/>
  <c r="T620" i="12"/>
  <c r="U620" i="12" s="1"/>
  <c r="T653" i="12"/>
  <c r="U653" i="12" s="1"/>
  <c r="AA605" i="12"/>
  <c r="AB605" i="12" s="1"/>
  <c r="AA51" i="12"/>
  <c r="AB51" i="12" s="1"/>
  <c r="AA333" i="12"/>
  <c r="AB333" i="12" s="1"/>
  <c r="T813" i="12"/>
  <c r="U813" i="12" s="1"/>
  <c r="AA321" i="12"/>
  <c r="AB321" i="12" s="1"/>
  <c r="T544" i="12"/>
  <c r="U544" i="12" s="1"/>
  <c r="T713" i="12"/>
  <c r="U713" i="12" s="1"/>
  <c r="T204" i="12"/>
  <c r="U204" i="12" s="1"/>
  <c r="T359" i="12"/>
  <c r="U359" i="12" s="1"/>
  <c r="T941" i="12"/>
  <c r="U941" i="12" s="1"/>
  <c r="AA764" i="12"/>
  <c r="AB764" i="12" s="1"/>
  <c r="T894" i="12"/>
  <c r="U894" i="12" s="1"/>
  <c r="AA661" i="12"/>
  <c r="AB661" i="12" s="1"/>
  <c r="AA373" i="12"/>
  <c r="AB373" i="12" s="1"/>
  <c r="T144" i="12"/>
  <c r="U144" i="12" s="1"/>
  <c r="T930" i="12"/>
  <c r="U930" i="12" s="1"/>
  <c r="T387" i="12"/>
  <c r="U387" i="12" s="1"/>
  <c r="T303" i="12"/>
  <c r="U303" i="12" s="1"/>
  <c r="AA793" i="12"/>
  <c r="AB793" i="12" s="1"/>
  <c r="T388" i="12"/>
  <c r="U388" i="12" s="1"/>
  <c r="AA864" i="12"/>
  <c r="AB864" i="12" s="1"/>
  <c r="T759" i="12"/>
  <c r="U759" i="12" s="1"/>
  <c r="AA249" i="12"/>
  <c r="AB249" i="12" s="1"/>
  <c r="T47" i="12"/>
  <c r="U47" i="12" s="1"/>
  <c r="T872" i="12"/>
  <c r="U872" i="12" s="1"/>
  <c r="AA125" i="12"/>
  <c r="AB125" i="12" s="1"/>
  <c r="T889" i="12"/>
  <c r="U889" i="12" s="1"/>
  <c r="AA924" i="12"/>
  <c r="AB924" i="12" s="1"/>
  <c r="AA710" i="12"/>
  <c r="AB710" i="12" s="1"/>
  <c r="T911" i="12"/>
  <c r="U911" i="12" s="1"/>
  <c r="AA244" i="12"/>
  <c r="AB244" i="12" s="1"/>
  <c r="T520" i="12"/>
  <c r="U520" i="12" s="1"/>
  <c r="T616" i="12"/>
  <c r="U616" i="12" s="1"/>
  <c r="T293" i="12"/>
  <c r="U293" i="12" s="1"/>
  <c r="AA641" i="12"/>
  <c r="AB641" i="12" s="1"/>
  <c r="T927" i="12"/>
  <c r="U927" i="12" s="1"/>
  <c r="T738" i="12"/>
  <c r="U738" i="12" s="1"/>
  <c r="T834" i="12"/>
  <c r="U834" i="12" s="1"/>
  <c r="T109" i="12"/>
  <c r="U109" i="12" s="1"/>
  <c r="T286" i="12"/>
  <c r="U286" i="12" s="1"/>
  <c r="AA541" i="12"/>
  <c r="AB541" i="12" s="1"/>
  <c r="T598" i="12"/>
  <c r="U598" i="12" s="1"/>
  <c r="T341" i="12"/>
  <c r="U341" i="12" s="1"/>
  <c r="AA302" i="12"/>
  <c r="AB302" i="12" s="1"/>
  <c r="AA94" i="12"/>
  <c r="AB94" i="12" s="1"/>
  <c r="AA975" i="12"/>
  <c r="AB975" i="12" s="1"/>
  <c r="T671" i="12"/>
  <c r="U671" i="12" s="1"/>
  <c r="T171" i="12"/>
  <c r="U171" i="12" s="1"/>
  <c r="T657" i="12"/>
  <c r="U657" i="12" s="1"/>
  <c r="T581" i="12"/>
  <c r="U581" i="12" s="1"/>
  <c r="AA10" i="12"/>
  <c r="AB10" i="12" s="1"/>
  <c r="AA585" i="12"/>
  <c r="AB585" i="12" s="1"/>
  <c r="AA99" i="12"/>
  <c r="AB99" i="12" s="1"/>
  <c r="T317" i="12"/>
  <c r="U317" i="12" s="1"/>
  <c r="AA390" i="12"/>
  <c r="AB390" i="12" s="1"/>
  <c r="AA620" i="12"/>
  <c r="AB620" i="12" s="1"/>
  <c r="AA653" i="12"/>
  <c r="AB653" i="12" s="1"/>
  <c r="AA98" i="12"/>
  <c r="AB98" i="12" s="1"/>
  <c r="AA722" i="12"/>
  <c r="AB722" i="12" s="1"/>
  <c r="T575" i="12"/>
  <c r="U575" i="12" s="1"/>
  <c r="T760" i="12"/>
  <c r="U760" i="12" s="1"/>
  <c r="AA694" i="12"/>
  <c r="AB694" i="12" s="1"/>
  <c r="AA755" i="12"/>
  <c r="AB755" i="12" s="1"/>
  <c r="T389" i="12"/>
  <c r="U389" i="12" s="1"/>
  <c r="AA92" i="12"/>
  <c r="AB92" i="12" s="1"/>
  <c r="AA536" i="12"/>
  <c r="AB536" i="12" s="1"/>
  <c r="AA792" i="12"/>
  <c r="AB792" i="12" s="1"/>
  <c r="AA348" i="12"/>
  <c r="AB348" i="12" s="1"/>
  <c r="AA501" i="12"/>
  <c r="AB501" i="12" s="1"/>
  <c r="T484" i="12"/>
  <c r="U484" i="12" s="1"/>
  <c r="T542" i="12"/>
  <c r="U542" i="12" s="1"/>
  <c r="T636" i="12"/>
  <c r="U636" i="12" s="1"/>
  <c r="T333" i="12"/>
  <c r="U333" i="12" s="1"/>
  <c r="AA355" i="12"/>
  <c r="AB355" i="12" s="1"/>
  <c r="T743" i="12"/>
  <c r="U743" i="12" s="1"/>
  <c r="T322" i="12"/>
  <c r="U322" i="12" s="1"/>
  <c r="T937" i="12"/>
  <c r="U937" i="12" s="1"/>
  <c r="AA904" i="12"/>
  <c r="AB904" i="12" s="1"/>
  <c r="AA948" i="12"/>
  <c r="AB948" i="12" s="1"/>
  <c r="AA324" i="12"/>
  <c r="AB324" i="12" s="1"/>
  <c r="T487" i="12"/>
  <c r="U487" i="12" s="1"/>
  <c r="T267" i="12"/>
  <c r="U267" i="12" s="1"/>
  <c r="T100" i="12"/>
  <c r="U100" i="12" s="1"/>
  <c r="AA970" i="12"/>
  <c r="AB970" i="12" s="1"/>
  <c r="AA707" i="12"/>
  <c r="AB707" i="12" s="1"/>
  <c r="T840" i="12"/>
  <c r="U840" i="12" s="1"/>
  <c r="AA271" i="12"/>
  <c r="AB271" i="12" s="1"/>
  <c r="T150" i="12"/>
  <c r="U150" i="12" s="1"/>
  <c r="T661" i="12"/>
  <c r="U661" i="12" s="1"/>
  <c r="AA697" i="12"/>
  <c r="AB697" i="12" s="1"/>
  <c r="AA691" i="12"/>
  <c r="AB691" i="12" s="1"/>
  <c r="T669" i="12"/>
  <c r="U669" i="12" s="1"/>
  <c r="AA565" i="12"/>
  <c r="AB565" i="12" s="1"/>
  <c r="T349" i="12"/>
  <c r="U349" i="12" s="1"/>
  <c r="AA481" i="12"/>
  <c r="AB481" i="12" s="1"/>
  <c r="T629" i="12"/>
  <c r="U629" i="12" s="1"/>
  <c r="T193" i="12"/>
  <c r="U193" i="12" s="1"/>
  <c r="AA308" i="12"/>
  <c r="AB308" i="12" s="1"/>
  <c r="T423" i="12"/>
  <c r="U423" i="12" s="1"/>
  <c r="AA903" i="12"/>
  <c r="AB903" i="12" s="1"/>
  <c r="T497" i="12"/>
  <c r="U497" i="12" s="1"/>
  <c r="T218" i="12"/>
  <c r="U218" i="12" s="1"/>
  <c r="T802" i="12"/>
  <c r="U802" i="12" s="1"/>
  <c r="T210" i="12"/>
  <c r="U210" i="12" s="1"/>
  <c r="AA114" i="12"/>
  <c r="AB114" i="12" s="1"/>
  <c r="T899" i="12"/>
  <c r="U899" i="12" s="1"/>
  <c r="T845" i="12"/>
  <c r="U845" i="12" s="1"/>
  <c r="AA425" i="12"/>
  <c r="AB425" i="12" s="1"/>
  <c r="AA379" i="12"/>
  <c r="AB379" i="12" s="1"/>
  <c r="AA35" i="12"/>
  <c r="AB35" i="12" s="1"/>
  <c r="AA63" i="12"/>
  <c r="AB63" i="12" s="1"/>
  <c r="T345" i="12"/>
  <c r="U345" i="12" s="1"/>
  <c r="AA336" i="12"/>
  <c r="AB336" i="12" s="1"/>
  <c r="T19" i="12"/>
  <c r="U19" i="12" s="1"/>
  <c r="T568" i="12"/>
  <c r="U568" i="12" s="1"/>
  <c r="T983" i="12"/>
  <c r="U983" i="12" s="1"/>
  <c r="AA253" i="12"/>
  <c r="AB253" i="12" s="1"/>
  <c r="T635" i="12"/>
  <c r="U635" i="12" s="1"/>
  <c r="T45" i="12"/>
  <c r="U45" i="12" s="1"/>
  <c r="AA23" i="12"/>
  <c r="AB23" i="12" s="1"/>
  <c r="AA264" i="12"/>
  <c r="AB264" i="12" s="1"/>
  <c r="T908" i="12"/>
  <c r="U908" i="12" s="1"/>
  <c r="AA424" i="12"/>
  <c r="AB424" i="12" s="1"/>
  <c r="T392" i="12"/>
  <c r="U392" i="12" s="1"/>
  <c r="T658" i="12"/>
  <c r="U658" i="12" s="1"/>
  <c r="AA191" i="12"/>
  <c r="AB191" i="12" s="1"/>
  <c r="AA527" i="12"/>
  <c r="AB527" i="12" s="1"/>
  <c r="T192" i="12"/>
  <c r="U192" i="12" s="1"/>
  <c r="AA943" i="12"/>
  <c r="AB943" i="12" s="1"/>
  <c r="T382" i="12"/>
  <c r="U382" i="12" s="1"/>
  <c r="AA225" i="12"/>
  <c r="AB225" i="12" s="1"/>
  <c r="T925" i="12"/>
  <c r="U925" i="12" s="1"/>
  <c r="AA81" i="12"/>
  <c r="AB81" i="12" s="1"/>
  <c r="T750" i="12"/>
  <c r="U750" i="12" s="1"/>
  <c r="T170" i="12"/>
  <c r="U170" i="12" s="1"/>
  <c r="T265" i="12"/>
  <c r="U265" i="12" s="1"/>
  <c r="AA411" i="12"/>
  <c r="AB411" i="12" s="1"/>
  <c r="AA113" i="12"/>
  <c r="AB113" i="12" s="1"/>
  <c r="T703" i="12"/>
  <c r="U703" i="12" s="1"/>
  <c r="AA669" i="12"/>
  <c r="AB669" i="12" s="1"/>
  <c r="AA966" i="12"/>
  <c r="AB966" i="12" s="1"/>
  <c r="AA124" i="12"/>
  <c r="AB124" i="12" s="1"/>
  <c r="AA569" i="12"/>
  <c r="AB569" i="12" s="1"/>
  <c r="T424" i="12"/>
  <c r="U424" i="12" s="1"/>
  <c r="AA593" i="12"/>
  <c r="AB593" i="12" s="1"/>
  <c r="T494" i="12"/>
  <c r="U494" i="12" s="1"/>
  <c r="T366" i="12"/>
  <c r="U366" i="12" s="1"/>
  <c r="T504" i="12"/>
  <c r="U504" i="12" s="1"/>
  <c r="AA905" i="12"/>
  <c r="AB905" i="12" s="1"/>
  <c r="T125" i="12"/>
  <c r="U125" i="12" s="1"/>
  <c r="T709" i="12"/>
  <c r="U709" i="12" s="1"/>
  <c r="AA846" i="12"/>
  <c r="AB846" i="12" s="1"/>
  <c r="AA899" i="12"/>
  <c r="AB899" i="12" s="1"/>
  <c r="AA283" i="12"/>
  <c r="AB283" i="12" s="1"/>
  <c r="AA523" i="12"/>
  <c r="AB523" i="12" s="1"/>
  <c r="T292" i="12"/>
  <c r="U292" i="12" s="1"/>
  <c r="T903" i="12"/>
  <c r="U903" i="12" s="1"/>
  <c r="AA576" i="12"/>
  <c r="AB576" i="12" s="1"/>
  <c r="AA657" i="12"/>
  <c r="AB657" i="12" s="1"/>
  <c r="T379" i="12"/>
  <c r="U379" i="12" s="1"/>
  <c r="AA88" i="12"/>
  <c r="AB88" i="12" s="1"/>
  <c r="T134" i="12"/>
  <c r="U134" i="12" s="1"/>
  <c r="AA967" i="12"/>
  <c r="AB967" i="12" s="1"/>
  <c r="AA29" i="12"/>
  <c r="AB29" i="12" s="1"/>
  <c r="T439" i="12"/>
  <c r="U439" i="12" s="1"/>
  <c r="AA672" i="12"/>
  <c r="AB672" i="12" s="1"/>
  <c r="AA997" i="12"/>
  <c r="AB997" i="12" s="1"/>
  <c r="AA978" i="12"/>
  <c r="AB978" i="12" s="1"/>
  <c r="T878" i="12"/>
  <c r="U878" i="12" s="1"/>
  <c r="AA703" i="12"/>
  <c r="AB703" i="12" s="1"/>
  <c r="T541" i="12"/>
  <c r="U541" i="12" s="1"/>
  <c r="AA957" i="12"/>
  <c r="AB957" i="12" s="1"/>
  <c r="T817" i="12"/>
  <c r="U817" i="12" s="1"/>
  <c r="AA391" i="12"/>
  <c r="AB391" i="12" s="1"/>
  <c r="AA870" i="12"/>
  <c r="AB870" i="12" s="1"/>
  <c r="T565" i="12"/>
  <c r="U565" i="12" s="1"/>
  <c r="T939" i="12"/>
  <c r="U939" i="12" s="1"/>
  <c r="AA806" i="12"/>
  <c r="AB806" i="12" s="1"/>
  <c r="AA716" i="12"/>
  <c r="AB716" i="12" s="1"/>
  <c r="T910" i="12"/>
  <c r="U910" i="12" s="1"/>
  <c r="T769" i="12"/>
  <c r="U769" i="12" s="1"/>
  <c r="T717" i="12"/>
  <c r="U717" i="12" s="1"/>
  <c r="AA747" i="12"/>
  <c r="AB747" i="12" s="1"/>
  <c r="AA648" i="12"/>
  <c r="AB648" i="12" s="1"/>
  <c r="AA833" i="12"/>
  <c r="AB833" i="12" s="1"/>
  <c r="AA257" i="12"/>
  <c r="AB257" i="12" s="1"/>
  <c r="AA658" i="12"/>
  <c r="AB658" i="12" s="1"/>
  <c r="T835" i="12"/>
  <c r="U835" i="12" s="1"/>
  <c r="T315" i="12"/>
  <c r="U315" i="12" s="1"/>
  <c r="AA102" i="12"/>
  <c r="AB102" i="12" s="1"/>
  <c r="T238" i="12"/>
  <c r="U238" i="12" s="1"/>
  <c r="AA278" i="12"/>
  <c r="AB278" i="12" s="1"/>
  <c r="T922" i="12"/>
  <c r="U922" i="12" s="1"/>
  <c r="T434" i="12"/>
  <c r="U434" i="12" s="1"/>
  <c r="AA935" i="12"/>
  <c r="AB935" i="12" s="1"/>
  <c r="AA366" i="12"/>
  <c r="AB366" i="12" s="1"/>
  <c r="AA60" i="12"/>
  <c r="AB60" i="12" s="1"/>
  <c r="AA504" i="12"/>
  <c r="AB504" i="12" s="1"/>
  <c r="T261" i="12"/>
  <c r="U261" i="12" s="1"/>
  <c r="T905" i="12"/>
  <c r="U905" i="12" s="1"/>
  <c r="T725" i="12"/>
  <c r="U725" i="12" s="1"/>
  <c r="T924" i="12"/>
  <c r="U924" i="12" s="1"/>
  <c r="AA786" i="12"/>
  <c r="AB786" i="12" s="1"/>
  <c r="T676" i="12"/>
  <c r="U676" i="12" s="1"/>
  <c r="AA994" i="12"/>
  <c r="AB994" i="12" s="1"/>
  <c r="T180" i="12"/>
  <c r="U180" i="12" s="1"/>
  <c r="AA38" i="12"/>
  <c r="AB38" i="12" s="1"/>
  <c r="AA819" i="12"/>
  <c r="AB819" i="12" s="1"/>
  <c r="T194" i="12"/>
  <c r="U194" i="12" s="1"/>
  <c r="AA140" i="12"/>
  <c r="AB140" i="12" s="1"/>
  <c r="T515" i="12"/>
  <c r="U515" i="12" s="1"/>
  <c r="T451" i="12"/>
  <c r="U451" i="12" s="1"/>
  <c r="AA22" i="12"/>
  <c r="AB22" i="12" s="1"/>
  <c r="AA167" i="12"/>
  <c r="AB167" i="12" s="1"/>
  <c r="T88" i="12"/>
  <c r="U88" i="12" s="1"/>
  <c r="T998" i="12"/>
  <c r="U998" i="12" s="1"/>
  <c r="T203" i="12"/>
  <c r="U203" i="12" s="1"/>
  <c r="T627" i="12"/>
  <c r="U627" i="12" s="1"/>
  <c r="T29" i="12"/>
  <c r="U29" i="12" s="1"/>
  <c r="T672" i="12"/>
  <c r="U672" i="12" s="1"/>
  <c r="T978" i="12"/>
  <c r="AA918" i="12"/>
  <c r="AB918" i="12" s="1"/>
  <c r="AA376" i="12"/>
  <c r="AB376" i="12" s="1"/>
  <c r="AA292" i="12"/>
  <c r="AB292" i="12" s="1"/>
  <c r="T838" i="12"/>
  <c r="U838" i="12" s="1"/>
  <c r="AA739" i="12"/>
  <c r="AB739" i="12" s="1"/>
  <c r="AA254" i="12"/>
  <c r="AB254" i="12" s="1"/>
  <c r="AA485" i="12"/>
  <c r="AB485" i="12" s="1"/>
  <c r="T42" i="12"/>
  <c r="U42" i="12" s="1"/>
  <c r="T988" i="12"/>
  <c r="U988" i="12" s="1"/>
  <c r="T81" i="12"/>
  <c r="U81" i="12" s="1"/>
  <c r="AA521" i="12"/>
  <c r="AB521" i="12" s="1"/>
  <c r="AA910" i="12"/>
  <c r="AB910" i="12" s="1"/>
  <c r="T792" i="12"/>
  <c r="U792" i="12" s="1"/>
  <c r="AA845" i="12"/>
  <c r="AB845" i="12" s="1"/>
  <c r="T648" i="12"/>
  <c r="U648" i="12" s="1"/>
  <c r="T631" i="12"/>
  <c r="U631" i="12" s="1"/>
  <c r="AA171" i="12"/>
  <c r="AB171" i="12" s="1"/>
  <c r="AA337" i="12"/>
  <c r="AB337" i="12" s="1"/>
  <c r="T119" i="12"/>
  <c r="U119" i="12" s="1"/>
  <c r="T197" i="12"/>
  <c r="U197" i="12" s="1"/>
  <c r="AA598" i="12"/>
  <c r="AB598" i="12" s="1"/>
  <c r="AA150" i="12"/>
  <c r="AB150" i="12" s="1"/>
  <c r="AA272" i="12"/>
  <c r="AB272" i="12" s="1"/>
  <c r="T697" i="12"/>
  <c r="U697" i="12" s="1"/>
  <c r="AA807" i="12"/>
  <c r="AB807" i="12" s="1"/>
  <c r="AA208" i="12"/>
  <c r="AB208" i="12" s="1"/>
  <c r="T60" i="12"/>
  <c r="U60" i="12" s="1"/>
  <c r="AA47" i="12"/>
  <c r="AB47" i="12" s="1"/>
  <c r="AA787" i="12"/>
  <c r="AB787" i="12" s="1"/>
  <c r="AA725" i="12"/>
  <c r="AB725" i="12" s="1"/>
  <c r="AA180" i="12"/>
  <c r="AB180" i="12" s="1"/>
  <c r="T65" i="12"/>
  <c r="U65" i="12" s="1"/>
  <c r="T768" i="12"/>
  <c r="U768" i="12" s="1"/>
  <c r="T946" i="12"/>
  <c r="U946" i="12" s="1"/>
  <c r="AA629" i="12"/>
  <c r="AB629" i="12" s="1"/>
  <c r="T167" i="12"/>
  <c r="U167" i="12" s="1"/>
  <c r="AA769" i="12"/>
  <c r="AB769" i="12" s="1"/>
  <c r="T63" i="12"/>
  <c r="U63" i="12" s="1"/>
  <c r="AA70" i="12"/>
  <c r="AB70" i="12" s="1"/>
  <c r="AA998" i="12"/>
  <c r="AB998" i="12" s="1"/>
  <c r="AA203" i="12"/>
  <c r="AB203" i="12" s="1"/>
  <c r="AA413" i="12"/>
  <c r="AB413" i="12" s="1"/>
  <c r="AA510" i="12"/>
  <c r="AB510" i="12" s="1"/>
  <c r="T775" i="12"/>
  <c r="U775" i="12" s="1"/>
  <c r="T396" i="12"/>
  <c r="U396" i="12" s="1"/>
  <c r="AA920" i="12"/>
  <c r="AB920" i="12" s="1"/>
  <c r="T264" i="12"/>
  <c r="U264" i="12" s="1"/>
  <c r="AA754" i="12"/>
  <c r="AB754" i="12" s="1"/>
  <c r="T98" i="12"/>
  <c r="U98" i="12" s="1"/>
  <c r="T365" i="12"/>
  <c r="U365" i="12" s="1"/>
  <c r="U417" i="12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P29" i="20"/>
  <c r="P16" i="20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D11" i="18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4" i="12"/>
  <c r="U234" i="12" s="1"/>
  <c r="T453" i="12"/>
  <c r="U453" i="12" s="1"/>
  <c r="AA234" i="12"/>
  <c r="AB234" i="12" s="1"/>
  <c r="T331" i="12"/>
  <c r="U331" i="12" s="1"/>
  <c r="AA812" i="12"/>
  <c r="AB812" i="12" s="1"/>
  <c r="AA498" i="12"/>
  <c r="AB498" i="12" s="1"/>
  <c r="AA206" i="12"/>
  <c r="AB206" i="12" s="1"/>
  <c r="AA196" i="12"/>
  <c r="AB196" i="12" s="1"/>
  <c r="AA670" i="12"/>
  <c r="AB670" i="12" s="1"/>
  <c r="D6" i="18"/>
  <c r="D7" i="18" s="1"/>
  <c r="U931" i="12"/>
  <c r="D6" i="19"/>
  <c r="D7" i="19" s="1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N29" i="20"/>
  <c r="N17" i="20"/>
  <c r="N19" i="20"/>
  <c r="N16" i="20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1" i="12"/>
  <c r="AB221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6" i="12"/>
  <c r="AB686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N18" i="20"/>
  <c r="P18" i="20"/>
  <c r="P17" i="20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82" i="12"/>
  <c r="AB682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3" i="12"/>
  <c r="AB223" i="12" s="1"/>
  <c r="AA500" i="12"/>
  <c r="AB500" i="12" s="1"/>
  <c r="AA805" i="12"/>
  <c r="AB805" i="12" s="1"/>
  <c r="AA945" i="12"/>
  <c r="AB945" i="12" s="1"/>
  <c r="AA930" i="12"/>
  <c r="AB930" i="12" s="1"/>
  <c r="AA178" i="12"/>
  <c r="AB178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U978" i="12" l="1"/>
  <c r="E13" i="21"/>
  <c r="F16" i="21"/>
  <c r="F14" i="21"/>
  <c r="E14" i="21"/>
  <c r="E16" i="21"/>
  <c r="E15" i="21"/>
  <c r="F15" i="21"/>
  <c r="O22" i="20"/>
  <c r="O22" i="3"/>
  <c r="O22" i="17"/>
  <c r="AB417" i="12"/>
  <c r="M12" i="16"/>
  <c r="M22" i="7"/>
  <c r="M23" i="7"/>
  <c r="M24" i="7" s="1"/>
  <c r="M25" i="7" s="1"/>
  <c r="M22" i="17"/>
  <c r="M22" i="3"/>
  <c r="Q17" i="20"/>
  <c r="M22" i="20"/>
  <c r="M23" i="20" l="1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<sst xmlns="http://schemas.openxmlformats.org/spreadsheetml/2006/main" count="49384" uniqueCount="22445">
  <si>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</si>
  <si>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</si>
  <si>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</si>
  <si>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</si>
  <si>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</si>
  <si>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</si>
  <si>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</si>
  <si>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</si>
  <si>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</si>
  <si>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</si>
  <si>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</si>
  <si>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</si>
  <si>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</si>
  <si>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</si>
  <si>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</si>
  <si>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</si>
  <si>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</si>
  <si>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</si>
  <si>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</si>
  <si>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</si>
  <si>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</si>
  <si>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</si>
  <si>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</si>
  <si>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</si>
  <si>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</si>
  <si>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</si>
  <si>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</si>
  <si>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</si>
  <si>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</si>
  <si>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</si>
  <si>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</si>
  <si>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</si>
  <si>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</si>
  <si>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</si>
  <si>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</si>
  <si>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</si>
  <si>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</si>
  <si>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</si>
  <si>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</si>
  <si>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</si>
  <si>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</si>
  <si>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</si>
  <si>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</si>
  <si>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</si>
  <si>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</si>
  <si>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</si>
  <si>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</si>
  <si>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</si>
  <si>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</si>
  <si>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</si>
  <si>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</si>
  <si>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</si>
  <si>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</si>
  <si>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</si>
  <si>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</si>
  <si>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</si>
  <si>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</si>
  <si>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</si>
  <si>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</si>
  <si>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</si>
  <si>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</si>
  <si>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</si>
  <si>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</si>
  <si>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</si>
  <si>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</si>
  <si>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</si>
  <si>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</si>
  <si>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</si>
  <si>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</si>
  <si>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</si>
  <si>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</si>
  <si>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</si>
  <si>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</si>
  <si>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</si>
  <si>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</si>
  <si>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</si>
  <si>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</si>
  <si>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</si>
  <si>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</si>
  <si>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</si>
  <si>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</si>
  <si>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</si>
  <si>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</si>
  <si>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</si>
  <si>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</si>
  <si>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</si>
  <si>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</si>
  <si>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</si>
  <si>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</si>
  <si>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</si>
  <si>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</si>
  <si>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</si>
  <si>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</si>
  <si>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</si>
  <si>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</si>
  <si>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</si>
  <si>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</si>
  <si>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</si>
  <si>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</si>
  <si>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</si>
  <si>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</si>
  <si>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</si>
  <si>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</si>
  <si>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</si>
  <si>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</si>
  <si>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</si>
  <si>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</si>
  <si>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</si>
  <si>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</si>
  <si>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</si>
  <si>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</si>
  <si>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</si>
  <si>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</si>
  <si>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</si>
  <si>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</si>
  <si>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</si>
  <si>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</si>
  <si>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</si>
  <si>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</si>
  <si>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</si>
  <si>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</si>
  <si>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</si>
  <si>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</si>
  <si>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</si>
  <si>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</si>
  <si>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</si>
  <si>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</si>
  <si>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</si>
  <si>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</si>
  <si>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</si>
  <si>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</si>
  <si>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</si>
  <si>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</si>
  <si>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</si>
  <si>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</si>
  <si>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</si>
  <si>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</si>
  <si>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</si>
  <si>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</si>
  <si>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</si>
  <si>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</si>
  <si>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</si>
  <si>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</si>
  <si>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</si>
  <si>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</si>
  <si>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</si>
  <si>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</si>
  <si>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</si>
  <si>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</si>
  <si>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</si>
  <si>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</si>
  <si>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</si>
  <si>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</si>
  <si>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</si>
  <si>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</si>
  <si>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</si>
  <si>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</si>
  <si>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</si>
  <si>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</si>
  <si>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</si>
  <si>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</si>
  <si>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</si>
  <si>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</si>
  <si>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</si>
  <si>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</si>
  <si>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</si>
  <si>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</si>
  <si>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</si>
  <si>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</si>
  <si>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</si>
  <si>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</si>
  <si>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</si>
  <si>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</si>
  <si>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</si>
  <si>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</si>
  <si>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</si>
  <si>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</si>
  <si>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</si>
  <si>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</si>
  <si>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</si>
  <si>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</si>
  <si>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</si>
  <si>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</si>
  <si>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</si>
  <si>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</si>
  <si>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</si>
  <si>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</si>
  <si>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</si>
  <si>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</si>
  <si>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</si>
  <si>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</si>
  <si>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</si>
  <si>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</si>
  <si>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</si>
  <si>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</si>
  <si>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</si>
  <si>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</si>
  <si>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</si>
  <si>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</si>
  <si>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</si>
  <si>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</si>
  <si>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</si>
  <si>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</si>
  <si>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</si>
  <si>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</si>
  <si>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</si>
  <si>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</si>
  <si>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</si>
  <si>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</si>
  <si>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</si>
  <si>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</si>
  <si>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</si>
  <si>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</si>
  <si>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</si>
  <si>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</si>
  <si>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</si>
  <si>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</si>
  <si>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</si>
  <si>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</si>
  <si>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</si>
  <si>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</si>
  <si>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</si>
  <si>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</si>
  <si>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</si>
  <si>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</si>
  <si>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</si>
  <si>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</si>
  <si>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</si>
  <si>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</si>
  <si>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</si>
  <si>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</si>
  <si>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</si>
  <si>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</si>
  <si>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</si>
  <si>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</si>
  <si>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</si>
  <si>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</si>
  <si>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</si>
  <si>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</si>
  <si>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</si>
  <si>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</si>
  <si>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</si>
  <si>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</si>
  <si>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</si>
  <si>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</si>
  <si>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</si>
  <si>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</si>
  <si>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</si>
  <si>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</si>
  <si>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</si>
  <si>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</si>
  <si>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</si>
  <si>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</si>
  <si>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</si>
  <si>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</si>
  <si>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</si>
  <si>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</si>
  <si>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</si>
  <si>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</si>
  <si>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</si>
  <si>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</si>
  <si>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</si>
  <si>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</si>
  <si>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</si>
  <si>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</si>
  <si>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</si>
  <si>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</si>
  <si>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</si>
  <si>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</si>
  <si>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</si>
  <si>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</si>
  <si>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</si>
  <si>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</si>
  <si>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</si>
  <si>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</si>
  <si>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</si>
  <si>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</si>
  <si>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</si>
  <si>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</si>
  <si>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</si>
  <si>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</si>
  <si>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</si>
  <si>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</si>
  <si>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</si>
  <si>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</si>
  <si>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</si>
  <si>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</si>
  <si>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</si>
  <si>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</si>
  <si>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</si>
  <si>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</si>
  <si>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</si>
  <si>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</si>
  <si>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</si>
  <si>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</si>
  <si>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</si>
  <si>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</si>
  <si>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</si>
  <si>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</si>
  <si>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</si>
  <si>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</si>
  <si>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</si>
  <si>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</si>
  <si>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</si>
  <si>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</si>
  <si>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</si>
  <si>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</si>
  <si>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</si>
  <si>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</si>
  <si>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</si>
  <si>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</si>
  <si>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</si>
  <si>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</si>
  <si>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</si>
  <si>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</si>
  <si>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</si>
  <si>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</si>
  <si>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</si>
  <si>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</si>
  <si>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</si>
  <si>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</si>
  <si>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</si>
  <si>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</si>
  <si>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</si>
  <si>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</si>
  <si>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</si>
  <si>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</si>
  <si>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</si>
  <si>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</si>
  <si>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</si>
  <si>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</si>
  <si>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</si>
  <si>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</si>
  <si>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</si>
  <si>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</si>
  <si>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</si>
  <si>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</si>
  <si>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</si>
  <si>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</si>
  <si>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</si>
  <si>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</si>
  <si>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</si>
  <si>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</si>
  <si>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</si>
  <si>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</si>
  <si>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</si>
  <si>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</si>
  <si>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</si>
  <si>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</si>
  <si>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</si>
  <si>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</si>
  <si>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</si>
  <si>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</si>
  <si>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</si>
  <si>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</si>
  <si>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</si>
  <si>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</si>
  <si>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</si>
  <si>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</si>
  <si>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</si>
  <si>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</si>
  <si>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</si>
  <si>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</si>
  <si>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</si>
  <si>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</si>
  <si>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</si>
  <si>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</si>
  <si>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</si>
  <si>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</si>
  <si>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</si>
  <si>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</si>
  <si>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</si>
  <si>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</si>
  <si>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</si>
  <si>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</si>
  <si>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</si>
  <si>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</si>
  <si>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</si>
  <si>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</si>
  <si>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</si>
  <si>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</si>
  <si>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</si>
  <si>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</si>
  <si>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</si>
  <si>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</si>
  <si>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</si>
  <si>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</si>
  <si>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</si>
  <si>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</si>
  <si>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</si>
  <si>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</si>
  <si>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</si>
  <si>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</si>
  <si>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</si>
  <si>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</si>
  <si>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</si>
  <si>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</si>
  <si>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</si>
  <si>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</si>
  <si>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</si>
  <si>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</si>
  <si>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</si>
  <si>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</si>
  <si>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</si>
  <si>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</si>
  <si>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</si>
  <si>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</si>
  <si>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</si>
  <si>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</si>
  <si>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</si>
  <si>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</si>
  <si>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</si>
  <si>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</si>
  <si>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</si>
  <si>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</si>
  <si>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</si>
  <si>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</si>
  <si>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</si>
  <si>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</si>
  <si>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</si>
  <si>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</si>
  <si>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</si>
  <si>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</si>
  <si>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</si>
  <si>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</si>
  <si>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</si>
  <si>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</si>
  <si>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</si>
  <si>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</si>
  <si>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</si>
  <si>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</si>
  <si>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</si>
  <si>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</si>
  <si>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</si>
  <si>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</si>
  <si>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</si>
  <si>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</si>
  <si>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</si>
  <si>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</si>
  <si>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</si>
  <si>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</si>
  <si>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</si>
  <si>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</si>
  <si>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</si>
  <si>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</si>
  <si>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</si>
  <si>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</si>
  <si>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</si>
  <si>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</si>
  <si>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</si>
  <si>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</si>
  <si>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</si>
  <si>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</si>
  <si>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</si>
  <si>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</si>
  <si>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</si>
  <si>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</si>
  <si>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</si>
  <si>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</si>
  <si>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</si>
  <si>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</si>
  <si>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</si>
  <si>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</si>
  <si>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</si>
  <si>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</si>
  <si>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</si>
  <si>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</si>
  <si>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</si>
  <si>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</si>
  <si>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</si>
  <si>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</si>
  <si>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</si>
  <si>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</si>
  <si>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</si>
  <si>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</si>
  <si>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</si>
  <si>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</si>
  <si>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</si>
  <si>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</si>
  <si>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</si>
  <si>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</si>
  <si>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</si>
  <si>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</si>
  <si>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</si>
  <si>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</si>
  <si>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</si>
  <si>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</si>
  <si>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</si>
  <si>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</si>
  <si>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</si>
  <si>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</si>
  <si>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</si>
  <si>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</si>
  <si>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</si>
  <si>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</si>
  <si>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</si>
  <si>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</si>
  <si>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</si>
  <si>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</si>
  <si>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</si>
  <si>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</si>
  <si>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</si>
  <si>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</si>
  <si>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</si>
  <si>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</si>
  <si>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</si>
  <si>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</si>
  <si>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</si>
  <si>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</si>
  <si>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</si>
  <si>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</si>
  <si>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</si>
  <si>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</si>
  <si>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</si>
  <si>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</si>
  <si>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</si>
  <si>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</si>
  <si>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</si>
  <si>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</si>
  <si>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</si>
  <si>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</si>
  <si>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</si>
  <si>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</si>
  <si>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</si>
  <si>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</si>
  <si>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</si>
  <si>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</si>
  <si>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</si>
  <si>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</si>
  <si>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</si>
  <si>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</si>
  <si>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</si>
  <si>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</si>
  <si>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</si>
  <si>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</si>
  <si>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</si>
  <si>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</si>
  <si>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</si>
  <si>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</si>
  <si>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</si>
  <si>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</si>
  <si>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</si>
  <si>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</si>
  <si>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</si>
  <si>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</si>
  <si>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</si>
  <si>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</si>
  <si>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</si>
  <si>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</si>
  <si>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</si>
  <si>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</si>
  <si>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</si>
  <si>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</si>
  <si>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</si>
  <si>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</si>
  <si>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</si>
  <si>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</si>
  <si>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</si>
  <si>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</si>
  <si>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</si>
  <si>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</si>
  <si>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</si>
  <si>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</si>
  <si>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</si>
  <si>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</si>
  <si>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</si>
  <si>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</si>
  <si>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</si>
  <si>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</si>
  <si>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</si>
  <si>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</si>
  <si>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</si>
  <si>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</si>
  <si>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</si>
  <si>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</si>
  <si>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</si>
  <si>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</si>
  <si>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</si>
  <si>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</si>
  <si>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</si>
  <si>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</si>
  <si>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</si>
  <si>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</si>
  <si>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</si>
  <si>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</si>
  <si>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</si>
  <si>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</si>
  <si>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</si>
  <si>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</si>
  <si>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</si>
  <si>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</si>
  <si>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</si>
  <si>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</si>
  <si>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</si>
  <si>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</si>
  <si>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</si>
  <si>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</si>
  <si>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</si>
  <si>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</si>
  <si>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</si>
  <si>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</si>
  <si>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</si>
  <si>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</si>
  <si>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</si>
  <si>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</si>
  <si>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</si>
  <si>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</si>
  <si>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</si>
  <si>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</si>
  <si>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</si>
  <si>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</si>
  <si>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</si>
  <si>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</si>
  <si>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</si>
  <si>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</si>
  <si>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</si>
  <si>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</si>
  <si>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</si>
  <si>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</si>
  <si>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</si>
  <si>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</si>
  <si>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</si>
  <si>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</si>
  <si>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</si>
  <si>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</si>
  <si>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</si>
  <si>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</si>
  <si>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</si>
  <si>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</si>
  <si>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</si>
  <si>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</si>
  <si>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</si>
  <si>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</si>
  <si>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</si>
  <si>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</si>
  <si>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</si>
  <si>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</si>
  <si>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</si>
  <si>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</si>
  <si>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</si>
  <si>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</si>
  <si>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</si>
  <si>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</si>
  <si>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</si>
  <si>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</si>
  <si>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</si>
  <si>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</si>
  <si>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</si>
  <si>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</si>
  <si>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</si>
  <si>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</si>
  <si>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</si>
  <si>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</si>
  <si>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</si>
  <si>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</si>
  <si>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</si>
  <si>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</si>
  <si>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</si>
  <si>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</si>
  <si>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</si>
  <si>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</si>
  <si>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</si>
  <si>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</si>
  <si>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</si>
  <si>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</si>
  <si>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</si>
  <si>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</si>
  <si>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</si>
  <si>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</si>
  <si>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</si>
  <si>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</si>
  <si>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</si>
  <si>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</si>
  <si>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</si>
  <si>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</si>
  <si>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</si>
  <si>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</si>
  <si>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</si>
  <si>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</si>
  <si>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</si>
  <si>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</si>
  <si>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</si>
  <si>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</si>
  <si>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</si>
  <si>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</si>
  <si>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</si>
  <si>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</si>
  <si>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</si>
  <si>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</si>
  <si>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</si>
  <si>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</si>
  <si>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</si>
  <si>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</si>
  <si>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</si>
  <si>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</si>
  <si>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</si>
  <si>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</si>
  <si>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</si>
  <si>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</si>
  <si>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</si>
  <si>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</si>
  <si>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</si>
  <si>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</si>
  <si>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</si>
  <si>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</si>
  <si>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</si>
  <si>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</si>
  <si>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</si>
  <si>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</si>
  <si>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</si>
  <si>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</si>
  <si>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</si>
  <si>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</si>
  <si>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</si>
  <si>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</si>
  <si>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</si>
  <si>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</si>
  <si>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</si>
  <si>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</si>
  <si>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</si>
  <si>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</si>
  <si>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</si>
  <si>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</si>
  <si>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</si>
  <si>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</si>
  <si>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</si>
  <si>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</si>
  <si>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</si>
  <si>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</si>
  <si>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</si>
  <si>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</si>
  <si>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</si>
  <si>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</si>
  <si>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</si>
  <si>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</si>
  <si>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</si>
  <si>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</si>
  <si>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</si>
  <si>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</si>
  <si>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</si>
  <si>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</si>
  <si>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</si>
  <si>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</si>
  <si>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</si>
  <si>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</si>
  <si>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</si>
  <si>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</si>
  <si>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</si>
  <si>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</si>
  <si>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</si>
  <si>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</si>
  <si>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</si>
  <si>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</si>
  <si>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</si>
  <si>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</si>
  <si>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</si>
  <si>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</si>
  <si>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</si>
  <si>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</si>
  <si>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</si>
  <si>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</si>
  <si>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</si>
  <si>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</si>
  <si>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</si>
  <si>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</si>
  <si>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</si>
  <si>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</si>
  <si>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</si>
  <si>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</si>
  <si>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</si>
  <si>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</si>
  <si>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</si>
  <si>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</si>
  <si>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</si>
  <si>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</si>
  <si>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</si>
  <si>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</si>
  <si>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</si>
  <si>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</si>
  <si>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</si>
  <si>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</si>
  <si>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</si>
  <si>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</si>
  <si>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</si>
  <si>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</si>
  <si>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</si>
  <si>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</si>
  <si>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</si>
  <si>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</si>
  <si>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</si>
  <si>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</si>
  <si>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</si>
  <si>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</si>
  <si>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</si>
  <si>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</si>
  <si>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</si>
  <si>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</si>
  <si>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</si>
  <si>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</si>
  <si>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</si>
  <si>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</si>
  <si>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</si>
  <si>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</si>
  <si>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</si>
  <si>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</si>
  <si>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</si>
  <si>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</si>
  <si>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</si>
  <si>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</si>
  <si>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</si>
  <si>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</si>
  <si>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</si>
  <si>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</si>
  <si>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</si>
  <si>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</si>
  <si>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</si>
  <si>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</si>
  <si>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</si>
  <si>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</si>
  <si>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</si>
  <si>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</si>
  <si>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</si>
  <si>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</si>
  <si>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</si>
  <si>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</si>
  <si>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</si>
  <si>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</si>
  <si>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</si>
  <si>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</si>
  <si>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</si>
  <si>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</si>
  <si>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</si>
  <si>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</si>
  <si>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</si>
  <si>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</si>
  <si>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</si>
  <si>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</si>
  <si>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</si>
  <si>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</si>
  <si>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</si>
  <si>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</si>
  <si>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</si>
  <si>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</si>
  <si>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</si>
  <si>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</si>
  <si>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</si>
  <si>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</si>
  <si>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</si>
  <si>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</si>
  <si>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</si>
  <si>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</si>
  <si>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</si>
  <si>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</si>
  <si>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</si>
  <si>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</si>
  <si>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</si>
  <si>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</si>
  <si>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</si>
  <si>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</si>
  <si>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</si>
  <si>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</si>
  <si>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</si>
  <si>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</si>
  <si>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</si>
  <si>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</si>
  <si>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</si>
  <si>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</si>
  <si>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</si>
  <si>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</si>
  <si>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</si>
  <si>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</si>
  <si>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</si>
  <si>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</si>
  <si>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</si>
  <si>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</si>
  <si>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</si>
  <si>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</si>
  <si>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</si>
  <si>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</si>
  <si>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</si>
  <si>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</si>
  <si>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</si>
  <si>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</si>
  <si>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</si>
  <si>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</si>
  <si>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</si>
  <si>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</si>
  <si>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</si>
  <si>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</si>
  <si>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</si>
  <si>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</si>
  <si>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</si>
  <si>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</si>
  <si>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</si>
  <si>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</si>
  <si>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</si>
  <si>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</si>
  <si>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</si>
  <si>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</si>
  <si>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</si>
  <si>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</si>
  <si>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</si>
  <si>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</si>
  <si>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</si>
  <si>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</si>
  <si>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</si>
  <si>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</si>
  <si>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</si>
  <si>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</si>
  <si>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</si>
  <si>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</si>
  <si>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</si>
  <si>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</si>
  <si>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</si>
  <si>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</si>
  <si>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</si>
  <si>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</si>
  <si>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</si>
  <si>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</si>
  <si>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</si>
  <si>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</si>
  <si>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</si>
  <si>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</si>
  <si>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</si>
  <si>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</si>
  <si>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</si>
  <si>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</si>
  <si>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</si>
  <si>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</si>
  <si>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</si>
  <si>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</si>
  <si>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</si>
  <si>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</si>
  <si>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</si>
  <si>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</si>
  <si>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</si>
  <si>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</si>
  <si>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</si>
  <si>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</si>
  <si>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</si>
  <si>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</si>
  <si>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</si>
  <si>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</si>
  <si>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</si>
  <si>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</si>
  <si>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</si>
  <si>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</si>
  <si>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</si>
  <si>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</si>
  <si>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</si>
  <si>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</si>
  <si>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</si>
  <si>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</si>
  <si>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</si>
  <si>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</si>
  <si>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</si>
  <si>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</si>
  <si>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</si>
  <si>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</si>
  <si>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</si>
  <si>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</si>
  <si>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</si>
  <si>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</si>
  <si>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</si>
  <si>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</si>
  <si>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</si>
  <si>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</si>
  <si>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</si>
  <si>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</si>
  <si>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</si>
  <si>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</si>
  <si>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</si>
  <si>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</si>
  <si>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</si>
  <si>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</si>
  <si>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</si>
  <si>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</si>
  <si>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</si>
  <si>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</si>
  <si>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</si>
  <si>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</si>
  <si>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</si>
  <si>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</si>
  <si>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</si>
  <si>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</si>
  <si>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</si>
  <si>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</si>
  <si>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</si>
  <si>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</si>
  <si>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</si>
  <si>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</si>
  <si>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</si>
  <si>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</si>
  <si>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</si>
  <si>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</si>
  <si>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</si>
  <si>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</si>
  <si>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</si>
  <si>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</si>
  <si>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</si>
  <si>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</si>
  <si>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</si>
  <si>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</si>
  <si>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</si>
  <si>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</si>
  <si>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</si>
  <si>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</si>
  <si>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</si>
  <si>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</si>
  <si>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</si>
  <si>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</si>
  <si>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</si>
  <si>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</si>
  <si>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</si>
  <si>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</si>
  <si>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</si>
  <si>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</si>
  <si>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</si>
  <si>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</si>
  <si>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</si>
  <si>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</si>
  <si>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</si>
  <si>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</si>
  <si>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</si>
  <si>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</si>
  <si>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</si>
  <si>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</si>
  <si>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</si>
  <si>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</si>
  <si>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</si>
  <si>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</si>
  <si>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</si>
  <si>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</si>
  <si>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</si>
  <si>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</si>
  <si>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</si>
  <si>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</si>
  <si>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</si>
  <si>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</si>
  <si>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</si>
  <si>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</si>
  <si>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</si>
  <si>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</si>
  <si>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</si>
  <si>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</si>
  <si>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</si>
  <si>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</si>
  <si>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</si>
  <si>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</si>
  <si>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</si>
  <si>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</si>
  <si>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</si>
  <si>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</si>
  <si>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</si>
  <si>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</si>
  <si>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</si>
  <si>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</si>
  <si>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</si>
  <si>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</si>
  <si>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</si>
  <si>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</si>
  <si>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</si>
  <si>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</si>
  <si>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</si>
  <si>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</si>
  <si>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</si>
  <si>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</si>
  <si>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</si>
  <si>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</si>
  <si>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</si>
  <si>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</si>
  <si>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</si>
  <si>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</si>
  <si>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</si>
  <si>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</si>
  <si>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</si>
  <si>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</si>
  <si>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</si>
  <si>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</si>
  <si>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</si>
  <si>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</si>
  <si>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</si>
  <si>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</si>
  <si>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</si>
  <si>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</si>
  <si>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</si>
  <si>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</si>
  <si>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</si>
  <si>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</si>
  <si>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</si>
  <si>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</si>
  <si>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</si>
  <si>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</si>
  <si>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</si>
  <si>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</si>
  <si>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</si>
  <si>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</si>
  <si>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</si>
  <si>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</si>
  <si>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</si>
  <si>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</si>
  <si>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</si>
  <si>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</si>
  <si>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</si>
  <si>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</si>
  <si>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</si>
  <si>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</si>
  <si>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</si>
  <si>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</si>
  <si>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</si>
  <si>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</si>
  <si>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</si>
  <si>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</si>
  <si>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</si>
  <si>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</si>
  <si>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</si>
  <si>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</si>
  <si>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</si>
  <si>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</si>
  <si>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</si>
  <si>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</si>
  <si>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</si>
  <si>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</si>
  <si>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</si>
  <si>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</si>
  <si>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</si>
  <si>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</si>
  <si>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</si>
  <si>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</si>
  <si>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</si>
  <si>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</si>
  <si>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</si>
  <si>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</si>
  <si>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</si>
  <si>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</si>
  <si>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</si>
  <si>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</si>
  <si>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</si>
  <si>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</si>
  <si>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</si>
  <si>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</si>
  <si>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</si>
  <si>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</si>
  <si>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</si>
  <si>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</si>
  <si>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</si>
  <si>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</si>
  <si>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</si>
  <si>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</si>
  <si>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</si>
  <si>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</si>
  <si>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</si>
  <si>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</si>
  <si>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</si>
  <si>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</si>
  <si>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</si>
  <si>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</si>
  <si>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</si>
  <si>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</si>
  <si>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</si>
  <si>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</si>
  <si>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</si>
  <si>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</si>
  <si>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</si>
  <si>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</si>
  <si>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</si>
  <si>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</si>
  <si>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</si>
  <si>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</si>
  <si>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</si>
  <si>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</si>
  <si>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</si>
  <si>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</si>
  <si>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</si>
  <si>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</si>
  <si>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</si>
  <si>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</si>
  <si>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</si>
  <si>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</si>
  <si>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</si>
  <si>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</si>
  <si>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</si>
  <si>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</si>
  <si>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</si>
  <si>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</si>
  <si>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</si>
  <si>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</si>
  <si>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</si>
  <si>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</si>
  <si>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</si>
  <si>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</si>
  <si>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</si>
  <si>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</si>
  <si>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</si>
  <si>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</si>
  <si>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</si>
  <si>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</si>
  <si>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</si>
  <si>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</si>
  <si>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</si>
  <si>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</si>
  <si>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</si>
  <si>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</si>
  <si>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</si>
  <si>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</si>
  <si>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</si>
  <si>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</si>
  <si>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</si>
  <si>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</si>
  <si>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</si>
  <si>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</si>
  <si>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</si>
  <si>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</si>
  <si>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</si>
  <si>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</si>
  <si>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</si>
  <si>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</si>
  <si>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</si>
  <si>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</si>
  <si>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</si>
  <si>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</si>
  <si>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</si>
  <si>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</si>
  <si>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</si>
  <si>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</si>
  <si>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</si>
  <si>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</si>
  <si>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</si>
  <si>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</si>
  <si>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</si>
  <si>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</si>
  <si>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</si>
  <si>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</si>
  <si>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</si>
  <si>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</si>
  <si>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</si>
  <si>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</si>
  <si>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</si>
  <si>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</si>
  <si>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</si>
  <si>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</si>
  <si>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</si>
  <si>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</si>
  <si>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</si>
  <si>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</si>
  <si>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</si>
  <si>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</si>
  <si>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</si>
  <si>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</si>
  <si>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</si>
  <si>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</si>
  <si>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</si>
  <si>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</si>
  <si>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</si>
  <si>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</si>
  <si>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</si>
  <si>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</si>
  <si>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</si>
  <si>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</si>
  <si>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</si>
  <si>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</si>
  <si>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</si>
  <si>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</si>
  <si>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</si>
  <si>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</si>
  <si>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</si>
  <si>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</si>
  <si>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</si>
  <si>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</si>
  <si>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</si>
  <si>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</si>
  <si>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</si>
  <si>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</si>
  <si>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</si>
  <si>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</si>
  <si>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</si>
  <si>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</si>
  <si>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</si>
  <si>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</si>
  <si>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</si>
  <si>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</si>
  <si>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</si>
  <si>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</si>
  <si>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</si>
  <si>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</si>
  <si>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</si>
  <si>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</si>
  <si>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</si>
  <si>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</si>
  <si>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</si>
  <si>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</si>
  <si>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</si>
  <si>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</si>
  <si>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</si>
  <si>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</si>
  <si>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</si>
  <si>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</si>
  <si>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</si>
  <si>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</si>
  <si>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</si>
  <si>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</si>
  <si>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</si>
  <si>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</si>
  <si>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</si>
  <si>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</si>
  <si>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</si>
  <si>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</si>
  <si>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</si>
  <si>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</si>
  <si>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</si>
  <si>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</si>
  <si>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</si>
  <si>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</si>
  <si>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</si>
  <si>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</si>
  <si>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</si>
  <si>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</si>
  <si>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</si>
  <si>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</si>
  <si>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</si>
  <si>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</si>
  <si>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</si>
  <si>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</si>
  <si>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</si>
  <si>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</si>
  <si>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</si>
  <si>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</si>
  <si>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</si>
  <si>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</si>
  <si>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</si>
  <si>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</si>
  <si>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</si>
  <si>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</si>
  <si>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</si>
  <si>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</si>
  <si>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</si>
  <si>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</si>
  <si>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</si>
  <si>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</si>
  <si>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</si>
  <si>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</si>
  <si>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</si>
  <si>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</si>
  <si>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</si>
  <si>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</si>
  <si>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</si>
  <si>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</si>
  <si>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</si>
  <si>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</si>
  <si>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</si>
  <si>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</si>
  <si>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</si>
  <si>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</si>
  <si>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</si>
  <si>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</si>
  <si>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</si>
  <si>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</si>
  <si>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</si>
  <si>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</si>
  <si>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</si>
  <si>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</si>
  <si>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</si>
  <si>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</si>
  <si>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</si>
  <si>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</si>
  <si>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</si>
  <si>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</si>
  <si>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</si>
  <si>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</si>
  <si>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</si>
  <si>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</si>
  <si>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</si>
  <si>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</si>
  <si>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</si>
  <si>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</si>
  <si>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</si>
  <si>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</si>
  <si>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</si>
  <si>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</si>
  <si>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</si>
  <si>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</si>
  <si>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</si>
  <si>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</si>
  <si>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</si>
  <si>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</si>
  <si>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</si>
  <si>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</si>
  <si>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</si>
  <si>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</si>
  <si>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</si>
  <si>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</si>
  <si>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</si>
  <si>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</si>
  <si>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</si>
  <si>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</si>
  <si>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</si>
  <si>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</si>
  <si>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</si>
  <si>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</si>
  <si>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</si>
  <si>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</si>
  <si>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</si>
  <si>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</si>
  <si>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</si>
  <si>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</si>
  <si>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</si>
  <si>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</si>
  <si>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</si>
  <si>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</si>
  <si>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</si>
  <si>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</si>
  <si>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</si>
  <si>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</si>
  <si>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</si>
  <si>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</si>
  <si>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</si>
  <si>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</si>
  <si>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</si>
  <si>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</si>
  <si>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</si>
  <si>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</si>
  <si>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</si>
  <si>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</si>
  <si>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</si>
  <si>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</si>
  <si>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</si>
  <si>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</si>
  <si>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</si>
  <si>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</si>
  <si>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</si>
  <si>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</si>
  <si>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</si>
  <si>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</si>
  <si>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</si>
  <si>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</si>
  <si>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</si>
  <si>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</si>
  <si>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</si>
  <si>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</si>
  <si>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</si>
  <si>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</si>
  <si>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</si>
  <si>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</si>
  <si>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</si>
  <si>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</si>
  <si>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</si>
  <si>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</si>
  <si>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</si>
  <si>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</si>
  <si>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</si>
  <si>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</si>
  <si>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</si>
  <si>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</si>
  <si>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</si>
  <si>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</si>
  <si>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</si>
  <si>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</si>
  <si>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</si>
  <si>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</si>
  <si>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</si>
  <si>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</si>
  <si>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</si>
  <si>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</si>
  <si>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</si>
  <si>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</si>
  <si>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</si>
  <si>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</si>
  <si>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</si>
  <si>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</si>
  <si>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</si>
  <si>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</si>
  <si>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</si>
  <si>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</si>
  <si>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</si>
  <si>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</si>
  <si>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</si>
  <si>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</si>
  <si>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</si>
  <si>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</si>
  <si>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</si>
  <si>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</si>
  <si>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</si>
  <si>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</si>
  <si>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</si>
  <si>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</si>
  <si>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</si>
  <si>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</si>
  <si>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</si>
  <si>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</si>
  <si>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</si>
  <si>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</si>
  <si>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</si>
  <si>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</si>
  <si>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</si>
  <si>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</si>
  <si>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</si>
  <si>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</si>
  <si>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</si>
  <si>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</si>
  <si>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</si>
  <si>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</si>
  <si>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</si>
  <si>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</si>
  <si>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</si>
  <si>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</si>
  <si>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</si>
  <si>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</si>
  <si>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</si>
  <si>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</si>
  <si>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</si>
  <si>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</si>
  <si>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</si>
  <si>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</si>
  <si>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</si>
  <si>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</si>
  <si>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</si>
  <si>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</si>
  <si>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</si>
  <si>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</si>
  <si>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</si>
  <si>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</si>
  <si>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</si>
  <si>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</si>
  <si>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</si>
  <si>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</si>
  <si>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</si>
  <si>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</si>
  <si>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</si>
  <si>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</si>
  <si>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</si>
  <si>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</si>
  <si>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</si>
  <si>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</si>
  <si>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</si>
  <si>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</si>
  <si>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</si>
  <si>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</si>
  <si>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</si>
  <si>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</si>
  <si>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</si>
  <si>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</si>
  <si>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</si>
  <si>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</si>
  <si>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</si>
  <si>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</si>
  <si>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</si>
  <si>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</si>
  <si>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</si>
  <si>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</si>
  <si>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</si>
  <si>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</si>
  <si>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</si>
  <si>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</si>
  <si>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</si>
  <si>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</si>
  <si>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</si>
  <si>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</si>
  <si>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</si>
  <si>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</si>
  <si>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</si>
  <si>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</si>
  <si>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</si>
  <si>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</si>
  <si>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</si>
  <si>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</si>
  <si>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</si>
  <si>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</si>
  <si>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</si>
  <si>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</si>
  <si>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</si>
  <si>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</si>
  <si>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</si>
  <si>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</si>
  <si>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</si>
  <si>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</si>
  <si>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</si>
  <si>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</si>
  <si>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</si>
  <si>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</si>
  <si>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</si>
  <si>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</si>
  <si>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</si>
  <si>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</si>
  <si>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</si>
  <si>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</si>
  <si>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</si>
  <si>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</si>
  <si>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</si>
  <si>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</si>
  <si>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</si>
  <si>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</si>
  <si>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</si>
  <si>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</si>
  <si>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</si>
  <si>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</si>
  <si>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</si>
  <si>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</si>
  <si>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</si>
  <si>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</si>
  <si>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</si>
  <si>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</si>
  <si>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</si>
  <si>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</si>
  <si>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</si>
  <si>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</si>
  <si>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</si>
  <si>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</si>
  <si>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</si>
  <si>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</si>
  <si>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</si>
  <si>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</si>
  <si>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</si>
  <si>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</si>
  <si>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</si>
  <si>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</si>
  <si>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</si>
  <si>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</si>
  <si>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</si>
  <si>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</si>
  <si>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</si>
  <si>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</si>
  <si>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</si>
  <si>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</si>
  <si>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</si>
  <si>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</si>
  <si>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</si>
  <si>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</si>
  <si>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</si>
  <si>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</si>
  <si>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</si>
  <si>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</si>
  <si>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</si>
  <si>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</si>
  <si>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</si>
  <si>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</si>
  <si>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</si>
  <si>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</si>
  <si>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</si>
  <si>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</si>
  <si>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</si>
  <si>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</si>
  <si>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</si>
  <si>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</si>
  <si>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</si>
  <si>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</si>
  <si>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</si>
  <si>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</si>
  <si>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</si>
  <si>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</si>
  <si>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</si>
  <si>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</si>
  <si>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</si>
  <si>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</si>
  <si>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</si>
  <si>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</si>
  <si>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</si>
  <si>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</si>
  <si>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</si>
  <si>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</si>
  <si>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</si>
  <si>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</si>
  <si>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</si>
  <si>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</si>
  <si>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</si>
  <si>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</si>
  <si>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</si>
  <si>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</si>
  <si>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</si>
  <si>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</si>
  <si>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</si>
  <si>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</si>
  <si>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</si>
  <si>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</si>
  <si>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</si>
  <si>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</si>
  <si>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</si>
  <si>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</si>
  <si>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</si>
  <si>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</si>
  <si>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</si>
  <si>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</si>
  <si>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</si>
  <si>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</si>
  <si>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</si>
  <si>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</si>
  <si>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</si>
  <si>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</si>
  <si>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</si>
  <si>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</si>
  <si>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</si>
  <si>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</si>
  <si>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</si>
  <si>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</si>
  <si>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</si>
  <si>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</si>
  <si>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</si>
  <si>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</si>
  <si>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</si>
  <si>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</si>
  <si>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</si>
  <si>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</si>
  <si>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</si>
  <si>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</si>
  <si>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</si>
  <si>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</si>
  <si>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</si>
  <si>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</si>
  <si>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</si>
  <si>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</si>
  <si>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</si>
  <si>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</si>
  <si>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</si>
  <si>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</si>
  <si>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</si>
  <si>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</si>
  <si>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</si>
  <si>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</si>
  <si>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</si>
  <si>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</si>
  <si>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</si>
  <si>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</si>
  <si>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</si>
  <si>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</si>
  <si>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</si>
  <si>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</si>
  <si>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</si>
  <si>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</si>
  <si>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</si>
  <si>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</si>
  <si>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</si>
  <si>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</si>
  <si>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</si>
  <si>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</si>
  <si>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</si>
  <si>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</si>
  <si>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</si>
  <si>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</si>
  <si>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</si>
  <si>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</si>
  <si>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</si>
  <si>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</si>
  <si>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</si>
  <si>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</si>
  <si>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</si>
  <si>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</si>
  <si>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</si>
  <si>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</si>
  <si>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</si>
  <si>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</si>
  <si>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</si>
  <si>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</si>
  <si>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</si>
  <si>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</si>
  <si>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</si>
  <si>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</si>
  <si>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</si>
  <si>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</si>
  <si>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</si>
  <si>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</si>
  <si>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</si>
  <si>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</si>
  <si>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</si>
  <si>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</si>
  <si>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</si>
  <si>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</si>
  <si>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</si>
  <si>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</si>
  <si>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</si>
  <si>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</si>
  <si>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</si>
  <si>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</si>
  <si>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</si>
  <si>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</si>
  <si>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</si>
  <si>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</si>
  <si>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</si>
  <si>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</si>
  <si>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</si>
  <si>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</si>
  <si>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</si>
  <si>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</si>
  <si>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</si>
  <si>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</si>
  <si>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</si>
  <si>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</si>
  <si>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</si>
  <si>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</si>
  <si>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</si>
  <si>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</si>
  <si>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</si>
  <si>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</si>
  <si>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</si>
  <si>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</si>
  <si>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</si>
  <si>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</si>
  <si>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</si>
  <si>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</si>
  <si>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</si>
  <si>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</si>
  <si>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</si>
  <si>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</si>
  <si>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</si>
  <si>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</si>
  <si>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</si>
  <si>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</si>
  <si>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</si>
  <si>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</si>
  <si>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</si>
  <si>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</si>
  <si>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</si>
  <si>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</si>
  <si>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</si>
  <si>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</si>
  <si>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</si>
  <si>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</si>
  <si>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</si>
  <si>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</si>
  <si>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</si>
  <si>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</si>
  <si>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</si>
  <si>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</si>
  <si>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</si>
  <si>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</si>
  <si>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</si>
  <si>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</si>
  <si>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</si>
  <si>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</si>
  <si>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</si>
  <si>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</si>
  <si>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</si>
  <si>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</si>
  <si>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</si>
  <si>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</si>
  <si>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</si>
  <si>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</si>
  <si>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</si>
  <si>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</si>
  <si>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</si>
  <si>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</si>
  <si>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</si>
  <si>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</si>
  <si>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</si>
  <si>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</si>
  <si>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</si>
  <si>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</si>
  <si>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</si>
  <si>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</si>
  <si>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</si>
  <si>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</si>
  <si>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</si>
  <si>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</si>
  <si>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</si>
  <si>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</si>
  <si>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</si>
  <si>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</si>
  <si>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</si>
  <si>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</si>
  <si>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</si>
  <si>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</si>
  <si>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</si>
  <si>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</si>
  <si>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</si>
  <si>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</si>
  <si>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</si>
  <si>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</si>
  <si>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</si>
  <si>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</si>
  <si>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</si>
  <si>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</si>
  <si>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</si>
  <si>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</si>
  <si>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</si>
  <si>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</si>
  <si>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</si>
  <si>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</si>
  <si>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</si>
  <si>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</si>
  <si>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</si>
  <si>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</si>
  <si>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</si>
  <si>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</si>
  <si>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</si>
  <si>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</si>
  <si>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</si>
  <si>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</si>
  <si>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</si>
  <si>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</si>
  <si>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</si>
  <si>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</si>
  <si>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</si>
  <si>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</si>
  <si>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</si>
  <si>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</si>
  <si>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</si>
  <si>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</si>
  <si>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</si>
  <si>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</si>
  <si>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</si>
  <si>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</si>
  <si>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</si>
  <si>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</si>
  <si>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</si>
  <si>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</si>
  <si>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</si>
  <si>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</si>
  <si>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</si>
  <si>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</si>
  <si>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</si>
  <si>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</si>
  <si>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</si>
  <si>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</si>
  <si>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</si>
  <si>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</si>
  <si>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</si>
  <si>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</si>
  <si>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</si>
  <si>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</si>
  <si>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</si>
  <si>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</si>
  <si>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</si>
  <si>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</si>
  <si>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</si>
  <si>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</si>
  <si>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</si>
  <si>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</si>
  <si>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</si>
  <si>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</si>
  <si>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</si>
  <si>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</si>
  <si>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</si>
  <si>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</si>
  <si>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</si>
  <si>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</si>
  <si>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</si>
  <si>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</si>
  <si>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</si>
  <si>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</si>
  <si>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</si>
  <si>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</si>
  <si>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</si>
  <si>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</si>
  <si>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</si>
  <si>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</si>
  <si>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</si>
  <si>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</si>
  <si>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</si>
  <si>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</si>
  <si>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</si>
  <si>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</si>
  <si>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</si>
  <si>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</si>
  <si>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</si>
  <si>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</si>
  <si>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</si>
  <si>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</si>
  <si>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</si>
  <si>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</si>
  <si>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</si>
  <si>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</si>
  <si>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</si>
  <si>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</si>
  <si>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</si>
  <si>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</si>
  <si>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</si>
  <si>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</si>
  <si>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</si>
  <si>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</si>
  <si>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</si>
  <si>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</si>
  <si>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</si>
  <si>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</si>
  <si>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</si>
  <si>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</si>
  <si>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</si>
  <si>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</si>
  <si>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</si>
  <si>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</si>
  <si>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</si>
  <si>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</si>
  <si>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</si>
  <si>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</si>
  <si>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</si>
  <si>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</si>
  <si>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</si>
  <si>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</si>
  <si>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</si>
  <si>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</si>
  <si>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</si>
  <si>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</si>
  <si>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</si>
  <si>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</si>
  <si>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</si>
  <si>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</si>
  <si>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</si>
  <si>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</si>
  <si>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</si>
  <si>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</si>
  <si>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</si>
  <si>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</si>
  <si>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</si>
  <si>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</si>
  <si>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</si>
  <si>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</si>
  <si>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</si>
  <si>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</si>
  <si>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</si>
  <si>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</si>
  <si>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</si>
  <si>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</si>
  <si>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</si>
  <si>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</si>
  <si>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</si>
  <si>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</si>
  <si>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</si>
  <si>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</si>
  <si>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</si>
  <si>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</si>
  <si>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</si>
  <si>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</si>
  <si>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</si>
  <si>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</si>
  <si>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</si>
  <si>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</si>
  <si>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</si>
  <si>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</si>
  <si>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</si>
  <si>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</si>
  <si>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</si>
  <si>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</si>
  <si>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</si>
  <si>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</si>
  <si>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</si>
  <si>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</si>
  <si>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</si>
  <si>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</si>
  <si>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</si>
  <si>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</si>
  <si>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</si>
  <si>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</si>
  <si>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</si>
  <si>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</si>
  <si>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</si>
  <si>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</si>
  <si>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</si>
  <si>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</si>
  <si>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</si>
  <si>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</si>
  <si>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</si>
  <si>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</si>
  <si>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</si>
  <si>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</si>
  <si>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</si>
  <si>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</si>
  <si>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</si>
  <si>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</si>
  <si>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</si>
  <si>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</si>
  <si>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</si>
  <si>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</si>
  <si>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</si>
  <si>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</si>
  <si>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</si>
  <si>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</si>
  <si>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</si>
  <si>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</si>
  <si>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</si>
  <si>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</si>
  <si>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</si>
  <si>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</si>
  <si>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</si>
  <si>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</si>
  <si>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</si>
  <si>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</si>
  <si>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</si>
  <si>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</si>
  <si>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</si>
  <si>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</si>
  <si>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</si>
  <si>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</si>
  <si>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</si>
  <si>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</si>
  <si>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</si>
  <si>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</si>
  <si>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</si>
  <si>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</si>
  <si>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</si>
  <si>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</si>
  <si>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</si>
  <si>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</si>
  <si>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</si>
  <si>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</si>
  <si>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</si>
  <si>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</si>
  <si>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</si>
  <si>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</si>
  <si>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</si>
  <si>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</si>
  <si>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</si>
  <si>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</si>
  <si>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</si>
  <si>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</si>
  <si>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</si>
  <si>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</si>
  <si>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</si>
  <si>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</si>
  <si>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</si>
  <si>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</si>
  <si>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</si>
  <si>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</si>
  <si>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</si>
  <si>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</si>
  <si>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</si>
  <si>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</si>
  <si>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</si>
  <si>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</si>
  <si>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</si>
  <si>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</si>
  <si>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</si>
  <si>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</si>
  <si>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</si>
  <si>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</si>
  <si>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</si>
  <si>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</si>
  <si>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</si>
  <si>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</si>
  <si>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</si>
  <si>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</si>
  <si>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</si>
  <si>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</si>
  <si>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</si>
  <si>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</si>
  <si>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</si>
  <si>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</si>
  <si>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</si>
  <si>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</si>
  <si>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</si>
  <si>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</si>
  <si>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</si>
  <si>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</si>
  <si>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</si>
  <si>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</si>
  <si>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</si>
  <si>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</si>
  <si>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</si>
  <si>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</si>
  <si>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</si>
  <si>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</si>
  <si>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</si>
  <si>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</si>
  <si>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</si>
  <si>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</si>
  <si>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</si>
  <si>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</si>
  <si>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</si>
  <si>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</si>
  <si>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</si>
  <si>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</si>
  <si>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</si>
  <si>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</si>
  <si>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</si>
  <si>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</si>
  <si>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</si>
  <si>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</si>
  <si>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</si>
  <si>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</si>
  <si>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</si>
  <si>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</si>
  <si>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</si>
  <si>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</si>
  <si>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</si>
  <si>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</si>
  <si>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</si>
  <si>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</si>
  <si>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</si>
  <si>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</si>
  <si>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</si>
  <si>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</si>
  <si>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</si>
  <si>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</si>
  <si>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</si>
  <si>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</si>
  <si>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</si>
  <si>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</si>
  <si>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</si>
  <si>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</si>
  <si>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</si>
  <si>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</si>
  <si>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</si>
  <si>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</si>
  <si>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</si>
  <si>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</si>
  <si>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</si>
  <si>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</si>
  <si>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</si>
  <si>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</si>
  <si>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</si>
  <si>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</si>
  <si>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</si>
  <si>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</si>
  <si>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</si>
  <si>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</si>
  <si>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</si>
  <si>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</si>
  <si>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</si>
  <si>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</si>
  <si>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</si>
  <si>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</si>
  <si>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</si>
  <si>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</si>
  <si>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</si>
  <si>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</si>
  <si>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</si>
  <si>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</si>
  <si>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</si>
  <si>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</si>
  <si>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</si>
  <si>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</si>
  <si>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</si>
  <si>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</si>
  <si>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</si>
  <si>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</si>
  <si>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</si>
  <si>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</si>
  <si>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</si>
  <si>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</si>
  <si>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</si>
  <si>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</si>
  <si>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</si>
  <si>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</si>
  <si>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</si>
  <si>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</si>
  <si>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</si>
  <si>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</si>
  <si>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</si>
  <si>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</si>
  <si>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</si>
  <si>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</si>
  <si>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</si>
  <si>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</si>
  <si>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</si>
  <si>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</si>
  <si>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</si>
  <si>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</si>
  <si>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</si>
  <si>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</si>
  <si>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</si>
  <si>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</si>
  <si>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</si>
  <si>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</si>
  <si>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</si>
  <si>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</si>
  <si>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</si>
  <si>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</si>
  <si>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</si>
  <si>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</si>
  <si>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</si>
  <si>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</si>
  <si>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</si>
  <si>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</si>
  <si>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</si>
  <si>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</si>
  <si>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</si>
  <si>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</si>
  <si>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</si>
  <si>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</si>
  <si>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</si>
  <si>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</si>
  <si>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</si>
  <si>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</si>
  <si>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</si>
  <si>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</si>
  <si>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</si>
  <si>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</si>
  <si>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</si>
  <si>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</si>
  <si>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</si>
  <si>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</si>
  <si>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</si>
  <si>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</si>
  <si>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</si>
  <si>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</si>
  <si>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</si>
  <si>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</si>
  <si>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</si>
  <si>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</si>
  <si>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</si>
  <si>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</si>
  <si>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</si>
  <si>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</si>
  <si>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</si>
  <si>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</si>
  <si>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</si>
  <si>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</si>
  <si>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</si>
  <si>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</si>
  <si>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</si>
  <si>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</si>
  <si>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</si>
  <si>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</si>
  <si>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</si>
  <si>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</si>
  <si>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</si>
  <si>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</si>
  <si>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</si>
  <si>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</si>
  <si>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</si>
  <si>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</si>
  <si>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</si>
  <si>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</si>
  <si>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</si>
  <si>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</si>
  <si>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</si>
  <si>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</si>
  <si>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</si>
  <si>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</si>
  <si>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</si>
  <si>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</si>
  <si>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</si>
  <si>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</si>
  <si>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</si>
  <si>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</si>
  <si>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</si>
  <si>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</si>
  <si>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</si>
  <si>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</si>
  <si>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</si>
  <si>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</si>
  <si>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</si>
  <si>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</si>
  <si>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</si>
  <si>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</si>
  <si>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</si>
  <si>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</si>
  <si>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</si>
  <si>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</si>
  <si>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</si>
  <si>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</si>
  <si>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</si>
  <si>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</si>
  <si>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</si>
  <si>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</si>
  <si>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</si>
  <si>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</si>
  <si>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</si>
  <si>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</si>
  <si>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</si>
  <si>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</si>
  <si>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</si>
  <si>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</si>
  <si>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</si>
  <si>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</si>
  <si>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</si>
  <si>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</si>
  <si>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</si>
  <si>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</si>
  <si>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</si>
  <si>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</si>
  <si>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</si>
  <si>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</si>
  <si>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</si>
  <si>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</si>
  <si>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</si>
  <si>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</si>
  <si>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</si>
  <si>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</si>
  <si>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</si>
  <si>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</si>
  <si>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</si>
  <si>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</si>
  <si>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</si>
  <si>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</si>
  <si>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</si>
  <si>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</si>
  <si>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</si>
  <si>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</si>
  <si>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</si>
  <si>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</si>
  <si>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</si>
  <si>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</si>
  <si>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</si>
  <si>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</si>
  <si>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</si>
  <si>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</si>
  <si>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</si>
  <si>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</si>
  <si>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</si>
  <si>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</si>
  <si>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</si>
  <si>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</si>
  <si>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</si>
  <si>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</si>
  <si>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</si>
  <si>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</si>
  <si>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</si>
  <si>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</si>
  <si>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</si>
  <si>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</si>
  <si>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</si>
  <si>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</si>
  <si>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</si>
  <si>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</si>
  <si>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</si>
  <si>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</si>
  <si>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</si>
  <si>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</si>
  <si>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</si>
  <si>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</si>
  <si>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</si>
  <si>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</si>
  <si>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</si>
  <si>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</si>
  <si>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</si>
  <si>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</si>
  <si>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</si>
  <si>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</si>
  <si>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</si>
  <si>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</si>
  <si>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</si>
  <si>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</si>
  <si>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</si>
  <si>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</si>
  <si>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</si>
  <si>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</si>
  <si>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</si>
  <si>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</si>
  <si>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</si>
  <si>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</si>
  <si>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</si>
  <si>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</si>
  <si>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</si>
  <si>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</si>
  <si>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</si>
  <si>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</si>
  <si>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</si>
  <si>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</si>
  <si>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</si>
  <si>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</si>
  <si>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</si>
  <si>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</si>
  <si>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</si>
  <si>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</si>
  <si>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</si>
  <si>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</si>
  <si>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</si>
  <si>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</si>
  <si>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</si>
  <si>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</si>
  <si>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</si>
  <si>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</si>
  <si>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</si>
  <si>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</si>
  <si>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</si>
  <si>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</si>
  <si>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</si>
  <si>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</si>
  <si>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</si>
  <si>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</si>
  <si>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</si>
  <si>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</si>
  <si>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</si>
  <si>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</si>
  <si>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</si>
  <si>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</si>
  <si>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</si>
  <si>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</si>
  <si>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</si>
  <si>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</si>
  <si>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</si>
  <si>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</si>
  <si>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</si>
  <si>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</si>
  <si>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</si>
  <si>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</si>
  <si>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</si>
  <si>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</si>
  <si>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</si>
  <si>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</si>
  <si>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</si>
  <si>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</si>
  <si>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</si>
  <si>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</si>
  <si>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</si>
  <si>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</si>
  <si>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</si>
  <si>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</si>
  <si>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</si>
  <si>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</si>
  <si>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</si>
  <si>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</si>
  <si>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</si>
  <si>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</si>
  <si>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</si>
  <si>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</si>
  <si>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</si>
  <si>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</si>
  <si>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</si>
  <si>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</si>
  <si>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</si>
  <si>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</si>
  <si>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</si>
  <si>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</si>
  <si>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</si>
  <si>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</si>
  <si>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</si>
  <si>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</si>
  <si>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</si>
  <si>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</si>
  <si>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</si>
  <si>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</si>
  <si>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</si>
  <si>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</si>
  <si>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</si>
  <si>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</si>
  <si>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</si>
  <si>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</si>
  <si>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</si>
  <si>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</si>
  <si>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</si>
  <si>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</si>
  <si>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</si>
  <si>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</si>
  <si>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</si>
  <si>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</si>
  <si>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</si>
  <si>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</si>
  <si>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</si>
  <si>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</si>
  <si>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</si>
  <si>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</si>
  <si>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</si>
  <si>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</si>
  <si>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</si>
  <si>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</si>
  <si>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</si>
  <si>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</si>
  <si>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</si>
  <si>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</si>
  <si>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</si>
  <si>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</si>
  <si>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</si>
  <si>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</si>
  <si>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</si>
  <si>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</si>
  <si>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</si>
  <si>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</si>
  <si>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</si>
  <si>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</si>
  <si>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</si>
  <si>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</si>
  <si>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</si>
  <si>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</si>
  <si>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</si>
  <si>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</si>
  <si>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</si>
  <si>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</si>
  <si>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</si>
  <si>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</si>
  <si>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</si>
  <si>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</si>
  <si>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</si>
  <si>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</si>
  <si>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</si>
  <si>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</si>
  <si>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</si>
  <si>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</si>
  <si>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</si>
  <si>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</si>
  <si>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</si>
  <si>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</si>
  <si>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</si>
  <si>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</si>
  <si>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</si>
  <si>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</si>
  <si>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</si>
  <si>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</si>
  <si>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</si>
  <si>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</si>
  <si>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</si>
  <si>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</si>
  <si>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</si>
  <si>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</si>
  <si>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</si>
  <si>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</si>
  <si>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</si>
  <si>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</si>
  <si>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</si>
  <si>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</si>
  <si>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</si>
  <si>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</si>
  <si>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</si>
  <si>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</si>
  <si>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</si>
  <si>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</si>
  <si>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</si>
  <si>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</si>
  <si>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</si>
  <si>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</si>
  <si>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</si>
  <si>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</si>
  <si>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</si>
  <si>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</si>
  <si>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</si>
  <si>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</si>
  <si>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</si>
  <si>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</si>
  <si>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</si>
  <si>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</si>
  <si>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</si>
  <si>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</si>
  <si>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</si>
  <si>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</si>
  <si>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</si>
  <si>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</si>
  <si>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</si>
  <si>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</si>
  <si>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</si>
  <si>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</si>
  <si>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</si>
  <si>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</si>
  <si>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</si>
  <si>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</si>
  <si>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</si>
  <si>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</si>
  <si>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</si>
  <si>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</si>
  <si>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</si>
  <si>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</si>
  <si>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</si>
  <si>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</si>
  <si>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</si>
  <si>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</si>
  <si>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</si>
  <si>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</si>
  <si>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</si>
  <si>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</si>
  <si>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</si>
  <si>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</si>
  <si>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</si>
  <si>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</si>
  <si>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</si>
  <si>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</si>
  <si>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</si>
  <si>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</si>
  <si>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</si>
  <si>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</si>
  <si>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</si>
  <si>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</si>
  <si>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</si>
  <si>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</si>
  <si>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</si>
  <si>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</si>
  <si>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</si>
  <si>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</si>
  <si>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</si>
  <si>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</si>
  <si>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</si>
  <si>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</si>
  <si>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</si>
  <si>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</si>
  <si>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</si>
  <si>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</si>
  <si>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</si>
  <si>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</si>
  <si>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</si>
  <si>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</si>
  <si>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</si>
  <si>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</si>
  <si>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</si>
  <si>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</si>
  <si>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</si>
  <si>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</si>
  <si>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</si>
  <si>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</si>
  <si>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</si>
  <si>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</si>
  <si>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</si>
  <si>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</si>
  <si>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</si>
  <si>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</si>
  <si>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</si>
  <si>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</si>
  <si>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</si>
  <si>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</si>
  <si>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</si>
  <si>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</si>
  <si>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</si>
  <si>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</si>
  <si>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</si>
  <si>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</si>
  <si>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</si>
  <si>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</si>
  <si>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</si>
  <si>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</si>
  <si>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</si>
  <si>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</si>
  <si>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</si>
  <si>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</si>
  <si>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</si>
  <si>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</si>
  <si>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</si>
  <si>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</si>
  <si>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</si>
  <si>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</si>
  <si>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</si>
  <si>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</si>
  <si>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</si>
  <si>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</si>
  <si>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</si>
  <si>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</si>
  <si>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</si>
  <si>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</si>
  <si>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</si>
  <si>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</si>
  <si>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</si>
  <si>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</si>
  <si>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</si>
  <si>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</si>
  <si>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</si>
  <si>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</si>
  <si>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</si>
  <si>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</si>
  <si>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</si>
  <si>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</si>
  <si>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</si>
  <si>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</si>
  <si>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</si>
  <si>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</si>
  <si>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</si>
  <si>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</si>
  <si>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</si>
  <si>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</si>
  <si>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</si>
  <si>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</si>
  <si>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</si>
  <si>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</si>
  <si>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</si>
  <si>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</si>
  <si>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</si>
  <si>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</si>
  <si>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</si>
  <si>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</si>
  <si>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</si>
  <si>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</si>
  <si>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</si>
  <si>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</si>
  <si>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</si>
  <si>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</si>
  <si>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</si>
  <si>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</si>
  <si>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</si>
  <si>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</si>
  <si>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</si>
  <si>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</si>
  <si>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</si>
  <si>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</si>
  <si>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</si>
  <si>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</si>
  <si>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</si>
  <si>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</si>
  <si>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</si>
  <si>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</si>
  <si>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</si>
  <si>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</si>
  <si>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</si>
  <si>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</si>
  <si>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</si>
  <si>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</si>
  <si>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</si>
  <si>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</si>
  <si>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</si>
  <si>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</si>
  <si>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</si>
  <si>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</si>
  <si>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</si>
  <si>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</si>
  <si>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</si>
  <si>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</si>
  <si>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</si>
  <si>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</si>
  <si>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</si>
  <si>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</si>
  <si>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</si>
  <si>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</si>
  <si>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</si>
  <si>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</si>
  <si>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</si>
  <si>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</si>
  <si>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</si>
  <si>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</si>
  <si>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</si>
  <si>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</si>
  <si>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</si>
  <si>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</si>
  <si>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</si>
  <si>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</si>
  <si>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</si>
  <si>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</si>
  <si>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</si>
  <si>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</si>
  <si>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</si>
  <si>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</si>
  <si>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</si>
  <si>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</si>
  <si>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</si>
  <si>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</si>
  <si>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</si>
  <si>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</si>
  <si>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</si>
  <si>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</si>
  <si>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</si>
  <si>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</si>
  <si>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</si>
  <si>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</si>
  <si>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</si>
  <si>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</si>
  <si>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</si>
  <si>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</si>
  <si>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</si>
  <si>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</si>
  <si>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</si>
  <si>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</si>
  <si>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</si>
  <si>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</si>
  <si>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</si>
  <si>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</si>
  <si>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</si>
  <si>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</si>
  <si>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</si>
  <si>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</si>
  <si>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</si>
  <si>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</si>
  <si>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</si>
  <si>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</si>
  <si>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</si>
  <si>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</si>
  <si>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</si>
  <si>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</si>
  <si>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</si>
  <si>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</si>
  <si>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</si>
  <si>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</si>
  <si>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</si>
  <si>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</si>
  <si>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</si>
  <si>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</si>
  <si>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</si>
  <si>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</si>
  <si>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</si>
  <si>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</si>
  <si>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</si>
  <si>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</si>
  <si>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</si>
  <si>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</si>
  <si>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</si>
  <si>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</si>
  <si>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</si>
  <si>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</si>
  <si>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</si>
  <si>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</si>
  <si>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</si>
  <si>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</si>
  <si>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</si>
  <si>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</si>
  <si>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</si>
  <si>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</si>
  <si>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</si>
  <si>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</si>
  <si>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</si>
  <si>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</si>
  <si>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</si>
  <si>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</si>
  <si>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</si>
  <si>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</si>
  <si>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</si>
  <si>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</si>
  <si>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</si>
  <si>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</si>
  <si>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</si>
  <si>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</si>
  <si>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</si>
  <si>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</si>
  <si>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</si>
  <si>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</si>
  <si>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</si>
  <si>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</si>
  <si>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</si>
  <si>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</si>
  <si>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</si>
  <si>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</si>
  <si>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</si>
  <si>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</si>
  <si>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</si>
  <si>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</si>
  <si>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</si>
  <si>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</si>
  <si>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</si>
  <si>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</si>
  <si>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</si>
  <si>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</si>
  <si>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</si>
  <si>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</si>
  <si>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</si>
  <si>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</si>
  <si>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</si>
  <si>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</si>
  <si>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</si>
  <si>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</si>
  <si>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</si>
  <si>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</si>
  <si>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</si>
  <si>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</si>
  <si>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</si>
  <si>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</si>
  <si>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</si>
  <si>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</si>
  <si>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</si>
  <si>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</si>
  <si>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</si>
  <si>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</si>
  <si>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</si>
  <si>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</si>
  <si>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</si>
  <si>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</si>
  <si>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</si>
  <si>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</si>
  <si>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</si>
  <si>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</si>
  <si>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</si>
  <si>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</si>
  <si>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</si>
  <si>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</si>
  <si>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</si>
  <si>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</si>
  <si>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</si>
  <si>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</si>
  <si>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</si>
  <si>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</si>
  <si>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</si>
  <si>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</si>
  <si>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</si>
  <si>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</si>
  <si>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</si>
  <si>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</si>
  <si>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</si>
  <si>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</si>
  <si>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</si>
  <si>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</si>
  <si>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</si>
  <si>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</si>
  <si>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</si>
  <si>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</si>
  <si>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</si>
  <si>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</si>
  <si>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</si>
  <si>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</si>
  <si>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</si>
  <si>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</si>
  <si>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</si>
  <si>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</si>
  <si>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</si>
  <si>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</si>
  <si>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</si>
  <si>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</si>
  <si>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</si>
  <si>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</si>
  <si>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</si>
  <si>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</si>
  <si>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</si>
  <si>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</si>
  <si>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</si>
  <si>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</si>
  <si>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</si>
  <si>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</si>
  <si>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</si>
  <si>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</si>
  <si>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</si>
  <si>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</si>
  <si>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</si>
  <si>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</si>
  <si>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</si>
  <si>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</si>
  <si>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</si>
  <si>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</si>
  <si>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</si>
  <si>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</si>
  <si>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</si>
  <si>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</si>
  <si>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</si>
  <si>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</si>
  <si>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</si>
  <si>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</si>
  <si>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</si>
  <si>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</si>
  <si>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</si>
  <si>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</si>
  <si>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</si>
  <si>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</si>
  <si>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</si>
  <si>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</si>
  <si>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</si>
  <si>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</si>
  <si>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</si>
  <si>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</si>
  <si>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</si>
  <si>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</si>
  <si>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</si>
  <si>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</si>
  <si>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</si>
  <si>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</si>
  <si>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</si>
  <si>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</si>
  <si>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</si>
  <si>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</si>
  <si>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</si>
  <si>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</si>
  <si>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</si>
  <si>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</si>
  <si>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</si>
  <si>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</si>
  <si>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</si>
  <si>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</si>
  <si>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</si>
  <si>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</si>
  <si>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</si>
  <si>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</si>
  <si>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</si>
  <si>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</si>
  <si>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</si>
  <si>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</si>
  <si>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</si>
  <si>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</si>
  <si>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</si>
  <si>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</si>
  <si>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</si>
  <si>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</si>
  <si>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</si>
  <si>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</si>
  <si>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</si>
  <si>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</si>
  <si>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</si>
  <si>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</si>
  <si>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</si>
  <si>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</si>
  <si>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</si>
  <si>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</si>
  <si>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</si>
  <si>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</si>
  <si>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</si>
  <si>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</si>
  <si>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</si>
  <si>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</si>
  <si>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</si>
  <si>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</si>
  <si>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</si>
  <si>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</si>
  <si>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</si>
  <si>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</si>
  <si>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</si>
  <si>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</si>
  <si>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</si>
  <si>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</si>
  <si>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</si>
  <si>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</si>
  <si>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</si>
  <si>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</si>
  <si>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</si>
  <si>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</si>
  <si>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</si>
  <si>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</si>
  <si>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</si>
  <si>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</si>
  <si>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</si>
  <si>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</si>
  <si>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</si>
  <si>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</si>
  <si>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</si>
  <si>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</si>
  <si>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</si>
  <si>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</si>
  <si>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</si>
  <si>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</si>
  <si>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</si>
  <si>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</si>
  <si>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</si>
  <si>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</si>
  <si>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</si>
  <si>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</si>
  <si>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</si>
  <si>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</si>
  <si>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</si>
  <si>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</si>
  <si>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</si>
  <si>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</si>
  <si>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</si>
  <si>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</si>
  <si>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</si>
  <si>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</si>
  <si>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</si>
  <si>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</si>
  <si>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</si>
  <si>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</si>
  <si>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</si>
  <si>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</si>
  <si>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</si>
  <si>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</si>
  <si>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</si>
  <si>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</si>
  <si>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</si>
  <si>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</si>
  <si>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</si>
  <si>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</si>
  <si>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</si>
  <si>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</si>
  <si>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</si>
  <si>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</si>
  <si>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</si>
  <si>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</si>
  <si>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</si>
  <si>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</si>
  <si>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</si>
  <si>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</si>
  <si>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</si>
  <si>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</si>
  <si>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</si>
  <si>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</si>
  <si>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</si>
  <si>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</si>
  <si>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</si>
  <si>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</si>
  <si>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</si>
  <si>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</si>
  <si>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</si>
  <si>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</si>
  <si>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</si>
  <si>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</si>
  <si>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</si>
  <si>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</si>
  <si>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</si>
  <si>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</si>
  <si>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</si>
  <si>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</si>
  <si>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</si>
  <si>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</si>
  <si>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</si>
  <si>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</si>
  <si>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</si>
  <si>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</si>
  <si>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</si>
  <si>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</si>
  <si>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</si>
  <si>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</si>
  <si>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</si>
  <si>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</si>
  <si>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</si>
  <si>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</si>
  <si>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</si>
  <si>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</si>
  <si>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</si>
  <si>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</si>
  <si>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</si>
  <si>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</si>
  <si>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</si>
  <si>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</si>
  <si>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</si>
  <si>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</si>
  <si>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</si>
  <si>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</si>
  <si>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</si>
  <si>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</si>
  <si>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</si>
  <si>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</si>
  <si>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</si>
  <si>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</si>
  <si>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</si>
  <si>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</si>
  <si>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</si>
  <si>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</si>
  <si>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</si>
  <si>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</si>
  <si>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</si>
  <si>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</si>
  <si>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</si>
  <si>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</si>
  <si>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</si>
  <si>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</si>
  <si>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</si>
  <si>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</si>
  <si>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</si>
  <si>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</si>
  <si>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</si>
  <si>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</si>
  <si>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</si>
  <si>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</si>
  <si>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</si>
  <si>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</si>
  <si>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</si>
  <si>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</si>
  <si>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</si>
  <si>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</si>
  <si>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</si>
  <si>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</si>
  <si>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</si>
  <si>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</si>
  <si>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</si>
  <si>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</si>
  <si>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</si>
  <si>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</si>
  <si>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</si>
  <si>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</si>
  <si>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</si>
  <si>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</si>
  <si>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</si>
  <si>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</si>
  <si>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</si>
  <si>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</si>
  <si>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</si>
  <si>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</si>
  <si>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</si>
  <si>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</si>
  <si>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</si>
  <si>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</si>
  <si>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</si>
  <si>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</si>
  <si>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</si>
  <si>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</si>
  <si>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</si>
  <si>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</si>
  <si>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</si>
  <si>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</si>
  <si>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</si>
  <si>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</si>
  <si>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</si>
  <si>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</si>
  <si>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</si>
  <si>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</si>
  <si>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</si>
  <si>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</si>
  <si>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</si>
  <si>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</si>
  <si>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</si>
  <si>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</si>
  <si>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</si>
  <si>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</si>
  <si>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</si>
  <si>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</si>
  <si>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</si>
  <si>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</si>
  <si>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</si>
  <si>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</si>
  <si>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</si>
  <si>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</si>
  <si>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</si>
  <si>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</si>
  <si>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</si>
  <si>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</si>
  <si>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</si>
  <si>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</si>
  <si>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</si>
  <si>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</si>
  <si>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</si>
  <si>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</si>
  <si>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</si>
  <si>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</si>
  <si>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</si>
  <si>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</si>
  <si>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</si>
  <si>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</si>
  <si>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</si>
  <si>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</si>
  <si>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</si>
  <si>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</si>
  <si>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</si>
  <si>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</si>
  <si>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</si>
  <si>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</si>
  <si>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</si>
  <si>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</si>
  <si>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</si>
  <si>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</si>
  <si>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</si>
  <si>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</si>
  <si>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</si>
  <si>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</si>
  <si>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</si>
  <si>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</si>
  <si>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</si>
  <si>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</si>
  <si>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</si>
  <si>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</si>
  <si>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</si>
  <si>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</si>
  <si>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</si>
  <si>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</si>
  <si>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</si>
  <si>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</si>
  <si>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</si>
  <si>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</si>
  <si>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</si>
  <si>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</si>
  <si>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</si>
  <si>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</si>
  <si>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</si>
  <si>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</si>
  <si>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</si>
  <si>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</si>
  <si>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</si>
  <si>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</si>
  <si>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</si>
  <si>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</si>
  <si>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</si>
  <si>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</si>
  <si>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</si>
  <si>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</si>
  <si>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</si>
  <si>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</si>
  <si>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</si>
  <si>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</si>
  <si>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</si>
  <si>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</si>
  <si>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</si>
  <si>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</si>
  <si>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</si>
  <si>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</si>
  <si>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</si>
  <si>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</si>
  <si>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</si>
  <si>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</si>
  <si>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</si>
  <si>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</si>
  <si>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</si>
  <si>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</si>
  <si>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</si>
  <si>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</si>
  <si>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</si>
  <si>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</si>
  <si>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</si>
  <si>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</si>
  <si>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</si>
  <si>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</si>
  <si>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</si>
  <si>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</si>
  <si>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</si>
  <si>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</si>
  <si>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</si>
  <si>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</si>
  <si>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</si>
  <si>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</si>
  <si>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</si>
  <si>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</si>
  <si>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</si>
  <si>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</si>
  <si>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</si>
  <si>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</si>
  <si>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</si>
  <si>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</si>
  <si>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</si>
  <si>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</si>
  <si>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</si>
  <si>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</si>
  <si>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</si>
  <si>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</si>
  <si>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</si>
  <si>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</si>
  <si>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</si>
  <si>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</si>
  <si>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</si>
  <si>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</si>
  <si>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</si>
  <si>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</si>
  <si>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</si>
  <si>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</si>
  <si>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</si>
  <si>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</si>
  <si>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</si>
  <si>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</si>
  <si>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</si>
  <si>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</si>
  <si>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</si>
  <si>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</si>
  <si>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</si>
  <si>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</si>
  <si>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</si>
  <si>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</si>
  <si>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</si>
  <si>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</si>
  <si>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</si>
  <si>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</si>
  <si>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</si>
  <si>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</si>
  <si>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</si>
  <si>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</si>
  <si>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</si>
  <si>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</si>
  <si>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</si>
  <si>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</si>
  <si>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</si>
  <si>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</si>
  <si>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</si>
  <si>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</si>
  <si>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</si>
  <si>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</si>
  <si>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</si>
  <si>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</si>
  <si>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</si>
  <si>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</si>
  <si>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</si>
  <si>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</si>
  <si>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</si>
  <si>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</si>
  <si>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</si>
  <si>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</si>
  <si>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</si>
  <si>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</si>
  <si>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</si>
  <si>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</si>
  <si>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</si>
  <si>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</si>
  <si>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</si>
  <si>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</si>
  <si>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</si>
  <si>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</si>
  <si>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</si>
  <si>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</si>
  <si>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</si>
  <si>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</si>
  <si>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</si>
  <si>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</si>
  <si>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</si>
  <si>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</si>
  <si>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</si>
  <si>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</si>
  <si>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</si>
  <si>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</si>
  <si>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</si>
  <si>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</si>
  <si>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</si>
  <si>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</si>
  <si>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</si>
  <si>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</si>
  <si>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</si>
  <si>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</si>
  <si>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</si>
  <si>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</si>
  <si>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</si>
  <si>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</si>
  <si>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</si>
  <si>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</si>
  <si>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</si>
  <si>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</si>
  <si>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</si>
  <si>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</si>
  <si>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</si>
  <si>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</si>
  <si>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</si>
  <si>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</si>
  <si>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</si>
  <si>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</si>
  <si>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</si>
  <si>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</si>
  <si>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</si>
  <si>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</si>
  <si>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</si>
  <si>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</si>
  <si>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</si>
  <si>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</si>
  <si>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</si>
  <si>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</si>
  <si>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</si>
  <si>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</si>
  <si>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</si>
  <si>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</si>
  <si>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</si>
  <si>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</si>
  <si>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</si>
  <si>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</si>
  <si>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</si>
  <si>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</si>
  <si>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</si>
  <si>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</si>
  <si>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</si>
  <si>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</si>
  <si>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</si>
  <si>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</si>
  <si>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</si>
  <si>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</si>
  <si>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</si>
  <si>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</si>
  <si>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</si>
  <si>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</si>
  <si>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</si>
  <si>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</si>
  <si>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</si>
  <si>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</si>
  <si>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</si>
  <si>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</si>
  <si>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</si>
  <si>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</si>
  <si>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</si>
  <si>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</si>
  <si>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</si>
  <si>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</si>
  <si>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</si>
  <si>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</si>
  <si>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</si>
  <si>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</si>
  <si>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</si>
  <si>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</si>
  <si>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</si>
  <si>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</si>
  <si>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</si>
  <si>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</si>
  <si>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</si>
  <si>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</si>
  <si>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</si>
  <si>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</si>
  <si>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</si>
  <si>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</si>
  <si>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</si>
  <si>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</si>
  <si>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</si>
  <si>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</si>
  <si>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</si>
  <si>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</si>
  <si>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</si>
  <si>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</si>
  <si>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</si>
  <si>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</si>
  <si>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</si>
  <si>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</si>
  <si>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</si>
  <si>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</si>
  <si>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</si>
  <si>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</si>
  <si>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</si>
  <si>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</si>
  <si>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</si>
  <si>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</si>
  <si>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</si>
  <si>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</si>
  <si>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</si>
  <si>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</si>
  <si>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</si>
  <si>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</si>
  <si>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</si>
  <si>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</si>
  <si>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</si>
  <si>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</si>
  <si>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</si>
  <si>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</si>
  <si>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</si>
  <si>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</si>
  <si>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</si>
  <si>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</si>
  <si>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</si>
  <si>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</si>
  <si>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</si>
  <si>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</si>
  <si>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</si>
  <si>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</si>
  <si>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</si>
  <si>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</si>
  <si>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</si>
  <si>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</si>
  <si>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</si>
  <si>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</si>
  <si>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</si>
  <si>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</si>
  <si>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</si>
  <si>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</si>
  <si>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</si>
  <si>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</si>
  <si>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</si>
  <si>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</si>
  <si>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</si>
  <si>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</si>
  <si>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</si>
  <si>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</si>
  <si>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</si>
  <si>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</si>
  <si>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</si>
  <si>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</si>
  <si>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</si>
  <si>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</si>
  <si>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</si>
  <si>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</si>
  <si>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</si>
  <si>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</si>
  <si>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</si>
  <si>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</si>
  <si>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</si>
  <si>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</si>
  <si>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</si>
  <si>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</si>
  <si>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</si>
  <si>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</si>
  <si>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</si>
  <si>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</si>
  <si>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</si>
  <si>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</si>
  <si>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</si>
  <si>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</si>
  <si>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</si>
  <si>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</si>
  <si>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</si>
  <si>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</si>
  <si>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</si>
  <si>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</si>
  <si>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</si>
  <si>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</si>
  <si>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</si>
  <si>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</si>
  <si>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</si>
  <si>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</si>
  <si>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</si>
  <si>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</si>
  <si>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</si>
  <si>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</si>
  <si>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</si>
  <si>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</si>
  <si>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</si>
  <si>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</si>
  <si>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</si>
  <si>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</si>
  <si>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</si>
  <si>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</si>
  <si>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</si>
  <si>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</si>
  <si>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</si>
  <si>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</si>
  <si>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</si>
  <si>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</si>
  <si>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</si>
  <si>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</si>
  <si>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</si>
  <si>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</si>
  <si>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</si>
  <si>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</si>
  <si>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</si>
  <si>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</si>
  <si>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</si>
  <si>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</si>
  <si>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</si>
  <si>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</si>
  <si>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</si>
  <si>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</si>
  <si>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</si>
  <si>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</si>
  <si>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</si>
  <si>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</si>
  <si>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</si>
  <si>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</si>
  <si>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</si>
  <si>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</si>
  <si>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</si>
  <si>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</si>
  <si>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</si>
  <si>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</si>
  <si>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</si>
  <si>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</si>
  <si>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</si>
  <si>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</si>
  <si>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</si>
  <si>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</si>
  <si>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</si>
  <si>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</si>
  <si>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</si>
  <si>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</si>
  <si>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</si>
  <si>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</si>
  <si>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</si>
  <si>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</si>
  <si>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</si>
  <si>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</si>
  <si>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</si>
  <si>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</si>
  <si>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</si>
  <si>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</si>
  <si>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</si>
  <si>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</si>
  <si>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</si>
  <si>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</si>
  <si>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</si>
  <si>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</si>
  <si>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</si>
  <si>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</si>
  <si>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</si>
  <si>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</si>
  <si>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</si>
  <si>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</si>
  <si>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</si>
  <si>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</si>
  <si>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</si>
  <si>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</si>
  <si>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</si>
  <si>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</si>
  <si>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</si>
  <si>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</si>
  <si>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</si>
  <si>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</si>
  <si>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</si>
  <si>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</si>
  <si>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</si>
  <si>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</si>
  <si>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</si>
  <si>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</si>
  <si>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</si>
  <si>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</si>
  <si>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</si>
  <si>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</si>
  <si>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</si>
  <si>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</si>
  <si>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</si>
  <si>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</si>
  <si>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</si>
  <si>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</si>
  <si>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</si>
  <si>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</si>
  <si>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</si>
  <si>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</si>
  <si>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</si>
  <si>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</si>
  <si>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</si>
  <si>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</si>
  <si>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</si>
  <si>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</si>
  <si>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</si>
  <si>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</si>
  <si>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</si>
  <si>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</si>
  <si>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</si>
  <si>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</si>
  <si>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</si>
  <si>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</si>
  <si>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</si>
  <si>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</si>
  <si>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</si>
  <si>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</si>
  <si>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</si>
  <si>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</si>
  <si>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</si>
  <si>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</si>
  <si>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</si>
  <si>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</si>
  <si>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</si>
  <si>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</si>
  <si>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</si>
  <si>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</si>
  <si>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</si>
  <si>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</si>
  <si>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</si>
  <si>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</si>
  <si>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</si>
  <si>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</si>
  <si>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</si>
  <si>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</si>
  <si>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</si>
  <si>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</si>
  <si>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</si>
  <si>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</si>
  <si>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</si>
  <si>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</si>
  <si>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</si>
  <si>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</si>
  <si>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</si>
  <si>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</si>
  <si>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</si>
  <si>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</si>
  <si>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</si>
  <si>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</si>
  <si>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</si>
  <si>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</si>
  <si>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</si>
  <si>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</si>
  <si>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</si>
  <si>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</si>
  <si>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</si>
  <si>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</si>
  <si>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</si>
  <si>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</si>
  <si>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</si>
  <si>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</si>
  <si>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</si>
  <si>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</si>
  <si>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</si>
  <si>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</si>
  <si>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</si>
  <si>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</si>
  <si>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</si>
  <si>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</si>
  <si>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</si>
  <si>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</si>
  <si>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</si>
  <si>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</si>
  <si>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</si>
  <si>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</si>
  <si>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</si>
  <si>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</si>
  <si>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</si>
  <si>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</si>
  <si>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</si>
  <si>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</si>
  <si>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</si>
  <si>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</si>
  <si>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</si>
  <si>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</si>
  <si>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</si>
  <si>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</si>
  <si>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</si>
  <si>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</si>
  <si>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</si>
  <si>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</si>
  <si>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</si>
  <si>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</si>
  <si>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</si>
  <si>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</si>
  <si>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</si>
  <si>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</si>
  <si>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</si>
  <si>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</si>
  <si>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</si>
  <si>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</si>
  <si>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</si>
  <si>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</si>
  <si>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</si>
  <si>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</si>
  <si>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</si>
  <si>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</si>
  <si>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</si>
  <si>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</si>
  <si>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</si>
  <si>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</si>
  <si>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</si>
  <si>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</si>
  <si>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</si>
  <si>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</si>
  <si>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</si>
  <si>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</si>
  <si>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</si>
  <si>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</si>
  <si>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</si>
  <si>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</si>
  <si>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</si>
  <si>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</si>
  <si>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</si>
  <si>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</si>
  <si>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</si>
  <si>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</si>
  <si>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</si>
  <si>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</si>
  <si>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</si>
  <si>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</si>
  <si>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</si>
  <si>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</si>
  <si>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</si>
  <si>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</si>
  <si>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</si>
  <si>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</si>
  <si>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</si>
  <si>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</si>
  <si>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</si>
  <si>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</si>
  <si>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</si>
  <si>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</si>
  <si>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</si>
  <si>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</si>
  <si>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</si>
  <si>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</si>
  <si>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</si>
  <si>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</si>
  <si>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</si>
  <si>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</si>
  <si>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</si>
  <si>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</si>
  <si>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</si>
  <si>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</si>
  <si>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</si>
  <si>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</si>
  <si>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</si>
  <si>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</si>
  <si>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</si>
  <si>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</si>
  <si>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</si>
  <si>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</si>
  <si>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</si>
  <si>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</si>
  <si>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</si>
  <si>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</si>
  <si>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</si>
  <si>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</si>
  <si>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</si>
  <si>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</si>
  <si>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</si>
  <si>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</si>
  <si>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</si>
  <si>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</si>
  <si>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</si>
  <si>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</si>
  <si>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</si>
  <si>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</si>
  <si>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</si>
  <si>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</si>
  <si>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</si>
  <si>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</si>
  <si>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</si>
  <si>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</si>
  <si>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</si>
  <si>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</si>
  <si>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</si>
  <si>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</si>
  <si>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</si>
  <si>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</si>
  <si>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</si>
  <si>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</si>
  <si>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</si>
  <si>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</si>
  <si>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</si>
  <si>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</si>
  <si>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</si>
  <si>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</si>
  <si>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</si>
  <si>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</si>
  <si>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</si>
  <si>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</si>
  <si>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</si>
  <si>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</si>
  <si>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</si>
  <si>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</si>
  <si>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</si>
  <si>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</si>
  <si>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</si>
  <si>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</si>
  <si>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</si>
  <si>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</si>
  <si>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</si>
  <si>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</si>
  <si>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</si>
  <si>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</si>
  <si>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</si>
  <si>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</si>
  <si>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</si>
  <si>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</si>
  <si>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</si>
  <si>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</si>
  <si>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</si>
  <si>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</si>
  <si>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</si>
  <si>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</si>
  <si>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</si>
  <si>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</si>
  <si>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</si>
  <si>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</si>
  <si>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</si>
  <si>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</si>
  <si>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</si>
  <si>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</si>
  <si>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</si>
  <si>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</si>
  <si>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</si>
  <si>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</si>
  <si>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</si>
  <si>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</si>
  <si>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</si>
  <si>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</si>
  <si>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</si>
  <si>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</si>
  <si>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</si>
  <si>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</si>
  <si>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</si>
  <si>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</si>
  <si>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</si>
  <si>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</si>
  <si>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</si>
  <si>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</si>
  <si>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</si>
  <si>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</si>
  <si>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</si>
  <si>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</si>
  <si>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</si>
  <si>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</si>
  <si>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</si>
  <si>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</si>
  <si>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</si>
  <si>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</si>
  <si>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</si>
  <si>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</si>
  <si>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</si>
  <si>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</si>
  <si>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</si>
  <si>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</si>
  <si>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</si>
  <si>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</si>
  <si>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</si>
  <si>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</si>
  <si>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</si>
  <si>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</si>
  <si>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</si>
  <si>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</si>
  <si>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</si>
  <si>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</si>
  <si>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</si>
  <si>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</si>
  <si>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</si>
  <si>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</si>
  <si>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</si>
  <si>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</si>
  <si>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</si>
  <si>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</si>
  <si>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</si>
  <si>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</si>
  <si>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</si>
  <si>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</si>
  <si>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</si>
  <si>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</si>
  <si>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</si>
  <si>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</si>
  <si>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</si>
  <si>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</si>
  <si>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</si>
  <si>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</si>
  <si>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</si>
  <si>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</si>
  <si>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</si>
  <si>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</si>
  <si>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</si>
  <si>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</si>
  <si>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</si>
  <si>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</si>
  <si>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</si>
  <si>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</si>
  <si>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</si>
  <si>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</si>
  <si>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</si>
  <si>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</si>
  <si>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</si>
  <si>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</si>
  <si>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</si>
  <si>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</si>
  <si>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</si>
  <si>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</si>
  <si>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</si>
  <si>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</si>
  <si>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</si>
  <si>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</si>
  <si>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</si>
  <si>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</si>
  <si>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</si>
  <si>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</si>
  <si>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</si>
  <si>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</si>
  <si>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</si>
  <si>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</si>
  <si>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</si>
  <si>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</si>
  <si>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</si>
  <si>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</si>
  <si>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</si>
  <si>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</si>
  <si>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</si>
  <si>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</si>
  <si>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</si>
  <si>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</si>
  <si>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</si>
  <si>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</si>
  <si>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</si>
  <si>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</si>
  <si>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</si>
  <si>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</si>
  <si>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</si>
  <si>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</si>
  <si>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</si>
  <si>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</si>
  <si>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</si>
  <si>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</si>
  <si>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</si>
  <si>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</si>
  <si>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</si>
  <si>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</si>
  <si>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</si>
  <si>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</si>
  <si>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</si>
  <si>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</si>
  <si>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</si>
  <si>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</si>
  <si>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</si>
  <si>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</si>
  <si>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</si>
  <si>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</si>
  <si>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</si>
  <si>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</si>
  <si>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</si>
  <si>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</si>
  <si>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</si>
  <si>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</si>
  <si>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</si>
  <si>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</si>
  <si>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</si>
  <si>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</si>
  <si>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</si>
  <si>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</si>
  <si>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</si>
  <si>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</si>
  <si>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</si>
  <si>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</si>
  <si>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</si>
  <si>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</si>
  <si>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</si>
  <si>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</si>
  <si>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</si>
  <si>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</si>
  <si>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</si>
  <si>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</si>
  <si>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</si>
  <si>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</si>
  <si>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</si>
  <si>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</si>
  <si>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</si>
  <si>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</si>
  <si>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</si>
  <si>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</si>
  <si>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</si>
  <si>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</si>
  <si>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</si>
  <si>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</si>
  <si>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</si>
  <si>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</si>
  <si>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</si>
  <si>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</si>
  <si>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</si>
  <si>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</si>
  <si>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</si>
  <si>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</si>
  <si>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</si>
  <si>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</si>
  <si>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</si>
  <si>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</si>
  <si>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</si>
  <si>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</si>
  <si>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</si>
  <si>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</si>
  <si>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</si>
  <si>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</si>
  <si>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</si>
  <si>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</si>
  <si>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</si>
  <si>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</si>
  <si>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</si>
  <si>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</si>
  <si>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</si>
  <si>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</si>
  <si>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</si>
  <si>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</si>
  <si>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</si>
  <si>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</si>
  <si>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</si>
  <si>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</si>
  <si>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</si>
  <si>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</si>
  <si>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</si>
  <si>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</si>
  <si>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</si>
  <si>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</si>
  <si>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</si>
  <si>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</si>
  <si>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</si>
  <si>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</si>
  <si>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</si>
  <si>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</si>
  <si>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</si>
  <si>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</si>
  <si>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</si>
  <si>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</si>
  <si>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</si>
  <si>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</si>
  <si>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</si>
  <si>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</si>
  <si>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</si>
  <si>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</si>
  <si>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</si>
  <si>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</si>
  <si>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</si>
  <si>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</si>
  <si>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</si>
  <si>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</si>
  <si>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</si>
  <si>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</si>
  <si>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</si>
  <si>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</si>
  <si>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</si>
  <si>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</si>
  <si>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</si>
  <si>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</si>
  <si>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</si>
  <si>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</si>
  <si>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</si>
  <si>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</si>
  <si>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</si>
  <si>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</si>
  <si>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</si>
  <si>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</si>
  <si>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</si>
  <si>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</si>
  <si>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</si>
  <si>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</si>
  <si>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</si>
  <si>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</si>
  <si>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</si>
  <si>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</si>
  <si>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</si>
  <si>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</si>
  <si>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</si>
  <si>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</si>
  <si>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</si>
  <si>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</si>
  <si>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</si>
  <si>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</si>
  <si>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</si>
  <si>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</si>
  <si>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</si>
  <si>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</si>
  <si>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</si>
  <si>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</si>
  <si>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</si>
  <si>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</si>
  <si>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</si>
  <si>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</si>
  <si>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</si>
  <si>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</si>
  <si>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</si>
  <si>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</si>
  <si>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</si>
  <si>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</si>
  <si>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</si>
  <si>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</si>
  <si>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</si>
  <si>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</si>
  <si>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</si>
  <si>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</si>
  <si>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</si>
  <si>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</si>
  <si>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</si>
  <si>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</si>
  <si>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</si>
  <si>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</si>
  <si>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</si>
  <si>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</si>
  <si>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</si>
  <si>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</si>
  <si>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</si>
  <si>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</si>
  <si>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</si>
  <si>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</si>
  <si>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</si>
  <si>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</si>
  <si>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</si>
  <si>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</si>
  <si>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</si>
  <si>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</si>
  <si>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</si>
  <si>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</si>
  <si>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</si>
  <si>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</si>
  <si>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</si>
  <si>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</si>
  <si>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</si>
  <si>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</si>
  <si>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</si>
  <si>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</si>
  <si>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</si>
  <si>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</si>
  <si>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</si>
  <si>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</si>
  <si>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</si>
  <si>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</si>
  <si>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</si>
  <si>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</si>
  <si>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</si>
  <si>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</si>
  <si>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</si>
  <si>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</si>
  <si>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</si>
  <si>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</si>
  <si>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</si>
  <si>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</si>
  <si>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</si>
  <si>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</si>
  <si>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</si>
  <si>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</si>
  <si>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</si>
  <si>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</si>
  <si>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</si>
  <si>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</si>
  <si>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</si>
  <si>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</si>
  <si>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</si>
  <si>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</si>
  <si>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</si>
  <si>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</si>
  <si>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</si>
  <si>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</si>
  <si>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</si>
  <si>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</si>
  <si>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</si>
  <si>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</si>
  <si>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</si>
  <si>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</si>
  <si>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</si>
  <si>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</si>
  <si>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</si>
  <si>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</si>
  <si>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</si>
  <si>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</si>
  <si>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</si>
  <si>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</si>
  <si>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</si>
  <si>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</si>
  <si>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</si>
  <si>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</si>
  <si>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</si>
  <si>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</si>
  <si>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</si>
  <si>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</si>
  <si>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</si>
  <si>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</si>
  <si>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</si>
  <si>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</si>
  <si>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</si>
  <si>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</si>
  <si>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</si>
  <si>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</si>
  <si>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</si>
  <si>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</si>
  <si>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</si>
  <si>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</si>
  <si>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</si>
  <si>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</si>
  <si>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</si>
  <si>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</si>
  <si>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</si>
  <si>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</si>
  <si>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</si>
  <si>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</si>
  <si>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</si>
  <si>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</si>
  <si>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</si>
  <si>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</si>
  <si>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</si>
  <si>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</si>
  <si>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</si>
  <si>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</si>
  <si>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</si>
  <si>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</si>
  <si>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</si>
  <si>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</si>
  <si>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</si>
  <si>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</si>
  <si>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</si>
  <si>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</si>
  <si>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</si>
  <si>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</si>
  <si>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</si>
  <si>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</si>
  <si>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</si>
  <si>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</si>
  <si>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</si>
  <si>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</si>
  <si>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</si>
  <si>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</si>
  <si>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</si>
  <si>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</si>
  <si>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</si>
  <si>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</si>
  <si>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</si>
  <si>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</si>
  <si>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</si>
  <si>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</si>
  <si>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</si>
  <si>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</si>
  <si>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</si>
  <si>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</si>
  <si>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</si>
  <si>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</si>
  <si>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</si>
  <si>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</si>
  <si>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</si>
  <si>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</si>
  <si>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</si>
  <si>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</si>
  <si>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</si>
  <si>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</si>
  <si>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</si>
  <si>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</si>
  <si>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</si>
  <si>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</si>
  <si>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</si>
  <si>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</si>
  <si>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</si>
  <si>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</si>
  <si>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</si>
  <si>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</si>
  <si>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</si>
  <si>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</si>
  <si>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</si>
  <si>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</si>
  <si>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</si>
  <si>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</si>
  <si>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</si>
  <si>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</si>
  <si>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</si>
  <si>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</si>
  <si>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</si>
  <si>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</si>
  <si>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</si>
  <si>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</si>
  <si>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</si>
  <si>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</si>
  <si>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</si>
  <si>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</si>
  <si>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</si>
  <si>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</si>
  <si>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</si>
  <si>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</si>
  <si>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</si>
  <si>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</si>
  <si>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</si>
  <si>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</si>
  <si>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</si>
  <si>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</si>
  <si>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</si>
  <si>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</si>
  <si>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</si>
  <si>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</si>
  <si>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</si>
  <si>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</si>
  <si>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</si>
  <si>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</si>
  <si>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</si>
  <si>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</si>
  <si>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</si>
  <si>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</si>
  <si>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</si>
  <si>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</si>
  <si>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</si>
  <si>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</si>
  <si>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</si>
  <si>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</si>
  <si>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</si>
  <si>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</si>
  <si>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</si>
  <si>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</si>
  <si>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</si>
  <si>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</si>
  <si>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</si>
  <si>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</si>
  <si>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</si>
  <si>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</si>
  <si>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</si>
  <si>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</si>
  <si>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</si>
  <si>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</si>
  <si>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</si>
  <si>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</si>
  <si>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</si>
  <si>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</si>
  <si>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</si>
  <si>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</si>
  <si>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</si>
  <si>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</si>
  <si>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</si>
  <si>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</si>
  <si>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</si>
  <si>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</si>
  <si>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</si>
  <si>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</si>
  <si>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</si>
  <si>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</si>
  <si>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</si>
  <si>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</si>
  <si>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</si>
  <si>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</si>
  <si>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</si>
  <si>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</si>
  <si>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</si>
  <si>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</si>
  <si>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</si>
  <si>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</si>
  <si>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</si>
  <si>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</si>
  <si>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</si>
  <si>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</si>
  <si>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</si>
  <si>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</si>
  <si>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</si>
  <si>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</si>
  <si>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</si>
  <si>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</si>
  <si>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</si>
  <si>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</si>
  <si>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</si>
  <si>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</si>
  <si>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</si>
  <si>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</si>
  <si>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</si>
  <si>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</si>
  <si>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</si>
  <si>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</si>
  <si>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</si>
  <si>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</si>
  <si>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</si>
  <si>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</si>
  <si>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</si>
  <si>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</si>
  <si>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</si>
  <si>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</si>
  <si>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</si>
  <si>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</si>
  <si>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</si>
  <si>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</si>
  <si>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</si>
  <si>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</si>
  <si>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</si>
  <si>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</si>
  <si>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</si>
  <si>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</si>
  <si>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</si>
  <si>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</si>
  <si>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</si>
  <si>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</si>
  <si>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</si>
  <si>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</si>
  <si>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</si>
  <si>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</si>
  <si>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</si>
  <si>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</si>
  <si>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</si>
  <si>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</si>
  <si>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</si>
  <si>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</si>
  <si>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</si>
  <si>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</si>
  <si>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</si>
  <si>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</si>
  <si>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</si>
  <si>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</si>
  <si>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</si>
  <si>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</si>
  <si>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</si>
  <si>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</si>
  <si>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</si>
  <si>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</si>
  <si>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</si>
  <si>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</si>
  <si>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</si>
  <si>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</si>
  <si>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</si>
  <si>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</si>
  <si>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</si>
  <si>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</si>
  <si>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</si>
  <si>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</si>
  <si>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</si>
  <si>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</si>
  <si>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</si>
  <si>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</si>
  <si>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</si>
  <si>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</si>
  <si>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</si>
  <si>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</si>
  <si>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</si>
  <si>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</si>
  <si>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</si>
  <si>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</si>
  <si>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</si>
  <si>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</si>
  <si>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</si>
  <si>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</si>
  <si>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</si>
  <si>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</si>
  <si>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</si>
  <si>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</si>
  <si>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</si>
  <si>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</si>
  <si>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</si>
  <si>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</si>
  <si>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</si>
  <si>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</si>
  <si>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</si>
  <si>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</si>
  <si>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</si>
  <si>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</si>
  <si>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</si>
  <si>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</si>
  <si>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</si>
  <si>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</si>
  <si>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</si>
  <si>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</si>
  <si>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</si>
  <si>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</si>
  <si>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</si>
  <si>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</si>
  <si>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</si>
  <si>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</si>
  <si>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</si>
  <si>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</si>
  <si>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</si>
  <si>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</si>
  <si>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</si>
  <si>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</si>
  <si>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</si>
  <si>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</si>
  <si>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</si>
  <si>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</si>
  <si>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</si>
  <si>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</si>
  <si>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</si>
  <si>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</si>
  <si>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</si>
  <si>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</si>
  <si>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</si>
  <si>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</si>
  <si>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</si>
  <si>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</si>
  <si>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</si>
  <si>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</si>
  <si>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</si>
  <si>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</si>
  <si>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</si>
  <si>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</si>
  <si>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</si>
  <si>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</si>
  <si>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</si>
  <si>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</si>
  <si>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</si>
  <si>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</si>
  <si>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</si>
  <si>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</si>
  <si>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</si>
  <si>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</si>
  <si>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</si>
  <si>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</si>
  <si>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</si>
  <si>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</si>
  <si>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</si>
  <si>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</si>
  <si>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</si>
  <si>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</si>
  <si>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</si>
  <si>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</si>
  <si>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</si>
  <si>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</si>
  <si>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</si>
  <si>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</si>
  <si>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</si>
  <si>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</si>
  <si>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</si>
  <si>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</si>
  <si>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</si>
  <si>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</si>
  <si>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</si>
  <si>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</si>
  <si>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</si>
  <si>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</si>
  <si>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</si>
  <si>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</si>
  <si>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</si>
  <si>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</si>
  <si>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</si>
  <si>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</si>
  <si>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</si>
  <si>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</si>
  <si>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</si>
  <si>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</si>
  <si>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</si>
  <si>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</si>
  <si>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</si>
  <si>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</si>
  <si>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</si>
  <si>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</si>
  <si>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</si>
  <si>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</si>
  <si>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</si>
  <si>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</si>
  <si>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</si>
  <si>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</si>
  <si>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</si>
  <si>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</si>
  <si>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</si>
  <si>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</si>
  <si>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</si>
  <si>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</si>
  <si>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</si>
  <si>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</si>
  <si>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</si>
  <si>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</si>
  <si>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</si>
  <si>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</si>
  <si>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</si>
  <si>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</si>
  <si>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</si>
  <si>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</si>
  <si>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</si>
  <si>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</si>
  <si>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</si>
  <si>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</si>
  <si>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</si>
  <si>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</si>
  <si>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</si>
  <si>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</si>
  <si>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</si>
  <si>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</si>
  <si>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</si>
  <si>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</si>
  <si>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</si>
  <si>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</si>
  <si>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</si>
  <si>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</si>
  <si>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</si>
  <si>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</si>
  <si>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</si>
  <si>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</si>
  <si>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</si>
  <si>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</si>
  <si>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</si>
  <si>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</si>
  <si>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</si>
  <si>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</si>
  <si>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</si>
  <si>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</si>
  <si>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</si>
  <si>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</si>
  <si>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</si>
  <si>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</si>
  <si>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</si>
  <si>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</si>
  <si>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</si>
  <si>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</si>
  <si>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</si>
  <si>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</si>
  <si>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</si>
  <si>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</si>
  <si>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</si>
  <si>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</si>
  <si>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</si>
  <si>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</si>
  <si>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</si>
  <si>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</si>
  <si>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</si>
  <si>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</si>
  <si>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</si>
  <si>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</si>
  <si>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</si>
  <si>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</si>
  <si>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</si>
  <si>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</si>
  <si>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</si>
  <si>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</si>
  <si>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</si>
  <si>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</si>
  <si>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</si>
  <si>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</si>
  <si>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</si>
  <si>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</si>
  <si>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</si>
  <si>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</si>
  <si>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</si>
  <si>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</si>
  <si>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</si>
  <si>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</si>
  <si>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</si>
  <si>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</si>
  <si>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</si>
  <si>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</si>
  <si>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</si>
  <si>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</si>
  <si>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</si>
  <si>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</si>
  <si>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</si>
  <si>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</si>
  <si>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</si>
  <si>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</si>
  <si>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</si>
  <si>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</si>
  <si>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</si>
  <si>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</si>
  <si>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</si>
  <si>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</si>
  <si>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</si>
  <si>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</si>
  <si>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</si>
  <si>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</si>
  <si>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</si>
  <si>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</si>
  <si>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</si>
  <si>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</si>
  <si>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</si>
  <si>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</si>
  <si>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</si>
  <si>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</si>
  <si>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</si>
  <si>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</si>
  <si>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</si>
  <si>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</si>
  <si>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</si>
  <si>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</si>
  <si>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</si>
  <si>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</si>
  <si>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</si>
  <si>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</si>
  <si>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</si>
  <si>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</si>
  <si>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</si>
  <si>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</si>
  <si>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</si>
  <si>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</si>
  <si>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</si>
  <si>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</si>
  <si>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</si>
  <si>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</si>
  <si>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</si>
  <si>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</si>
  <si>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</si>
  <si>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</si>
  <si>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</si>
  <si>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</si>
  <si>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</si>
  <si>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</si>
  <si>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</si>
  <si>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</si>
  <si>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</si>
  <si>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</si>
  <si>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</si>
  <si>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</si>
  <si>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</si>
  <si>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</si>
  <si>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</si>
  <si>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</si>
  <si>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</si>
  <si>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</si>
  <si>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</si>
  <si>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</si>
  <si>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</si>
  <si>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</si>
  <si>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</si>
  <si>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</si>
  <si>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</si>
  <si>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</si>
  <si>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</si>
  <si>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</si>
  <si>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</si>
  <si>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</si>
  <si>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</si>
  <si>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</si>
  <si>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</si>
  <si>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</si>
  <si>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</si>
  <si>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</si>
  <si>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</si>
  <si>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</si>
  <si>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</si>
  <si>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</si>
  <si>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</si>
  <si>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</si>
  <si>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</si>
  <si>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</si>
  <si>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</si>
  <si>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</si>
  <si>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</si>
  <si>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</si>
  <si>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</si>
  <si>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</si>
  <si>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</si>
  <si>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</si>
  <si>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</si>
  <si>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</si>
  <si>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</si>
  <si>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</si>
  <si>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</si>
  <si>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</si>
  <si>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</si>
  <si>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</si>
  <si>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</si>
  <si>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</si>
  <si>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</si>
  <si>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</si>
  <si>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</si>
  <si>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</si>
  <si>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</si>
  <si>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</si>
  <si>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</si>
  <si>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</si>
  <si>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</si>
  <si>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</si>
  <si>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</si>
  <si>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</si>
  <si>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</si>
  <si>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</si>
  <si>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</si>
  <si>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</si>
  <si>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</si>
  <si>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</si>
  <si>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</si>
  <si>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</si>
  <si>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</si>
  <si>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</si>
  <si>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</si>
  <si>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</si>
  <si>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</si>
  <si>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</si>
  <si>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</si>
  <si>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</si>
  <si>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</si>
  <si>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</si>
  <si>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</si>
  <si>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</si>
  <si>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</si>
  <si>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</si>
  <si>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</si>
  <si>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</si>
  <si>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</si>
  <si>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</si>
  <si>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</si>
  <si>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</si>
  <si>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</si>
  <si>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</si>
  <si>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</si>
  <si>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</si>
  <si>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</si>
  <si>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</si>
  <si>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</si>
  <si>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</si>
  <si>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</si>
  <si>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</si>
  <si>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</si>
  <si>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</si>
  <si>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</si>
  <si>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</si>
  <si>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</si>
  <si>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</si>
  <si>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</si>
  <si>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</si>
  <si>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</si>
  <si>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</si>
  <si>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</si>
  <si>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</si>
  <si>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</si>
  <si>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</si>
  <si>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</si>
  <si>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</si>
  <si>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</si>
  <si>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</si>
  <si>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</si>
  <si>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</si>
  <si>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</si>
  <si>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</si>
  <si>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</si>
  <si>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</si>
  <si>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</si>
  <si>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</si>
  <si>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</si>
  <si>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</si>
  <si>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</si>
  <si>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</si>
  <si>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</si>
  <si>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</si>
  <si>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</si>
  <si>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</si>
  <si>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</si>
  <si>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</si>
  <si>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</si>
  <si>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</si>
  <si>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</si>
  <si>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</si>
  <si>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</si>
  <si>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</si>
  <si>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</si>
  <si>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</si>
  <si>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</si>
  <si>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</si>
  <si>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</si>
  <si>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</si>
  <si>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</si>
  <si>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</si>
  <si>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</si>
  <si>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</si>
  <si>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</si>
  <si>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</si>
  <si>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</si>
  <si>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</si>
  <si>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</si>
  <si>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</si>
  <si>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</si>
  <si>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</si>
  <si>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</si>
  <si>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</si>
  <si>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</si>
  <si>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</si>
  <si>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</si>
  <si>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</si>
  <si>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</si>
  <si>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</si>
  <si>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</si>
  <si>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</si>
  <si>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</si>
  <si>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</si>
  <si>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</si>
  <si>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</si>
  <si>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</si>
  <si>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</si>
  <si>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</si>
  <si>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</si>
  <si>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</si>
  <si>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</si>
  <si>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</si>
  <si>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</si>
  <si>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</si>
  <si>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</si>
  <si>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</si>
  <si>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</si>
  <si>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</si>
  <si>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</si>
  <si>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</si>
  <si>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</si>
  <si>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</si>
  <si>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</si>
  <si>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</si>
  <si>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</si>
  <si>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</si>
  <si>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</si>
  <si>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</si>
  <si>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</si>
  <si>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</si>
  <si>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</si>
  <si>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</si>
  <si>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</si>
  <si>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</si>
  <si>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</si>
  <si>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</si>
  <si>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</si>
  <si>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</si>
  <si>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</si>
  <si>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</si>
  <si>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</si>
  <si>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</si>
  <si>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</si>
  <si>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</si>
  <si>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</si>
  <si>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</si>
  <si>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</si>
  <si>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</si>
  <si>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</si>
  <si>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</si>
  <si>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</si>
  <si>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</si>
  <si>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</si>
  <si>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</si>
  <si>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</si>
  <si>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</si>
  <si>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</si>
  <si>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</si>
  <si>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</si>
  <si>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</si>
  <si>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</si>
  <si>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</si>
  <si>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</si>
  <si>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</si>
  <si>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</si>
  <si>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</si>
  <si>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</si>
  <si>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</si>
  <si>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</si>
  <si>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</si>
  <si>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</si>
  <si>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</si>
  <si>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</si>
  <si>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</si>
  <si>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</si>
  <si>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</si>
  <si>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</si>
  <si>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</si>
  <si>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</si>
  <si>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</si>
  <si>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</si>
  <si>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</si>
  <si>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</si>
  <si>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</si>
  <si>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</si>
  <si>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</si>
  <si>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</si>
  <si>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</si>
  <si>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</si>
  <si>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</si>
  <si>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</si>
  <si>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</si>
  <si>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</si>
  <si>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</si>
  <si>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</si>
  <si>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</si>
  <si>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</si>
  <si>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</si>
  <si>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</si>
  <si>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</si>
  <si>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</si>
  <si>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</si>
  <si>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</si>
  <si>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</si>
  <si>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</si>
  <si>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</si>
  <si>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</si>
  <si>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</si>
  <si>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</si>
  <si>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</si>
  <si>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</si>
  <si>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</si>
  <si>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</si>
  <si>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</si>
  <si>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</si>
  <si>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</si>
  <si>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</si>
  <si>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</si>
  <si>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</si>
  <si>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</si>
  <si>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</si>
  <si>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</si>
  <si>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</si>
  <si>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</si>
  <si>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</si>
  <si>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</si>
  <si>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</si>
  <si>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</si>
  <si>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</si>
  <si>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</si>
  <si>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</si>
  <si>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</si>
  <si>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</si>
  <si>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</si>
  <si>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</si>
  <si>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</si>
  <si>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</si>
  <si>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</si>
  <si>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</si>
  <si>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</si>
  <si>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</si>
  <si>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</si>
  <si>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</si>
  <si>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</si>
  <si>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</si>
  <si>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</si>
  <si>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</si>
  <si>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</si>
  <si>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</si>
  <si>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</si>
  <si>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</si>
  <si>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</si>
  <si>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</si>
  <si>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</si>
  <si>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</si>
  <si>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</si>
  <si>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</si>
  <si>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</si>
  <si>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</si>
  <si>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</si>
  <si>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</si>
  <si>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</si>
  <si>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</si>
  <si>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</si>
  <si>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</si>
  <si>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</si>
  <si>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</si>
  <si>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</si>
  <si>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</si>
  <si>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</si>
  <si>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</si>
  <si>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</si>
  <si>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</si>
  <si>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</si>
  <si>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</si>
  <si>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</si>
  <si>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</si>
  <si>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</si>
  <si>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</si>
  <si>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</si>
  <si>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</si>
  <si>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</si>
  <si>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</si>
  <si>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</si>
  <si>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</si>
  <si>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</si>
  <si>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</si>
  <si>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</si>
  <si>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</si>
  <si>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</si>
  <si>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</si>
  <si>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</si>
  <si>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</si>
  <si>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</si>
  <si>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</si>
  <si>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</si>
  <si>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</si>
  <si>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</si>
  <si>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</si>
  <si>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</si>
  <si>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</si>
  <si>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</si>
  <si>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</si>
  <si>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</si>
  <si>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</si>
  <si>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</si>
  <si>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</si>
  <si>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</si>
  <si>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</si>
  <si>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</si>
  <si>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</si>
  <si>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</si>
  <si>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</si>
  <si>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</si>
  <si>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</si>
  <si>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</si>
  <si>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</si>
  <si>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</si>
  <si>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</si>
  <si>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</si>
  <si>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</si>
  <si>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</si>
  <si>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</si>
  <si>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</si>
  <si>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</si>
  <si>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</si>
  <si>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</si>
  <si>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</si>
  <si>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</si>
  <si>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</si>
  <si>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</si>
  <si>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</si>
  <si>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</si>
  <si>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</si>
  <si>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</si>
  <si>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</si>
  <si>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</si>
  <si>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</si>
  <si>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</si>
  <si>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</si>
  <si>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</si>
  <si>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</si>
  <si>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</si>
  <si>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</si>
  <si>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</si>
  <si>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</si>
  <si>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</si>
  <si>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</si>
  <si>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</si>
  <si>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</si>
  <si>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</si>
  <si>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</si>
  <si>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</si>
  <si>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</si>
  <si>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</si>
  <si>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</si>
  <si>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</si>
  <si>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</si>
  <si>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</si>
  <si>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</si>
  <si>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</si>
  <si>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</si>
  <si>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</si>
  <si>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</si>
  <si>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</si>
  <si>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</si>
  <si>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</si>
  <si>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</si>
  <si>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</si>
  <si>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</si>
  <si>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</si>
  <si>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</si>
  <si>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</si>
  <si>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</si>
  <si>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</si>
  <si>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</si>
  <si>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</si>
  <si>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</si>
  <si>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</si>
  <si>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</si>
  <si>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</si>
  <si>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</si>
  <si>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</si>
  <si>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</si>
  <si>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</si>
  <si>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</si>
  <si>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</si>
  <si>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</si>
  <si>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</si>
  <si>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</si>
  <si>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</si>
  <si>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</si>
  <si>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</si>
  <si>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</si>
  <si>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</si>
  <si>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</si>
  <si>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</si>
  <si>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</si>
  <si>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</si>
  <si>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</si>
  <si>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</si>
  <si>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</si>
  <si>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</si>
  <si>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</si>
  <si>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</si>
  <si>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</si>
  <si>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</si>
  <si>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</si>
  <si>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</si>
  <si>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</si>
  <si>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</si>
  <si>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</si>
  <si>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</si>
  <si>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</si>
  <si>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</si>
  <si>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</si>
  <si>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</si>
  <si>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</si>
  <si>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</si>
  <si>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</si>
  <si>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</si>
  <si>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</si>
  <si>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</si>
  <si>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</si>
  <si>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</si>
  <si>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</si>
  <si>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</si>
  <si>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</si>
  <si>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</si>
  <si>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</si>
  <si>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</si>
  <si>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</si>
  <si>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</si>
  <si>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</si>
  <si>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</si>
  <si>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</si>
  <si>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</si>
  <si>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</si>
  <si>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</si>
  <si>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</si>
  <si>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</si>
  <si>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</si>
  <si>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</si>
  <si>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</si>
  <si>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</si>
  <si>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</si>
  <si>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</si>
  <si>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</si>
  <si>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</si>
  <si>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</si>
  <si>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</si>
  <si>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</si>
  <si>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</si>
  <si>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</si>
  <si>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</si>
  <si>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</si>
  <si>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</si>
  <si>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</si>
  <si>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</si>
  <si>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</si>
  <si>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</si>
  <si>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</si>
  <si>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</si>
  <si>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</si>
  <si>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</si>
  <si>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</si>
  <si>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</si>
  <si>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</si>
  <si>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</si>
  <si>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</si>
  <si>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</si>
  <si>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</si>
  <si>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</si>
  <si>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</si>
  <si>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</si>
  <si>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</si>
  <si>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</si>
  <si>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</si>
  <si>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</si>
  <si>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</si>
  <si>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</si>
  <si>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</si>
  <si>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</si>
  <si>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</si>
  <si>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</si>
  <si>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</si>
  <si>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</si>
  <si>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</si>
  <si>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</si>
  <si>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</si>
  <si>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</si>
  <si>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</si>
  <si>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</si>
  <si>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</si>
  <si>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</si>
  <si>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</si>
  <si>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</si>
  <si>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</si>
  <si>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</si>
  <si>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</si>
  <si>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</si>
  <si>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</si>
  <si>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</si>
  <si>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</si>
  <si>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</si>
  <si>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</si>
  <si>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</si>
  <si>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</si>
  <si>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</si>
  <si>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</si>
  <si>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</si>
  <si>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</si>
  <si>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</si>
  <si>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</si>
  <si>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</si>
  <si>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</si>
  <si>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</si>
  <si>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</si>
  <si>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</si>
  <si>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</si>
  <si>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</si>
  <si>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</si>
  <si>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</si>
  <si>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</si>
  <si>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</si>
  <si>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</si>
  <si>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</si>
  <si>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</si>
  <si>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</si>
  <si>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</si>
  <si>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</si>
  <si>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</si>
  <si>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</si>
  <si>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</si>
  <si>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</si>
  <si>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</si>
  <si>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</si>
  <si>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</si>
  <si>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</si>
  <si>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</si>
  <si>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</si>
  <si>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</si>
  <si>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</si>
  <si>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</si>
  <si>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</si>
  <si>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</si>
  <si>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</si>
  <si>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</si>
  <si>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</si>
  <si>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</si>
  <si>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</si>
  <si>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</si>
  <si>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</si>
  <si>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</si>
  <si>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</si>
  <si>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</si>
  <si>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</si>
  <si>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</si>
  <si>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</si>
  <si>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</si>
  <si>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</si>
  <si>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</si>
  <si>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</si>
  <si>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</si>
  <si>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</si>
  <si>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</si>
  <si>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</si>
  <si>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</si>
  <si>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</si>
  <si>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</si>
  <si>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</si>
  <si>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</si>
  <si>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</si>
  <si>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</si>
  <si>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</si>
  <si>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</si>
  <si>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</si>
  <si>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</si>
  <si>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</si>
  <si>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</si>
  <si>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</si>
  <si>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</si>
  <si>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</si>
  <si>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</si>
  <si>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</si>
  <si>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</si>
  <si>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</si>
  <si>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</si>
  <si>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</si>
  <si>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</si>
  <si>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</si>
  <si>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</si>
  <si>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</si>
  <si>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</si>
  <si>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</si>
  <si>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</si>
  <si>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</si>
  <si>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</si>
  <si>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</si>
  <si>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</si>
  <si>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</si>
  <si>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</si>
  <si>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</si>
  <si>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</si>
  <si>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</si>
  <si>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</si>
  <si>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</si>
  <si>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</si>
  <si>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</si>
  <si>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</si>
  <si>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</si>
  <si>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</si>
  <si>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</si>
  <si>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</si>
  <si>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</si>
  <si>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</si>
  <si>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</si>
  <si>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</si>
  <si>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</si>
  <si>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</si>
  <si>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</si>
  <si>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</si>
  <si>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</si>
  <si>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</si>
  <si>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</si>
  <si>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</si>
  <si>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</si>
  <si>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</si>
  <si>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</si>
  <si>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</si>
  <si>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</si>
  <si>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</si>
  <si>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</si>
  <si>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</si>
  <si>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</si>
  <si>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</si>
  <si>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</si>
  <si>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</si>
  <si>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</si>
  <si>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</si>
  <si>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</si>
  <si>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</si>
  <si>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</si>
  <si>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</si>
  <si>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</si>
  <si>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</si>
  <si>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</si>
  <si>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</si>
  <si>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</si>
  <si>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</si>
  <si>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</si>
  <si>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</si>
  <si>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</si>
  <si>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</si>
  <si>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</si>
  <si>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</si>
  <si>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</si>
  <si>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</si>
  <si>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</si>
  <si>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</si>
  <si>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</si>
  <si>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</si>
  <si>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</si>
  <si>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</si>
  <si>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</si>
  <si>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</si>
  <si>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</si>
  <si>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</si>
  <si>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</si>
  <si>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</si>
  <si>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</si>
  <si>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</si>
  <si>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</si>
  <si>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</si>
  <si>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</si>
  <si>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</si>
  <si>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</si>
  <si>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</si>
  <si>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</si>
  <si>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</si>
  <si>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</si>
  <si>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</si>
  <si>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</si>
  <si>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</si>
  <si>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</si>
  <si>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</si>
  <si>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</si>
  <si>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</si>
  <si>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</si>
  <si>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</si>
  <si>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</si>
  <si>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</si>
  <si>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</si>
  <si>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</si>
  <si>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</si>
  <si>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</si>
  <si>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</si>
  <si>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</si>
  <si>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</si>
  <si>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</si>
  <si>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</si>
  <si>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</si>
  <si>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</si>
  <si>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</si>
  <si>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</si>
  <si>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</si>
  <si>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</si>
  <si>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</si>
  <si>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</si>
  <si>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</si>
  <si>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</si>
  <si>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</si>
  <si>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</si>
  <si>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</si>
  <si>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</si>
  <si>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</si>
  <si>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</si>
  <si>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</si>
  <si>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</si>
  <si>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</si>
  <si>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</si>
  <si>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</si>
  <si>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</si>
  <si>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</si>
  <si>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</si>
  <si>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</si>
  <si>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</si>
  <si>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</si>
  <si>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</si>
  <si>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</si>
  <si>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</si>
  <si>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</si>
  <si>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</si>
  <si>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</si>
  <si>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</si>
  <si>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</si>
  <si>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</si>
  <si>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</si>
  <si>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</si>
  <si>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</si>
  <si>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</si>
  <si>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</si>
  <si>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</si>
  <si>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</si>
  <si>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</si>
  <si>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</si>
  <si>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</si>
  <si>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</si>
  <si>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</si>
  <si>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</si>
  <si>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</si>
  <si>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</si>
  <si>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</si>
  <si>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</si>
  <si>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</si>
  <si>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</si>
  <si>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</si>
  <si>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</si>
  <si>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</si>
  <si>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</si>
  <si>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</si>
  <si>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</si>
  <si>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</si>
  <si>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</si>
  <si>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</si>
  <si>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</si>
  <si>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</si>
  <si>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</si>
  <si>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</si>
  <si>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</si>
  <si>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</si>
  <si>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</si>
  <si>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</si>
  <si>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</si>
  <si>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</si>
  <si>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</si>
  <si>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</si>
  <si>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</si>
  <si>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</si>
  <si>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</si>
  <si>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</si>
  <si>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</si>
  <si>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</si>
  <si>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</si>
  <si>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</si>
  <si>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</si>
  <si>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</si>
  <si>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</si>
  <si>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</si>
  <si>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</si>
  <si>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</si>
  <si>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</si>
  <si>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</si>
  <si>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</si>
  <si>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</si>
  <si>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</si>
  <si>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</si>
  <si>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</si>
  <si>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</si>
  <si>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</si>
  <si>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</si>
  <si>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</si>
  <si>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</si>
  <si>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</si>
  <si>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</si>
  <si>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</si>
  <si>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</si>
  <si>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</si>
  <si>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</si>
  <si>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</si>
  <si>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</si>
  <si>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</si>
  <si>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</si>
  <si>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</si>
  <si>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</si>
  <si>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</si>
  <si>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</si>
  <si>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</si>
  <si>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</si>
  <si>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</si>
  <si>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</si>
  <si>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</si>
  <si>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</si>
  <si>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</si>
  <si>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</si>
  <si>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</si>
  <si>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</si>
  <si>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</si>
  <si>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</si>
  <si>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</si>
  <si>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</si>
  <si>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</si>
  <si>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</si>
  <si>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</si>
  <si>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</si>
  <si>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</si>
  <si>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</si>
  <si>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</si>
  <si>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</si>
  <si>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</si>
  <si>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</si>
  <si>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</si>
  <si>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</si>
  <si>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</si>
  <si>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</si>
  <si>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</si>
  <si>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</si>
  <si>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</si>
  <si>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</si>
  <si>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</si>
  <si>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</si>
  <si>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</si>
  <si>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</si>
  <si>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</si>
  <si>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</si>
  <si>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</si>
  <si>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</si>
  <si>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</si>
  <si>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</si>
  <si>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</si>
  <si>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</si>
  <si>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</si>
  <si>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</si>
  <si>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</si>
  <si>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</si>
  <si>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</si>
  <si>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</si>
  <si>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</si>
  <si>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</si>
  <si>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</si>
  <si>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</si>
  <si>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</si>
  <si>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</si>
  <si>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</si>
  <si>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</si>
  <si>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</si>
  <si>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</si>
  <si>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</si>
  <si>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</si>
  <si>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</si>
  <si>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</si>
  <si>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</si>
  <si>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</si>
  <si>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</si>
  <si>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</si>
  <si>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</si>
  <si>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</si>
  <si>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</si>
  <si>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</si>
  <si>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</si>
  <si>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</si>
  <si>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</si>
  <si>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</si>
  <si>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</si>
  <si>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</si>
  <si>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</si>
  <si>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</si>
  <si>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</si>
  <si>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</si>
  <si>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</si>
  <si>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</si>
  <si>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</si>
  <si>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</si>
  <si>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</si>
  <si>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</si>
  <si>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</si>
  <si>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</si>
  <si>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</si>
  <si>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</si>
  <si>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</si>
  <si>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</si>
  <si>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</si>
  <si>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</si>
  <si>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</si>
  <si>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</si>
  <si>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</si>
  <si>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</si>
  <si>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</si>
  <si>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</si>
  <si>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</si>
  <si>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</si>
  <si>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</si>
  <si>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</si>
  <si>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</si>
  <si>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</si>
  <si>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</si>
  <si>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</si>
  <si>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</si>
  <si>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</si>
  <si>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</si>
  <si>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</si>
  <si>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</si>
  <si>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</si>
  <si>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</si>
  <si>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</si>
  <si>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</si>
  <si>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</si>
  <si>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</si>
  <si>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</si>
  <si>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</si>
  <si>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</si>
  <si>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</si>
  <si>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</si>
  <si>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</si>
  <si>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</si>
  <si>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</si>
  <si>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</si>
  <si>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</si>
  <si>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</si>
  <si>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</si>
  <si>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</si>
  <si>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</si>
  <si>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</si>
  <si>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</si>
  <si>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</si>
  <si>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</si>
  <si>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</si>
  <si>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</si>
  <si>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</si>
  <si>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</si>
  <si>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</si>
  <si>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</si>
  <si>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</si>
  <si>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</si>
  <si>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</si>
  <si>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</si>
  <si>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</si>
  <si>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</si>
  <si>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</si>
  <si>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</si>
  <si>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</si>
  <si>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</si>
  <si>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</si>
  <si>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</si>
  <si>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</si>
  <si>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</si>
  <si>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</si>
  <si>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</si>
  <si>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</si>
  <si>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</si>
  <si>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</si>
  <si>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</si>
  <si>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</si>
  <si>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</si>
  <si>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</si>
  <si>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</si>
  <si>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</si>
  <si>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</si>
  <si>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</si>
  <si>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</si>
  <si>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</si>
  <si>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</si>
  <si>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</si>
  <si>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</si>
  <si>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</si>
  <si>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</si>
  <si>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</si>
  <si>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</si>
  <si>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</si>
  <si>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</si>
  <si>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</si>
  <si>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</si>
  <si>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</si>
  <si>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</si>
  <si>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</si>
  <si>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</si>
  <si>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</si>
  <si>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</si>
  <si>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</si>
  <si>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</si>
  <si>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</si>
  <si>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</si>
  <si>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</si>
  <si>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</si>
  <si>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</si>
  <si>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</si>
  <si>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</si>
  <si>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</si>
  <si>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</si>
  <si>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</si>
  <si>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</si>
  <si>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</si>
  <si>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</si>
  <si>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</si>
  <si>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</si>
  <si>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</si>
  <si>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</si>
  <si>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</si>
  <si>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</si>
  <si>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</si>
  <si>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</si>
  <si>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</si>
  <si>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</si>
  <si>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</si>
  <si>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</si>
  <si>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</si>
  <si>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</si>
  <si>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</si>
  <si>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</si>
  <si>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</si>
  <si>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</si>
  <si>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</si>
  <si>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</si>
  <si>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</si>
  <si>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</si>
  <si>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</si>
  <si>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</si>
  <si>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</si>
  <si>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</si>
  <si>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</si>
  <si>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</si>
  <si>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</si>
  <si>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</si>
  <si>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</si>
  <si>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</si>
  <si>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</si>
  <si>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</si>
  <si>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</si>
  <si>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</si>
  <si>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</si>
  <si>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</si>
  <si>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</si>
  <si>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</si>
  <si>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</si>
  <si>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</si>
  <si>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</si>
  <si>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</si>
  <si>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</si>
  <si>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</si>
  <si>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</si>
  <si>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</si>
  <si>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</si>
  <si>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</si>
  <si>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</si>
  <si>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</si>
  <si>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</si>
  <si>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</si>
  <si>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</si>
  <si>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</si>
  <si>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</si>
  <si>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</si>
  <si>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</si>
  <si>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</si>
  <si>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</si>
  <si>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</si>
  <si>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</si>
  <si>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</si>
  <si>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</si>
  <si>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</si>
  <si>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</si>
  <si>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</si>
  <si>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</si>
  <si>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</si>
  <si>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</si>
  <si>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</si>
  <si>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</si>
  <si>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</si>
  <si>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</si>
  <si>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</si>
  <si>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</si>
  <si>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</si>
  <si>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</si>
  <si>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</si>
  <si>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</si>
  <si>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</si>
  <si>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</si>
  <si>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</si>
  <si>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</si>
  <si>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</si>
  <si>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</si>
  <si>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</si>
  <si>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</si>
  <si>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</si>
  <si>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</si>
  <si>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</si>
  <si>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</si>
  <si>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</si>
  <si>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</si>
  <si>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</si>
  <si>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</si>
  <si>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</si>
  <si>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</si>
  <si>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</si>
  <si>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</si>
  <si>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</si>
  <si>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</si>
  <si>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</si>
  <si>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</si>
  <si>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</si>
  <si>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</si>
  <si>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</si>
  <si>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</si>
  <si>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</si>
  <si>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</si>
  <si>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</si>
  <si>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</si>
  <si>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</si>
  <si>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</si>
  <si>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</si>
  <si>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</si>
  <si>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</si>
  <si>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</si>
  <si>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</si>
  <si>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</si>
  <si>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</si>
  <si>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</si>
  <si>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</si>
  <si>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</si>
  <si>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</si>
  <si>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</si>
  <si>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</si>
  <si>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</si>
  <si>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</si>
  <si>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</si>
  <si>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</si>
  <si>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</si>
  <si>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</si>
  <si>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</si>
  <si>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</si>
  <si>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</si>
  <si>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</si>
  <si>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</si>
  <si>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</si>
  <si>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</si>
  <si>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</si>
  <si>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</si>
  <si>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</si>
  <si>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</si>
  <si>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</si>
  <si>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</si>
  <si>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</si>
  <si>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</si>
  <si>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</si>
  <si>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</si>
  <si>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</si>
  <si>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</si>
  <si>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</si>
  <si>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</si>
  <si>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</si>
  <si>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</si>
  <si>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</si>
  <si>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</si>
  <si>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</si>
  <si>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</si>
  <si>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</si>
  <si>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</si>
  <si>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</si>
  <si>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</si>
  <si>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</si>
  <si>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</si>
  <si>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</si>
  <si>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</si>
  <si>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</si>
  <si>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</si>
  <si>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</si>
  <si>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</si>
  <si>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</si>
  <si>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</si>
  <si>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</si>
  <si>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</si>
  <si>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</si>
  <si>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</si>
  <si>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</si>
  <si>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</si>
  <si>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</si>
  <si>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</si>
  <si>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</si>
  <si>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</si>
  <si>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</si>
  <si>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</si>
  <si>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</si>
  <si>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</si>
  <si>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</si>
  <si>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</si>
  <si>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</si>
  <si>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</si>
  <si>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</si>
  <si>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</si>
  <si>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</si>
  <si>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</si>
  <si>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</si>
  <si>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</si>
  <si>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</si>
  <si>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</si>
  <si>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</si>
  <si>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</si>
  <si>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</si>
  <si>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</si>
  <si>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</si>
  <si>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</si>
  <si>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</si>
  <si>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</si>
  <si>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</si>
  <si>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</si>
  <si>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</si>
  <si>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</si>
  <si>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</si>
  <si>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</si>
  <si>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</si>
  <si>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</si>
  <si>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</si>
  <si>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</si>
  <si>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</si>
  <si>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</si>
  <si>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</si>
  <si>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</si>
  <si>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</si>
  <si>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</si>
  <si>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</si>
  <si>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</si>
  <si>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</si>
  <si>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</si>
  <si>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</si>
  <si>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</si>
  <si>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</si>
  <si>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</si>
  <si>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</si>
  <si>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</si>
  <si>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</si>
  <si>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</si>
  <si>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</si>
  <si>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</si>
  <si>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</si>
  <si>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</si>
  <si>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</si>
  <si>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</si>
  <si>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</si>
  <si>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</si>
  <si>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</si>
  <si>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</si>
  <si>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</si>
  <si>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</si>
  <si>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</si>
  <si>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</si>
  <si>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</si>
  <si>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</si>
  <si>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</si>
  <si>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</si>
  <si>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</si>
  <si>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</si>
  <si>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</si>
  <si>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</si>
  <si>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</si>
  <si>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</si>
  <si>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</si>
  <si>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</si>
  <si>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</si>
  <si>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</si>
  <si>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</si>
  <si>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</si>
  <si>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</si>
  <si>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</si>
  <si>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</si>
  <si>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</si>
  <si>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</si>
  <si>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</si>
  <si>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</si>
  <si>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</si>
  <si>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</si>
  <si>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</si>
  <si>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</si>
  <si>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</si>
  <si>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</si>
  <si>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</si>
  <si>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</si>
  <si>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</si>
  <si>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</si>
  <si>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</si>
  <si>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</si>
  <si>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</si>
  <si>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</si>
  <si>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</si>
  <si>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</si>
  <si>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</si>
  <si>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</si>
  <si>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</si>
  <si>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</si>
  <si>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</si>
  <si>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</si>
  <si>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</si>
  <si>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</si>
  <si>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</si>
  <si>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</si>
  <si>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</si>
  <si>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</si>
  <si>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</si>
  <si>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</si>
  <si>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</si>
  <si>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</si>
  <si>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</si>
  <si>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</si>
  <si>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</si>
  <si>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</si>
  <si>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</si>
  <si>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</si>
  <si>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</si>
  <si>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</si>
  <si>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</si>
  <si>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</si>
  <si>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</si>
  <si>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</si>
  <si>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</si>
  <si>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</si>
  <si>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</si>
  <si>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</si>
  <si>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</si>
  <si>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</si>
  <si>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</si>
  <si>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</si>
  <si>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</si>
  <si>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</si>
  <si>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</si>
  <si>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</si>
  <si>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</si>
  <si>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</si>
  <si>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</si>
  <si>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</si>
  <si>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</si>
  <si>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</si>
  <si>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</si>
  <si>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</si>
  <si>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</si>
  <si>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</si>
  <si>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</si>
  <si>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</si>
  <si>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</si>
  <si>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</si>
  <si>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</si>
  <si>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</si>
  <si>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</si>
  <si>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</si>
  <si>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</si>
  <si>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</si>
  <si>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</si>
  <si>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</si>
  <si>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</si>
  <si>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</si>
  <si>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</si>
  <si>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</si>
  <si>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</si>
  <si>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</si>
  <si>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</si>
  <si>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</si>
  <si>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</si>
  <si>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</si>
  <si>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</si>
  <si>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</si>
  <si>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</si>
  <si>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</si>
  <si>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</si>
  <si>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</si>
  <si>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</si>
  <si>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</si>
  <si>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</si>
  <si>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</si>
  <si>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</si>
  <si>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</si>
  <si>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</si>
  <si>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</si>
  <si>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</si>
  <si>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</si>
  <si>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</si>
  <si>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</si>
  <si>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</si>
  <si>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</si>
  <si>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</si>
  <si>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</si>
  <si>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</si>
  <si>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</si>
  <si>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</si>
  <si>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</si>
  <si>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</si>
  <si>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</si>
  <si>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</si>
  <si>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</si>
  <si>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</si>
  <si>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</si>
  <si>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</si>
  <si>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</si>
  <si>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</si>
  <si>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</si>
  <si>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</si>
  <si>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</si>
  <si>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</si>
  <si>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</si>
  <si>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</si>
  <si>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</si>
  <si>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</si>
  <si>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</si>
  <si>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</si>
  <si>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</si>
  <si>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</si>
  <si>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</si>
  <si>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</si>
  <si>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</si>
  <si>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</si>
  <si>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</si>
  <si>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</si>
  <si>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</si>
  <si>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</si>
  <si>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</si>
  <si>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</si>
  <si>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</si>
  <si>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</si>
  <si>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</si>
  <si>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</si>
  <si>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</si>
  <si>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</si>
  <si>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</si>
  <si>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</si>
  <si>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</si>
  <si>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</si>
  <si>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</si>
  <si>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</si>
  <si>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</si>
  <si>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</si>
  <si>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</si>
  <si>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</si>
  <si>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</si>
  <si>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</si>
  <si>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</si>
  <si>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</si>
  <si>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</si>
  <si>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</si>
  <si>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</si>
  <si>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</si>
  <si>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</si>
  <si>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</si>
  <si>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</si>
  <si>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</si>
  <si>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</si>
  <si>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</si>
  <si>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</si>
  <si>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</si>
  <si>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</si>
  <si>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</si>
  <si>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</si>
  <si>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</si>
  <si>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</si>
  <si>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</si>
  <si>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</si>
  <si>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</si>
  <si>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</si>
  <si>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</si>
  <si>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</si>
  <si>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</si>
  <si>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</si>
  <si>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</si>
  <si>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</si>
  <si>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</si>
  <si>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</si>
  <si>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</si>
  <si>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</si>
  <si>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</si>
  <si>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</si>
  <si>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</si>
  <si>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</si>
  <si>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</si>
  <si>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</si>
  <si>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</si>
  <si>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</si>
  <si>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</si>
  <si>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</si>
  <si>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</si>
  <si>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</si>
  <si>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</si>
  <si>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</si>
  <si>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</si>
  <si>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</si>
  <si>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</si>
  <si>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</si>
  <si>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</si>
  <si>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</si>
  <si>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</si>
  <si>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</si>
  <si>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</si>
  <si>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</si>
  <si>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</si>
  <si>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</si>
  <si>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</si>
  <si>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</si>
  <si>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</si>
  <si>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</si>
  <si>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</si>
  <si>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</si>
  <si>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</si>
  <si>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</si>
  <si>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</si>
  <si>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</si>
  <si>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</si>
  <si>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</si>
  <si>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</si>
  <si>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</si>
  <si>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</si>
  <si>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</si>
  <si>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</si>
  <si>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</si>
  <si>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</si>
  <si>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</si>
  <si>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</si>
  <si>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</si>
  <si>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</si>
  <si>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</si>
  <si>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</si>
  <si>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</si>
  <si>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</si>
  <si>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</si>
  <si>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</si>
  <si>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</si>
  <si>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</si>
  <si>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</si>
  <si>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</si>
  <si>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</si>
  <si>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</si>
  <si>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</si>
  <si>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</si>
  <si>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</si>
  <si>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</si>
  <si>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</si>
  <si>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</si>
  <si>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</si>
  <si>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</si>
  <si>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</si>
  <si>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</si>
  <si>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</si>
  <si>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</si>
  <si>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</si>
  <si>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</si>
  <si>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</si>
  <si>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</si>
  <si>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</si>
  <si>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</si>
  <si>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</si>
  <si>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</si>
  <si>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</si>
  <si>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</si>
  <si>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</si>
  <si>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</si>
  <si>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</si>
  <si>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</si>
  <si>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</si>
  <si>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</si>
  <si>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</si>
  <si>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</si>
  <si>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</si>
  <si>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</si>
  <si>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</si>
  <si>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</si>
  <si>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</si>
  <si>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</si>
  <si>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</si>
  <si>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</si>
  <si>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</si>
  <si>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</si>
  <si>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</si>
  <si>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</si>
  <si>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</si>
  <si>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</si>
  <si>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</si>
  <si>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</si>
  <si>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</si>
  <si>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</si>
  <si>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</si>
  <si>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</si>
  <si>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</si>
  <si>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</si>
  <si>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</si>
  <si>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</si>
  <si>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</si>
  <si>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</si>
  <si>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</si>
  <si>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</si>
  <si>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</si>
  <si>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</si>
  <si>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</si>
  <si>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</si>
  <si>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</si>
  <si>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</si>
  <si>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</si>
  <si>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</si>
  <si>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</si>
  <si>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</si>
  <si>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</si>
  <si>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</si>
  <si>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</si>
  <si>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</si>
  <si>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</si>
  <si>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</si>
  <si>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</si>
  <si>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</si>
  <si>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</si>
  <si>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</si>
  <si>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</si>
  <si>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</si>
  <si>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</si>
  <si>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</si>
  <si>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</si>
  <si>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</si>
  <si>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</si>
  <si>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</si>
  <si>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</si>
  <si>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</si>
  <si>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</si>
  <si>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</si>
  <si>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</si>
  <si>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</si>
  <si>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</si>
  <si>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</si>
  <si>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</si>
  <si>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</si>
  <si>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</si>
  <si>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</si>
  <si>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</si>
  <si>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</si>
  <si>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</si>
  <si>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</si>
  <si>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</si>
  <si>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</si>
  <si>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</si>
  <si>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</si>
  <si>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</si>
  <si>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</si>
  <si>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</si>
  <si>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</si>
  <si>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</si>
  <si>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</si>
  <si>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</si>
  <si>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</si>
  <si>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</si>
  <si>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</si>
  <si>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</si>
  <si>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</si>
  <si>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</si>
  <si>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</si>
  <si>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</si>
  <si>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</si>
  <si>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</si>
  <si>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</si>
  <si>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</si>
  <si>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</si>
  <si>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</si>
  <si>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</si>
  <si>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</si>
  <si>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</si>
  <si>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</si>
  <si>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</si>
  <si>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</si>
  <si>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</si>
  <si>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</si>
  <si>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</si>
  <si>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</si>
  <si>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</si>
  <si>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</si>
  <si>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</si>
  <si>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</si>
  <si>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</si>
  <si>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</si>
  <si>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</si>
  <si>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</si>
  <si>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</si>
  <si>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</si>
  <si>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</si>
  <si>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</si>
  <si>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</si>
  <si>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</si>
  <si>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</si>
  <si>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</si>
  <si>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</si>
  <si>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</si>
  <si>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</si>
  <si>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</si>
  <si>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</si>
  <si>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</si>
  <si>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</si>
  <si>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</si>
  <si>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</si>
  <si>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</si>
  <si>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</si>
  <si>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</si>
  <si>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</si>
  <si>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</si>
  <si>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</si>
  <si>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</si>
  <si>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</si>
  <si>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</si>
  <si>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</si>
  <si>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</si>
  <si>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</si>
  <si>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</si>
  <si>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</si>
  <si>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</si>
  <si>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</si>
  <si>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</si>
  <si>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</si>
  <si>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</si>
  <si>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</si>
  <si>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</si>
  <si>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</si>
  <si>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</si>
  <si>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</si>
  <si>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</si>
  <si>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</si>
  <si>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</si>
  <si>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</si>
  <si>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</si>
  <si>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</si>
  <si>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</si>
  <si>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</si>
  <si>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</si>
  <si>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</si>
  <si>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</si>
  <si>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</si>
  <si>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</si>
  <si>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</si>
  <si>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</si>
  <si>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</si>
  <si>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</si>
  <si>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</si>
  <si>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</si>
  <si>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</si>
  <si>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</si>
  <si>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</si>
  <si>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</si>
  <si>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</si>
  <si>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</si>
  <si>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</si>
  <si>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</si>
  <si>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</si>
  <si>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</si>
  <si>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</si>
  <si>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</si>
  <si>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</si>
  <si>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</si>
  <si>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</si>
  <si>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</si>
  <si>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</si>
  <si>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</si>
  <si>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</si>
  <si>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</si>
  <si>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</si>
  <si>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</si>
  <si>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</si>
  <si>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</si>
  <si>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</si>
  <si>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</si>
  <si>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</si>
  <si>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</si>
  <si>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</si>
  <si>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</si>
  <si>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</si>
  <si>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</si>
  <si>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</si>
  <si>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</si>
  <si>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</si>
  <si>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</si>
  <si>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</si>
  <si>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</si>
  <si>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</si>
  <si>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</si>
  <si>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</si>
  <si>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</si>
  <si>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</si>
  <si>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</si>
  <si>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</si>
  <si>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</si>
  <si>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</si>
  <si>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</si>
  <si>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</si>
  <si>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</si>
  <si>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</si>
  <si>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</si>
  <si>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</si>
  <si>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</si>
  <si>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</si>
  <si>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</si>
  <si>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</si>
  <si>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</si>
  <si>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</si>
  <si>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</si>
  <si>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</si>
  <si>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</si>
  <si>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</si>
  <si>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</si>
  <si>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</si>
  <si>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</si>
  <si>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</si>
  <si>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</si>
  <si>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</si>
  <si>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</si>
  <si>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</si>
  <si>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</si>
  <si>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</si>
  <si>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</si>
  <si>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</si>
  <si>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</si>
  <si>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</si>
  <si>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</si>
  <si>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</si>
  <si>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</si>
  <si>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</si>
  <si>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</si>
  <si>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</si>
  <si>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</si>
  <si>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</si>
  <si>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</si>
  <si>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</si>
  <si>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</si>
  <si>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</si>
  <si>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</si>
  <si>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</si>
  <si>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</si>
  <si>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</si>
  <si>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</si>
  <si>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</si>
  <si>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</si>
  <si>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</si>
  <si>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</si>
  <si>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</si>
  <si>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</si>
  <si>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</si>
  <si>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</si>
  <si>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</si>
  <si>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</si>
  <si>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</si>
  <si>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</si>
  <si>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</si>
  <si>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</si>
  <si>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</si>
  <si>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</si>
  <si>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</si>
  <si>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</si>
  <si>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</si>
  <si>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</si>
  <si>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</si>
  <si>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</si>
  <si>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</si>
  <si>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</si>
  <si>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</si>
  <si>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</si>
  <si>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</si>
  <si>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</si>
  <si>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</si>
  <si>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</si>
  <si>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</si>
  <si>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</si>
  <si>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</si>
  <si>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</si>
  <si>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</si>
  <si>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</si>
  <si>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</si>
  <si>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</si>
  <si>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</si>
  <si>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</si>
  <si>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</si>
  <si>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</si>
  <si>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</si>
  <si>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</si>
  <si>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</si>
  <si>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</si>
  <si>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</si>
  <si>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</si>
  <si>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</si>
  <si>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</si>
  <si>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</si>
  <si>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</si>
  <si>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</si>
  <si>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</si>
  <si>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</si>
  <si>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</si>
  <si>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</si>
  <si>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</si>
  <si>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</si>
  <si>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</si>
  <si>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</si>
  <si>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</si>
  <si>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</si>
  <si>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</si>
  <si>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</si>
  <si>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</si>
  <si>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</si>
  <si>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</si>
  <si>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</si>
  <si>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</si>
  <si>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</si>
  <si>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</si>
  <si>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</si>
  <si>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</si>
  <si>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</si>
  <si>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</si>
  <si>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</si>
  <si>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</si>
  <si>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</si>
  <si>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</si>
  <si>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</si>
  <si>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</si>
  <si>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</si>
  <si>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</si>
  <si>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</si>
  <si>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</si>
  <si>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</si>
  <si>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</si>
  <si>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</si>
  <si>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</si>
  <si>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</si>
  <si>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</si>
  <si>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</si>
  <si>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</si>
  <si>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</si>
  <si>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</si>
  <si>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</si>
  <si>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</si>
  <si>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</si>
  <si>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</si>
  <si>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</si>
  <si>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</si>
  <si>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</si>
  <si>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</si>
  <si>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</si>
  <si>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</si>
  <si>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</si>
  <si>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</si>
  <si>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</si>
  <si>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</si>
  <si>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</si>
  <si>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</si>
  <si>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</si>
  <si>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</si>
  <si>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</si>
  <si>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</si>
  <si>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</si>
  <si>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</si>
  <si>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</si>
  <si>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</si>
  <si>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</si>
  <si>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</si>
  <si>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</si>
  <si>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</si>
  <si>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</si>
  <si>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</si>
  <si>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</si>
  <si>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</si>
  <si>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</si>
  <si>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</si>
  <si>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</si>
  <si>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</si>
  <si>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</si>
  <si>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</si>
  <si>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</si>
  <si>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</si>
  <si>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</si>
  <si>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</si>
  <si>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</si>
  <si>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</si>
  <si>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</si>
  <si>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</si>
  <si>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</si>
  <si>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</si>
  <si>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</si>
  <si>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</si>
  <si>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</si>
  <si>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</si>
  <si>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</si>
  <si>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</si>
  <si>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</si>
  <si>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</si>
  <si>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</si>
  <si>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</si>
  <si>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</si>
  <si>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</si>
  <si>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</si>
  <si>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</si>
  <si>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</si>
  <si>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</si>
  <si>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</si>
  <si>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</si>
  <si>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</si>
  <si>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</si>
  <si>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</si>
  <si>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</si>
  <si>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</si>
  <si>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</si>
  <si>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</si>
  <si>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</si>
  <si>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</si>
  <si>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</si>
  <si>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</si>
  <si>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</si>
  <si>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</si>
  <si>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</si>
  <si>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</si>
  <si>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</si>
  <si>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</si>
  <si>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</si>
  <si>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</si>
  <si>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</si>
  <si>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</si>
  <si>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</si>
  <si>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</si>
  <si>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</si>
  <si>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</si>
  <si>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</si>
  <si>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</si>
  <si>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</si>
  <si>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</si>
  <si>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</si>
  <si>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</si>
  <si>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</si>
  <si>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</si>
  <si>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</si>
  <si>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</si>
  <si>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</si>
  <si>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</si>
  <si>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</si>
  <si>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</si>
  <si>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</si>
  <si>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</si>
  <si>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</si>
  <si>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</si>
  <si>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</si>
  <si>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</si>
  <si>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</si>
  <si>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</si>
  <si>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</si>
  <si>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</si>
  <si>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</si>
  <si>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</si>
  <si>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</si>
  <si>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</si>
  <si>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</si>
  <si>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</si>
  <si>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</si>
  <si>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</si>
  <si>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</si>
  <si>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</si>
  <si>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</si>
  <si>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</si>
  <si>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</si>
  <si>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</si>
  <si>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</si>
  <si>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</si>
  <si>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</si>
  <si>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</si>
  <si>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</si>
  <si>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</si>
  <si>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</si>
  <si>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</si>
  <si>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</si>
  <si>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</si>
  <si>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</si>
  <si>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</si>
  <si>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</si>
  <si>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</si>
  <si>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</si>
  <si>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</si>
  <si>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</si>
  <si>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</si>
  <si>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</si>
  <si>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</si>
  <si>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</si>
  <si>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</si>
  <si>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</si>
  <si>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</si>
  <si>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</si>
  <si>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</si>
  <si>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</si>
  <si>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</si>
  <si>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</si>
  <si>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</si>
  <si>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</si>
  <si>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</si>
  <si>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</si>
  <si>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</si>
  <si>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</si>
  <si>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</si>
  <si>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</si>
  <si>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</si>
  <si>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</si>
  <si>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</si>
  <si>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</si>
  <si>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</si>
  <si>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</si>
  <si>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</si>
  <si>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</si>
  <si>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</si>
  <si>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</si>
  <si>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</si>
  <si>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</si>
  <si>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</si>
  <si>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</si>
  <si>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</si>
  <si>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</si>
  <si>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</si>
  <si>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</si>
  <si>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</si>
  <si>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</si>
  <si>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</si>
  <si>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</si>
  <si>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</si>
  <si>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</si>
  <si>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</si>
  <si>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</si>
  <si>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</si>
  <si>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</si>
  <si>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</si>
  <si>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</si>
  <si>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</si>
  <si>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</si>
  <si>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</si>
  <si>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</si>
  <si>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</si>
  <si>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</si>
  <si>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</si>
  <si>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</si>
  <si>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</si>
  <si>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</si>
  <si>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</si>
  <si>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</si>
  <si>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</si>
  <si>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</si>
  <si>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</si>
  <si>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</si>
  <si>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</si>
  <si>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</si>
  <si>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</si>
  <si>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</si>
  <si>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</si>
  <si>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</si>
  <si>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</si>
  <si>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</si>
  <si>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</si>
  <si>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</si>
  <si>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</si>
  <si>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</si>
  <si>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</si>
  <si>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</si>
  <si>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</si>
  <si>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</si>
  <si>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</si>
  <si>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</si>
  <si>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</si>
  <si>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</si>
  <si>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</si>
  <si>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</si>
  <si>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</si>
  <si>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</si>
  <si>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</si>
  <si>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</si>
  <si>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</si>
  <si>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</si>
  <si>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</si>
  <si>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</si>
  <si>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</si>
  <si>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</si>
  <si>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</si>
  <si>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</si>
  <si>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</si>
  <si>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</si>
  <si>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</si>
  <si>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</si>
  <si>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</si>
  <si>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</si>
  <si>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</si>
  <si>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</si>
  <si>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</si>
  <si>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</si>
  <si>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</si>
  <si>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</si>
  <si>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</si>
  <si>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</si>
  <si>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</si>
  <si>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</si>
  <si>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</si>
  <si>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</si>
  <si>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</si>
  <si>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</si>
  <si>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</si>
  <si>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</si>
  <si>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</si>
  <si>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</si>
  <si>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</si>
  <si>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</si>
  <si>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</si>
  <si>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</si>
  <si>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</si>
  <si>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</si>
  <si>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</si>
  <si>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</si>
  <si>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</si>
  <si>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</si>
  <si>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</si>
  <si>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</si>
  <si>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</si>
  <si>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</si>
  <si>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</si>
  <si>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</si>
  <si>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</si>
  <si>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</si>
  <si>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</si>
  <si>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</si>
  <si>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</si>
  <si>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</si>
  <si>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</si>
  <si>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</si>
  <si>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</si>
  <si>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</si>
  <si>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</si>
  <si>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</si>
  <si>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</si>
  <si>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</si>
  <si>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</si>
  <si>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</si>
  <si>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</si>
  <si>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</si>
  <si>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</si>
  <si>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</si>
  <si>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</si>
  <si>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</si>
  <si>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</si>
  <si>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</si>
  <si>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</si>
  <si>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</si>
  <si>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</si>
  <si>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</si>
  <si>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</si>
  <si>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</si>
  <si>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</si>
  <si>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</si>
  <si>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</si>
  <si>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</si>
  <si>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</si>
  <si>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</si>
  <si>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</si>
  <si>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</si>
  <si>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</si>
  <si>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</si>
  <si>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</si>
  <si>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</si>
  <si>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</si>
  <si>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</si>
  <si>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</si>
  <si>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</si>
  <si>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</si>
  <si>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</si>
  <si>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</si>
  <si>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</si>
  <si>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</si>
  <si>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</si>
  <si>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</si>
  <si>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</si>
  <si>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</si>
  <si>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</si>
  <si>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</si>
  <si>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</si>
  <si>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</si>
  <si>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</si>
  <si>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</si>
  <si>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</si>
  <si>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</si>
  <si>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</si>
  <si>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</si>
  <si>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</si>
  <si>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</si>
  <si>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</si>
  <si>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</si>
  <si>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</si>
  <si>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</si>
  <si>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</si>
  <si>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</si>
  <si>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</si>
  <si>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</si>
  <si>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</si>
  <si>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</si>
  <si>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</si>
  <si>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</si>
  <si>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</si>
  <si>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</si>
  <si>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</si>
  <si>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</si>
  <si>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</si>
  <si>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</si>
  <si>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</si>
  <si>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</si>
  <si>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</si>
  <si>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</si>
  <si>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</si>
  <si>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</si>
  <si>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</si>
  <si>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</si>
  <si>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</si>
  <si>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</si>
  <si>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</si>
  <si>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</si>
  <si>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</si>
  <si>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</si>
  <si>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</si>
  <si>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</si>
  <si>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</si>
  <si>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</si>
  <si>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</si>
  <si>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</si>
  <si>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</si>
  <si>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</si>
  <si>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</si>
  <si>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</si>
  <si>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</si>
  <si>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</si>
  <si>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</si>
  <si>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</si>
  <si>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</si>
  <si>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</si>
  <si>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</si>
  <si>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</si>
  <si>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</si>
  <si>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</si>
  <si>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</si>
  <si>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</si>
  <si>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</si>
  <si>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</si>
  <si>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</si>
  <si>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</si>
  <si>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</si>
  <si>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</si>
  <si>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</si>
  <si>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</si>
  <si>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</si>
  <si>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</si>
  <si>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</si>
  <si>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</si>
  <si>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</si>
  <si>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</si>
  <si>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</si>
  <si>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</si>
  <si>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</si>
  <si>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</si>
  <si>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</si>
  <si>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</si>
  <si>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</si>
  <si>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</si>
  <si>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</si>
  <si>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</si>
  <si>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</si>
  <si>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</si>
  <si>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</si>
  <si>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</si>
  <si>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</si>
  <si>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</si>
  <si>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</si>
  <si>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</si>
  <si>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</si>
  <si>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</si>
  <si>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</si>
  <si>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</si>
  <si>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</si>
  <si>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</si>
  <si>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</si>
  <si>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</si>
  <si>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</si>
  <si>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</si>
  <si>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</si>
  <si>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</si>
  <si>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</si>
  <si>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</si>
  <si>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</si>
  <si>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</si>
  <si>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</si>
  <si>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</si>
  <si>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</si>
  <si>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</si>
  <si>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</si>
  <si>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</si>
  <si>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</si>
  <si>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</si>
  <si>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</si>
  <si>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</si>
  <si>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</si>
  <si>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</si>
  <si>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</si>
  <si>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</si>
  <si>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</si>
  <si>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</si>
  <si>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</si>
  <si>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</si>
  <si>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</si>
  <si>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</si>
  <si>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</si>
  <si>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</si>
  <si>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</si>
  <si>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</si>
  <si>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</si>
  <si>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</si>
  <si>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</si>
  <si>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</si>
  <si>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</si>
  <si>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</si>
  <si>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</si>
  <si>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</si>
  <si>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</si>
  <si>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</si>
  <si>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</si>
  <si>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</si>
  <si>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</si>
  <si>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</si>
  <si>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</si>
  <si>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</si>
  <si>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</si>
  <si>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</si>
  <si>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</si>
  <si>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</si>
  <si>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</si>
  <si>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</si>
  <si>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</si>
  <si>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</si>
  <si>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</si>
  <si>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</si>
  <si>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</si>
  <si>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</si>
  <si>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</si>
  <si>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</si>
  <si>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</si>
  <si>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</si>
  <si>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</si>
  <si>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</si>
  <si>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</si>
  <si>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</si>
  <si>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</si>
  <si>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</si>
  <si>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</si>
  <si>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</si>
  <si>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</si>
  <si>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</si>
  <si>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</si>
  <si>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</si>
  <si>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</si>
  <si>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</si>
  <si>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</si>
  <si>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</si>
  <si>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</si>
  <si>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</si>
  <si>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</si>
  <si>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</si>
  <si>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</si>
  <si>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</si>
  <si>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</si>
  <si>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</si>
  <si>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</si>
  <si>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</si>
  <si>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</si>
  <si>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</si>
  <si>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</si>
  <si>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</si>
  <si>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</si>
  <si>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</si>
  <si>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</si>
  <si>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</si>
  <si>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</si>
  <si>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</si>
  <si>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</si>
  <si>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</si>
  <si>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</si>
  <si>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</si>
  <si>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</si>
  <si>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</si>
  <si>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</si>
  <si>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</si>
  <si>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</si>
  <si>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</si>
  <si>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</si>
  <si>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</si>
  <si>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</si>
  <si>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</si>
  <si>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</si>
  <si>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</si>
  <si>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</si>
  <si>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</si>
  <si>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</si>
  <si>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</si>
  <si>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</si>
  <si>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</si>
  <si>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</si>
  <si>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</si>
  <si>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</si>
  <si>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</si>
  <si>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</si>
  <si>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</si>
  <si>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</si>
  <si>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</si>
  <si>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</si>
  <si>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</si>
  <si>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</si>
  <si>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</si>
  <si>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</si>
  <si>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</si>
  <si>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</si>
  <si>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</si>
  <si>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</si>
  <si>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</si>
  <si>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</si>
  <si>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</si>
  <si>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</si>
  <si>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</si>
  <si>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</si>
  <si>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</si>
  <si>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</si>
  <si>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</si>
  <si>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</si>
  <si>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</si>
  <si>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</si>
  <si>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</si>
  <si>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</si>
  <si>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</si>
  <si>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</si>
  <si>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</si>
  <si>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</si>
  <si>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</si>
  <si>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</si>
  <si>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</si>
  <si>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</si>
  <si>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</si>
  <si>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</si>
  <si>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</si>
  <si>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</si>
  <si>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</si>
  <si>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</si>
  <si>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</si>
  <si>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</si>
  <si>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</si>
  <si>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</si>
  <si>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</si>
  <si>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</si>
  <si>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</si>
  <si>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</si>
  <si>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</si>
  <si>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</si>
  <si>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</si>
  <si>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</si>
  <si>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</si>
  <si>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</si>
  <si>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</si>
  <si>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</si>
  <si>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</si>
  <si>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</si>
  <si>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</si>
  <si>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</si>
  <si>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</si>
  <si>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</si>
  <si>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</si>
  <si>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</si>
  <si>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</si>
  <si>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</si>
  <si>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</si>
  <si>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</si>
  <si>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</si>
  <si>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</si>
  <si>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</si>
  <si>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</si>
  <si>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</si>
  <si>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</si>
  <si>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</si>
  <si>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</si>
  <si>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</si>
  <si>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</si>
  <si>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</si>
  <si>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</si>
  <si>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</si>
  <si>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</si>
  <si>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</si>
  <si>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</si>
  <si>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</si>
  <si>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</si>
  <si>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</si>
  <si>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</si>
  <si>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</si>
  <si>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</si>
  <si>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</si>
  <si>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</si>
  <si>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</si>
  <si>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</si>
  <si>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</si>
  <si>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</si>
  <si>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</si>
  <si>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</si>
  <si>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</si>
  <si>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</si>
  <si>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</si>
  <si>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</si>
  <si>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</si>
  <si>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</si>
  <si>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</si>
  <si>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</si>
  <si>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</si>
  <si>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</si>
  <si>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</si>
  <si>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</si>
  <si>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</si>
  <si>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</si>
  <si>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</si>
  <si>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</si>
  <si>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</si>
  <si>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</si>
  <si>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</si>
  <si>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</si>
  <si>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</si>
  <si>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</si>
  <si>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</si>
  <si>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</si>
  <si>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</si>
  <si>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</si>
  <si>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</si>
  <si>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</si>
  <si>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</si>
  <si>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</si>
  <si>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</si>
  <si>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</si>
  <si>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</si>
  <si>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</si>
  <si>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</si>
  <si>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</si>
  <si>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</si>
  <si>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</si>
  <si>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</si>
  <si>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</si>
  <si>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</si>
  <si>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</si>
  <si>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</si>
  <si>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</si>
  <si>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</si>
  <si>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</si>
  <si>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</si>
  <si>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</si>
  <si>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</si>
  <si>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</si>
  <si>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</si>
  <si>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</si>
  <si>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</si>
  <si>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</si>
  <si>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</si>
  <si>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</si>
  <si>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</si>
  <si>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</si>
  <si>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</si>
  <si>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</si>
  <si>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</si>
  <si>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</si>
  <si>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</si>
  <si>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</si>
  <si>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</si>
  <si>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</si>
  <si>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</si>
  <si>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</si>
  <si>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</si>
  <si>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</si>
  <si>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</si>
  <si>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</si>
  <si>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</si>
  <si>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</si>
  <si>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</si>
  <si>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</si>
  <si>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</si>
  <si>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</si>
  <si>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</si>
  <si>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</si>
  <si>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</si>
  <si>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</si>
  <si>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</si>
  <si>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</si>
  <si>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</si>
  <si>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</si>
  <si>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</si>
  <si>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</si>
  <si>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</si>
  <si>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</si>
  <si>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</si>
  <si>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</si>
  <si>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</si>
  <si>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</si>
  <si>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</si>
  <si>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</si>
  <si>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</si>
  <si>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</si>
  <si>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</si>
  <si>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</si>
  <si>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</si>
  <si>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</si>
  <si>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</si>
  <si>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</si>
  <si>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</si>
  <si>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</si>
  <si>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</si>
  <si>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</si>
  <si>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</si>
  <si>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</si>
  <si>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</si>
  <si>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</si>
  <si>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</si>
  <si>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</si>
  <si>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</si>
  <si>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</si>
  <si>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</si>
  <si>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</si>
  <si>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</si>
  <si>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</si>
  <si>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</si>
  <si>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</si>
  <si>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</si>
  <si>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</si>
  <si>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</si>
  <si>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</si>
  <si>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</si>
  <si>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</si>
  <si>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</si>
  <si>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</si>
  <si>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</si>
  <si>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</si>
  <si>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</si>
  <si>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</si>
  <si>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</si>
  <si>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</si>
  <si>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</si>
  <si>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</si>
  <si>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</si>
  <si>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</si>
  <si>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</si>
  <si>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</si>
  <si>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</si>
  <si>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</si>
  <si>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</si>
  <si>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</si>
  <si>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</si>
  <si>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</si>
  <si>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</si>
  <si>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</si>
  <si>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</si>
  <si>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</si>
  <si>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</si>
  <si>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</si>
  <si>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</si>
  <si>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</si>
  <si>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</si>
  <si>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</si>
  <si>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</si>
  <si>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</si>
  <si>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</si>
  <si>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</si>
  <si>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</si>
  <si>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</si>
  <si>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</si>
  <si>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</si>
  <si>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</si>
  <si>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</si>
  <si>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</si>
  <si>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</si>
  <si>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</si>
  <si>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</si>
  <si>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</si>
  <si>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</si>
  <si>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</si>
  <si>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</si>
  <si>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</si>
  <si>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</si>
  <si>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</si>
  <si>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</si>
  <si>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</si>
  <si>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</si>
  <si>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</si>
  <si>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</si>
  <si>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</si>
  <si>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</si>
  <si>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</si>
  <si>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</si>
  <si>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</si>
  <si>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</si>
  <si>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</si>
  <si>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</si>
  <si>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</si>
  <si>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</si>
  <si>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</si>
  <si>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</si>
  <si>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</si>
  <si>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</si>
  <si>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</si>
  <si>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</si>
  <si>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</si>
  <si>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</si>
  <si>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</si>
  <si>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</si>
  <si>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</si>
  <si>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</si>
  <si>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</si>
  <si>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</si>
  <si>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</si>
  <si>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</si>
  <si>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</si>
  <si>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</si>
  <si>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</si>
  <si>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</si>
  <si>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</si>
  <si>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</si>
  <si>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</si>
  <si>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</si>
  <si>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</si>
  <si>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</si>
  <si>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</si>
  <si>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</si>
  <si>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</si>
  <si>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</si>
  <si>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</si>
  <si>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</si>
  <si>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</si>
  <si>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</si>
  <si>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</si>
  <si>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</si>
  <si>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</si>
  <si>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</si>
  <si>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</si>
  <si>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</si>
  <si>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</si>
  <si>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</si>
  <si>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</si>
  <si>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</si>
  <si>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</si>
  <si>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</si>
  <si>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</si>
  <si>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</si>
  <si>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</si>
  <si>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</si>
  <si>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</si>
  <si>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</si>
  <si>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</si>
  <si>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</si>
  <si>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</si>
  <si>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</si>
  <si>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</si>
  <si>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</si>
  <si>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</si>
  <si>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</si>
  <si>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</si>
  <si>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</si>
  <si>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</si>
  <si>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</si>
  <si>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</si>
  <si>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</si>
  <si>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</si>
  <si>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</si>
  <si>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</si>
  <si>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</si>
  <si>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</si>
  <si>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</si>
  <si>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</si>
  <si>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</si>
  <si>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</si>
  <si>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</si>
  <si>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</si>
  <si>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</si>
  <si>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</si>
  <si>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</si>
  <si>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</si>
  <si>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</si>
  <si>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</si>
  <si>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</si>
  <si>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</si>
  <si>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</si>
  <si>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</si>
  <si>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</si>
  <si>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</si>
  <si>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</si>
  <si>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</si>
  <si>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</si>
  <si>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</si>
  <si>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</si>
  <si>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</si>
  <si>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</si>
  <si>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</si>
  <si>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</si>
  <si>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</si>
  <si>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</si>
  <si>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</si>
  <si>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</si>
  <si>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</si>
  <si>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</si>
  <si>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</si>
  <si>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</si>
  <si>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</si>
  <si>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</si>
  <si>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</si>
  <si>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</si>
  <si>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</si>
  <si>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</si>
  <si>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</si>
  <si>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</si>
  <si>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</si>
  <si>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</si>
  <si>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</si>
  <si>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</si>
  <si>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</si>
  <si>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</si>
  <si>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</si>
  <si>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</si>
  <si>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</si>
  <si>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</si>
  <si>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</si>
  <si>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</si>
  <si>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</si>
  <si>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</si>
  <si>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</si>
  <si>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</si>
  <si>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</si>
  <si>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</si>
  <si>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</si>
  <si>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</si>
  <si>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</si>
  <si>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</si>
  <si>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</si>
  <si>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</si>
  <si>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</si>
  <si>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</si>
  <si>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</si>
  <si>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</si>
  <si>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</si>
  <si>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</si>
  <si>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</si>
  <si>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</si>
  <si>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</si>
  <si>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</si>
  <si>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</si>
  <si>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</si>
  <si>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</si>
  <si>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</si>
  <si>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</si>
  <si>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</si>
  <si>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</si>
  <si>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</si>
  <si>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</si>
  <si>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</si>
  <si>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</si>
  <si>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</si>
  <si>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</si>
  <si>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</si>
  <si>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</si>
  <si>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</si>
  <si>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</si>
  <si>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</si>
  <si>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</si>
  <si>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</si>
  <si>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</si>
  <si>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</si>
  <si>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</si>
  <si>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</si>
  <si>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</si>
  <si>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</si>
  <si>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</si>
  <si>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</si>
  <si>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</si>
  <si>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</si>
  <si>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</si>
  <si>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</si>
  <si>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</si>
  <si>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</si>
  <si>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</si>
  <si>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</si>
  <si>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</si>
  <si>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</si>
  <si>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</si>
  <si>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</si>
  <si>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</si>
  <si>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</si>
  <si>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</si>
  <si>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</si>
  <si>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</si>
  <si>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</si>
  <si>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</si>
  <si>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</si>
  <si>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</si>
  <si>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</si>
  <si>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</si>
  <si>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</si>
  <si>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</si>
  <si>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</si>
  <si>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</si>
  <si>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</si>
  <si>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</si>
  <si>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</si>
  <si>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</si>
  <si>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</si>
  <si>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</si>
  <si>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</si>
  <si>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</si>
  <si>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</si>
  <si>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</si>
  <si>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</si>
  <si>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</si>
  <si>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</si>
  <si>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</si>
  <si>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</si>
  <si>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</si>
  <si>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</si>
  <si>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</si>
  <si>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</si>
  <si>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</si>
  <si>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</si>
  <si>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</si>
  <si>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</si>
  <si>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</si>
  <si>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</si>
  <si>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</si>
  <si>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</si>
  <si>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</si>
  <si>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</si>
  <si>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</si>
  <si>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</si>
  <si>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</si>
  <si>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</si>
  <si>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</si>
  <si>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</si>
  <si>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</si>
  <si>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</si>
  <si>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</si>
  <si>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</si>
  <si>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</si>
  <si>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</si>
  <si>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</si>
  <si>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</si>
  <si>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</si>
  <si>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</si>
  <si>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</si>
  <si>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</si>
  <si>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</si>
  <si>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</si>
  <si>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</si>
  <si>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</si>
  <si>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</si>
  <si>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</si>
  <si>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</si>
  <si>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</si>
  <si>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</si>
  <si>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</si>
  <si>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</si>
  <si>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</si>
  <si>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</si>
  <si>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</si>
  <si>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</si>
  <si>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</si>
  <si>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</si>
  <si>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</si>
  <si>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</si>
  <si>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</si>
  <si>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</si>
  <si>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</si>
  <si>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</si>
  <si>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</si>
  <si>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</si>
  <si>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</si>
  <si>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</si>
  <si>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</si>
  <si>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</si>
  <si>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</si>
  <si>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</si>
  <si>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</si>
  <si>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</si>
  <si>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</si>
  <si>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</si>
  <si>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</si>
  <si>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</si>
  <si>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</si>
  <si>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</si>
  <si>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</si>
  <si>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</si>
  <si>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</si>
  <si>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</si>
  <si>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</si>
  <si>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</si>
  <si>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</si>
  <si>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</si>
  <si>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</si>
  <si>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</si>
  <si>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</si>
  <si>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</si>
  <si>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</si>
  <si>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</si>
  <si>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</si>
  <si>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</si>
  <si>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</si>
  <si>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</si>
  <si>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</si>
  <si>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</si>
  <si>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</si>
  <si>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</si>
  <si>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</si>
  <si>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</si>
  <si>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</si>
  <si>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</si>
  <si>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</si>
  <si>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</si>
  <si>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</si>
  <si>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</si>
  <si>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</si>
  <si>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</si>
  <si>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</si>
  <si>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</si>
  <si>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</si>
  <si>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</si>
  <si>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</si>
  <si>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</si>
  <si>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</si>
  <si>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</si>
  <si>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</si>
  <si>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</si>
  <si>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</si>
  <si>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</si>
  <si>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</si>
  <si>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</si>
  <si>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</si>
  <si>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</si>
  <si>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</si>
  <si>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</si>
  <si>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</si>
  <si>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</si>
  <si>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</si>
  <si>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</si>
  <si>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</si>
  <si>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</si>
  <si>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</si>
  <si>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</si>
  <si>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</si>
  <si>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</si>
  <si>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</si>
  <si>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</si>
  <si>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</si>
  <si>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</si>
  <si>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</si>
  <si>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</si>
  <si>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</si>
  <si>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</si>
  <si>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</si>
  <si>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</si>
  <si>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</si>
  <si>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</si>
  <si>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</si>
  <si>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</si>
  <si>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</si>
  <si>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</si>
  <si>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</si>
  <si>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</si>
  <si>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</si>
  <si>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</si>
  <si>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</si>
  <si>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</si>
  <si>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</si>
  <si>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</si>
  <si>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</si>
  <si>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</si>
  <si>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</si>
  <si>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</si>
  <si>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</si>
  <si>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</si>
  <si>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</si>
  <si>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</si>
  <si>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</si>
  <si>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</si>
  <si>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</si>
  <si>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</si>
  <si>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</si>
  <si>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</si>
  <si>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</si>
  <si>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</si>
  <si>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</si>
  <si>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</si>
  <si>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</si>
  <si>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</si>
  <si>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</si>
  <si>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</si>
  <si>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</si>
  <si>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</si>
  <si>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</si>
  <si>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</si>
  <si>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</si>
  <si>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</si>
  <si>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</si>
  <si>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</si>
  <si>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</si>
  <si>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</si>
  <si>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</si>
  <si>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</si>
  <si>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</si>
  <si>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</si>
  <si>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</si>
  <si>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</si>
  <si>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</si>
  <si>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</si>
  <si>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</si>
  <si>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</si>
  <si>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</si>
  <si>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</si>
  <si>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</si>
  <si>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</si>
  <si>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</si>
  <si>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</si>
  <si>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</si>
  <si>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</si>
  <si>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</si>
  <si>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</si>
  <si>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</si>
  <si>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</si>
  <si>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</si>
  <si>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</si>
  <si>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</si>
  <si>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</si>
  <si>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</si>
  <si>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</si>
  <si>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</si>
  <si>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</si>
  <si>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</si>
  <si>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</si>
  <si>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</si>
  <si>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</si>
  <si>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</si>
  <si>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</si>
  <si>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</si>
  <si>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</si>
  <si>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</si>
  <si>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</si>
  <si>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</si>
  <si>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</si>
  <si>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</si>
  <si>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</si>
  <si>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</si>
  <si>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</si>
  <si>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</si>
  <si>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</si>
  <si>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</si>
  <si>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</si>
  <si>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</si>
  <si>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</si>
  <si>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</si>
  <si>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</si>
  <si>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</si>
  <si>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</si>
  <si>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</si>
  <si>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</si>
  <si>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</si>
  <si>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</si>
  <si>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</si>
  <si>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</si>
  <si>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</si>
  <si>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</si>
  <si>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</si>
  <si>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</si>
  <si>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</si>
  <si>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</si>
  <si>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</si>
  <si>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</si>
  <si>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</si>
  <si>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</si>
  <si>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</si>
  <si>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</si>
  <si>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</si>
  <si>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</si>
  <si>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</si>
  <si>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</si>
  <si>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</si>
  <si>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</si>
  <si>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</si>
  <si>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</si>
  <si>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</si>
  <si>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</si>
  <si>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</si>
  <si>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</si>
  <si>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</si>
  <si>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</si>
  <si>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</si>
  <si>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</si>
  <si>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</si>
  <si>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</si>
  <si>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</si>
  <si>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</si>
  <si>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</si>
  <si>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</si>
  <si>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</si>
  <si>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</si>
  <si>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</si>
  <si>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</si>
  <si>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</si>
  <si>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</si>
  <si>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</si>
  <si>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</si>
  <si>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</si>
  <si>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</si>
  <si>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</si>
  <si>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</si>
  <si>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</si>
  <si>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</si>
  <si>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</si>
  <si>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</si>
  <si>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</si>
  <si>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</si>
  <si>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</si>
  <si>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</si>
  <si>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</si>
  <si>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</si>
  <si>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</si>
  <si>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</si>
  <si>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</si>
  <si>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</si>
  <si>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</si>
  <si>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</si>
  <si>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</si>
  <si>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</si>
  <si>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</si>
  <si>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</si>
  <si>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</si>
  <si>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</si>
  <si>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</si>
  <si>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</si>
  <si>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</si>
  <si>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</si>
  <si>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</si>
  <si>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</si>
  <si>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</si>
  <si>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</si>
  <si>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</si>
  <si>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</si>
  <si>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</si>
  <si>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</si>
  <si>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</si>
  <si>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</si>
  <si>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</si>
  <si>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</si>
  <si>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</si>
  <si>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</si>
  <si>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</si>
  <si>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</si>
  <si>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</si>
  <si>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</si>
  <si>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</si>
  <si>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</si>
  <si>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</si>
  <si>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</si>
  <si>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</si>
  <si>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</si>
  <si>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</si>
  <si>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</si>
  <si>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</si>
  <si>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</si>
  <si>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</si>
  <si>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</si>
  <si>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</si>
  <si>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</si>
  <si>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</si>
  <si>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</si>
  <si>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</si>
  <si>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</si>
  <si>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</si>
  <si>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</si>
  <si>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</si>
  <si>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</si>
  <si>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</si>
  <si>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</si>
  <si>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</si>
  <si>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</si>
  <si>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</si>
  <si>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</si>
  <si>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</si>
  <si>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</si>
  <si>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</si>
  <si>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</si>
  <si>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</si>
  <si>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</si>
  <si>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</si>
  <si>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</si>
  <si>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</si>
  <si>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</si>
  <si>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</si>
  <si>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</si>
  <si>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</si>
  <si>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</si>
  <si>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</si>
  <si>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</si>
  <si>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</si>
  <si>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</si>
  <si>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</si>
  <si>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</si>
  <si>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</si>
  <si>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</si>
  <si>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</si>
  <si>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</si>
  <si>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</si>
  <si>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</si>
  <si>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</si>
  <si>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</si>
  <si>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</si>
  <si>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</si>
  <si>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</si>
  <si>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</si>
  <si>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</si>
  <si>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</si>
  <si>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</si>
  <si>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</si>
  <si>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</si>
  <si>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</si>
  <si>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</si>
  <si>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</si>
  <si>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</si>
  <si>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</si>
  <si>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</si>
  <si>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</si>
  <si>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</si>
  <si>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</si>
  <si>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</si>
  <si>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</si>
  <si>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</si>
  <si>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</si>
  <si>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</si>
  <si>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</si>
  <si>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</si>
  <si>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</si>
  <si>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</si>
  <si>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</si>
  <si>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</si>
  <si>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</si>
  <si>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</si>
  <si>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</si>
  <si>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</si>
  <si>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</si>
  <si>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</si>
  <si>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</si>
  <si>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</si>
  <si>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</si>
  <si>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</si>
  <si>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</si>
  <si>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</si>
  <si>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</si>
  <si>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</si>
  <si>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</si>
  <si>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</si>
  <si>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</si>
  <si>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</si>
  <si>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</si>
  <si>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</si>
  <si>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</si>
  <si>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</si>
  <si>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</si>
  <si>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</si>
  <si>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</si>
  <si>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</si>
  <si>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</si>
  <si>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</si>
  <si>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</si>
  <si>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</si>
  <si>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</si>
  <si>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</si>
  <si>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</si>
  <si>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</si>
  <si>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</si>
  <si>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</si>
  <si>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</si>
  <si>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</si>
  <si>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</si>
  <si>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</si>
  <si>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</si>
  <si>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</si>
  <si>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</si>
  <si>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</si>
  <si>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</si>
  <si>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</si>
  <si>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</si>
  <si>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</si>
  <si>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</si>
  <si>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</si>
  <si>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</si>
  <si>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</si>
  <si>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</si>
  <si>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</si>
  <si>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</si>
  <si>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</si>
  <si>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</si>
  <si>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</si>
  <si>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</si>
  <si>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</si>
  <si>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</si>
  <si>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</si>
  <si>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</si>
  <si>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</si>
  <si>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</si>
  <si>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</si>
  <si>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</si>
  <si>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</si>
  <si>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</si>
  <si>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</si>
  <si>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</si>
  <si>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</si>
  <si>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</si>
  <si>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</si>
  <si>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</si>
  <si>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</si>
  <si>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</si>
  <si>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</si>
  <si>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</si>
  <si>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</si>
  <si>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</si>
  <si>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</si>
  <si>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</si>
  <si>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</si>
  <si>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</si>
  <si>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</si>
  <si>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</si>
  <si>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</si>
  <si>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</si>
  <si>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</si>
  <si>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</si>
  <si>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</si>
  <si>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</si>
  <si>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</si>
  <si>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</si>
  <si>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</si>
  <si>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</si>
  <si>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</si>
  <si>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</si>
  <si>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</si>
  <si>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</si>
  <si>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</si>
  <si>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</si>
  <si>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</si>
  <si>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</si>
  <si>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</si>
  <si>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</si>
  <si>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</si>
  <si>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</si>
  <si>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</si>
  <si>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</si>
  <si>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</si>
  <si>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</si>
  <si>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</si>
  <si>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</si>
  <si>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</si>
  <si>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</si>
  <si>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</si>
  <si>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</si>
  <si>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</si>
  <si>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</si>
  <si>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</si>
  <si>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</si>
  <si>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</si>
  <si>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</si>
  <si>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</si>
  <si>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</si>
  <si>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</si>
  <si>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</si>
  <si>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</si>
  <si>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</si>
  <si>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</si>
  <si>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</si>
  <si>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</si>
  <si>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</si>
  <si>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</si>
  <si>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</si>
  <si>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</si>
  <si>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</si>
  <si>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</si>
  <si>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</si>
  <si>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</si>
  <si>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</si>
  <si>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</si>
  <si>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</si>
  <si>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</si>
  <si>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</si>
  <si>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</si>
  <si>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</si>
  <si>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</si>
  <si>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</si>
  <si>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</si>
  <si>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</si>
  <si>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</si>
  <si>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</si>
  <si>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</si>
  <si>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</si>
  <si>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</si>
  <si>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</si>
  <si>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</si>
  <si>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</si>
  <si>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</si>
  <si>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</si>
  <si>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</si>
  <si>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</si>
  <si>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</si>
  <si>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</si>
  <si>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</si>
  <si>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</si>
  <si>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</si>
  <si>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</si>
  <si>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</si>
  <si>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</si>
  <si>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</si>
  <si>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</si>
  <si>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</si>
  <si>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</si>
  <si>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</si>
  <si>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</si>
  <si>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</si>
  <si>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</si>
  <si>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</si>
  <si>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</si>
  <si>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</si>
  <si>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</si>
  <si>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</si>
  <si>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</si>
  <si>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</si>
  <si>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</si>
  <si>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</si>
  <si>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</si>
  <si>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</si>
  <si>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</si>
  <si>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</si>
  <si>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</si>
  <si>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</si>
  <si>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</si>
  <si>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</si>
  <si>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</si>
  <si>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</si>
  <si>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</si>
  <si>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</si>
  <si>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</si>
  <si>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</si>
  <si>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</si>
  <si>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</si>
  <si>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</si>
  <si>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</si>
  <si>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</si>
  <si>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</si>
  <si>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</si>
  <si>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</si>
  <si>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</si>
  <si>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</si>
  <si>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</si>
  <si>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</si>
  <si>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</si>
  <si>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</si>
  <si>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</si>
  <si>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</si>
  <si>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</si>
  <si>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</si>
  <si>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</si>
  <si>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</si>
  <si>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</si>
  <si>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</si>
  <si>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</si>
  <si>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</si>
  <si>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</si>
  <si>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</si>
  <si>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</si>
  <si>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</si>
  <si>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</si>
  <si>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</si>
  <si>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</si>
  <si>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</si>
  <si>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</si>
  <si>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</si>
  <si>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</si>
  <si>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</si>
  <si>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</si>
  <si>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</si>
  <si>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</si>
  <si>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</si>
  <si>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</si>
  <si>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</si>
  <si>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</si>
  <si>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</si>
  <si>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</si>
  <si>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</si>
  <si>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</si>
  <si>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</si>
  <si>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</si>
  <si>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</si>
  <si>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</si>
  <si>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</si>
  <si>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</si>
  <si>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</si>
  <si>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</si>
  <si>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</si>
  <si>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</si>
  <si>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</si>
  <si>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</si>
  <si>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</si>
  <si>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</si>
  <si>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</si>
  <si>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</si>
  <si>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</si>
  <si>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</si>
  <si>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</si>
  <si>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</si>
  <si>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</si>
  <si>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</si>
  <si>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</si>
  <si>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</si>
  <si>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</si>
  <si>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</si>
  <si>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</si>
  <si>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</si>
  <si>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</si>
  <si>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</si>
  <si>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</si>
  <si>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</si>
  <si>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</si>
  <si>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</si>
  <si>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</si>
  <si>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</si>
  <si>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</si>
  <si>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</si>
  <si>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</si>
  <si>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</si>
  <si>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</si>
  <si>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</si>
  <si>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</si>
  <si>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</si>
  <si>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</si>
  <si>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</si>
  <si>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</si>
  <si>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</si>
  <si>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</si>
  <si>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</si>
  <si>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</si>
  <si>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</si>
  <si>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</si>
  <si>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</si>
  <si>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</si>
  <si>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</si>
  <si>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</si>
  <si>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</si>
  <si>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</si>
  <si>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</si>
  <si>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</si>
  <si>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</si>
  <si>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</si>
  <si>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</si>
  <si>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</si>
  <si>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</si>
  <si>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</si>
  <si>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</si>
  <si>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</si>
  <si>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</si>
  <si>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</si>
  <si>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</si>
  <si>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</si>
  <si>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</si>
  <si>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</si>
  <si>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</si>
  <si>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</si>
  <si>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</si>
  <si>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</si>
  <si>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</si>
  <si>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</si>
  <si>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</si>
  <si>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</si>
  <si>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</si>
  <si>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</si>
  <si>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</si>
  <si>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</si>
  <si>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</si>
  <si>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</si>
  <si>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</si>
  <si>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</si>
  <si>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</si>
  <si>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</si>
  <si>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</si>
  <si>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</si>
  <si>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</si>
  <si>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</si>
  <si>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</si>
  <si>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</si>
  <si>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</si>
  <si>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</si>
  <si>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</si>
  <si>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</si>
  <si>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</si>
  <si>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</si>
  <si>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</si>
  <si>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</si>
  <si>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</si>
  <si>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</si>
  <si>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</si>
  <si>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</si>
  <si>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</si>
  <si>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</si>
  <si>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</si>
  <si>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</si>
  <si>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</si>
  <si>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</si>
  <si>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</si>
  <si>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</si>
  <si>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</si>
  <si>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</si>
  <si>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</si>
  <si>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</si>
  <si>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</si>
  <si>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</si>
  <si>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</si>
  <si>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</si>
  <si>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</si>
  <si>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</si>
  <si>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</si>
  <si>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</si>
  <si>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</si>
  <si>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</si>
  <si>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</si>
  <si>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</si>
  <si>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</si>
  <si>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</si>
  <si>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</si>
  <si>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</si>
  <si>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</si>
  <si>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</si>
  <si>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</si>
  <si>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</si>
  <si>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</si>
  <si>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</si>
  <si>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</si>
  <si>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</si>
  <si>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</si>
  <si>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</si>
  <si>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</si>
  <si>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</si>
  <si>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</si>
  <si>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</si>
  <si>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</si>
  <si>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</si>
  <si>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</si>
  <si>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</si>
  <si>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</si>
  <si>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</si>
  <si>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</si>
  <si>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</si>
  <si>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</si>
  <si>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</si>
  <si>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</si>
  <si>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</si>
  <si>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</si>
  <si>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</si>
  <si>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</si>
  <si>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</si>
  <si>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</si>
  <si>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</si>
  <si>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</si>
  <si>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</si>
  <si>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</si>
  <si>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</si>
  <si>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</si>
  <si>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</si>
  <si>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</si>
  <si>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</si>
  <si>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</si>
  <si>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</si>
  <si>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</si>
  <si>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</si>
  <si>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</si>
  <si>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</si>
  <si>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</si>
  <si>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</si>
  <si>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</si>
  <si>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</si>
  <si>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</si>
  <si>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</si>
  <si>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</si>
  <si>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</si>
  <si>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</si>
  <si>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</si>
  <si>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</si>
  <si>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</si>
  <si>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</si>
  <si>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</si>
  <si>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</si>
  <si>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</si>
  <si>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</si>
  <si>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</si>
  <si>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</si>
  <si>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</si>
  <si>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</si>
  <si>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</si>
  <si>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</si>
  <si>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</si>
  <si>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</si>
  <si>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</si>
  <si>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</si>
  <si>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</si>
  <si>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</si>
  <si>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</si>
  <si>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</si>
  <si>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</si>
  <si>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</si>
  <si>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</si>
  <si>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</si>
  <si>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</si>
  <si>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</si>
  <si>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</si>
  <si>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</si>
  <si>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</si>
  <si>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</si>
  <si>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</si>
  <si>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</si>
  <si>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</si>
  <si>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</si>
  <si>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</si>
  <si>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</si>
  <si>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</si>
  <si>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</si>
  <si>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</si>
  <si>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</si>
  <si>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</si>
  <si>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</si>
  <si>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</si>
  <si>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</si>
  <si>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</si>
  <si>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</si>
  <si>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</si>
  <si>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</si>
  <si>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</si>
  <si>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</si>
  <si>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</si>
  <si>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</si>
  <si>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</si>
  <si>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</si>
  <si>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</si>
  <si>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</si>
  <si>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</si>
  <si>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</si>
  <si>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</si>
  <si>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</si>
  <si>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</si>
  <si>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</si>
  <si>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</si>
  <si>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</si>
  <si>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</si>
  <si>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</si>
  <si>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</si>
  <si>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</si>
  <si>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</si>
  <si>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</si>
  <si>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</si>
  <si>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</si>
  <si>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</si>
  <si>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</si>
  <si>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</si>
  <si>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</si>
  <si>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</si>
  <si>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</si>
  <si>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</si>
  <si>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</si>
  <si>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</si>
  <si>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</si>
  <si>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</si>
  <si>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</si>
  <si>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</si>
  <si>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</si>
  <si>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</si>
  <si>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</si>
  <si>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</si>
  <si>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</si>
  <si>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</si>
  <si>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</si>
  <si>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</si>
  <si>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</si>
  <si>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</si>
  <si>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</si>
  <si>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</si>
  <si>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</si>
  <si>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</si>
  <si>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</si>
  <si>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</si>
  <si>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</si>
  <si>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</si>
  <si>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</si>
  <si>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</si>
  <si>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</si>
  <si>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</si>
  <si>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</si>
  <si>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</si>
  <si>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</si>
  <si>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</si>
  <si>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</si>
  <si>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</si>
  <si>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</si>
  <si>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</si>
  <si>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</si>
  <si>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</si>
  <si>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</si>
  <si>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</si>
  <si>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</si>
  <si>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</si>
  <si>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</si>
  <si>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</si>
  <si>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</si>
  <si>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</si>
  <si>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</si>
  <si>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</si>
  <si>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</si>
  <si>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</si>
  <si>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</si>
  <si>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</si>
  <si>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</si>
  <si>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</si>
  <si>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</si>
  <si>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</si>
  <si>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</si>
  <si>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</si>
  <si>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</si>
  <si>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</si>
  <si>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</si>
  <si>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</si>
  <si>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</si>
  <si>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</si>
  <si>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</si>
  <si>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</si>
  <si>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</si>
  <si>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</si>
  <si>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</si>
  <si>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</si>
  <si>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</si>
  <si>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</si>
  <si>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</si>
  <si>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</si>
  <si>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</si>
  <si>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</si>
  <si>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</si>
  <si>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</si>
  <si>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</si>
  <si>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</si>
  <si>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</si>
  <si>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</si>
  <si>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</si>
  <si>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</si>
  <si>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</si>
  <si>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</si>
  <si>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</si>
  <si>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</si>
  <si>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</si>
  <si>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</si>
  <si>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</si>
  <si>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</si>
  <si>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</si>
  <si>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</si>
  <si>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</si>
  <si>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</si>
  <si>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</si>
  <si>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</si>
  <si>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</si>
  <si>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</si>
  <si>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</si>
  <si>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</si>
  <si>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</si>
  <si>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</si>
  <si>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</si>
  <si>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</si>
  <si>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</si>
  <si>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</si>
  <si>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</si>
  <si>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</si>
  <si>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</si>
  <si>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</si>
  <si>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</si>
  <si>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</si>
  <si>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</si>
  <si>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</si>
  <si>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</si>
  <si>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</si>
  <si>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</si>
  <si>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</si>
  <si>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</si>
  <si>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</si>
  <si>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</si>
  <si>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</si>
  <si>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</si>
  <si>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</si>
  <si>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</si>
  <si>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</si>
  <si>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</si>
  <si>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</si>
  <si>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</si>
  <si>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</si>
  <si>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</si>
  <si>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</si>
  <si>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</si>
  <si>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</si>
  <si>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</si>
  <si>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</si>
  <si>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</si>
  <si>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</si>
  <si>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</si>
  <si>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</si>
  <si>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</si>
  <si>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</si>
  <si>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</si>
  <si>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</si>
  <si>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</si>
  <si>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</si>
  <si>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</si>
  <si>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</si>
  <si>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</si>
  <si>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</si>
  <si>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</si>
  <si>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</si>
  <si>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</si>
  <si>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</si>
  <si>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</si>
  <si>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</si>
  <si>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</si>
  <si>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</si>
  <si>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</si>
  <si>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</si>
  <si>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</si>
  <si>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</si>
  <si>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</si>
  <si>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</si>
  <si>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</si>
  <si>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</si>
  <si>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</si>
  <si>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</si>
  <si>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</si>
  <si>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</si>
  <si>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</si>
  <si>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</si>
  <si>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</si>
  <si>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</si>
  <si>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</si>
  <si>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</si>
  <si>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</si>
  <si>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</si>
  <si>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</si>
  <si>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</si>
  <si>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</si>
  <si>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</si>
  <si>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</si>
  <si>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</si>
  <si>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</si>
  <si>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</si>
  <si>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</si>
  <si>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</si>
  <si>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</si>
  <si>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</si>
  <si>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</si>
  <si>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</si>
  <si>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</si>
  <si>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</si>
  <si>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</si>
  <si>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</si>
  <si>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</si>
  <si>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</si>
  <si>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</si>
  <si>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</si>
  <si>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</si>
  <si>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</si>
  <si>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</si>
  <si>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</si>
  <si>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</si>
  <si>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</si>
  <si>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</si>
  <si>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</si>
  <si>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</si>
  <si>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</si>
  <si>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</si>
  <si>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</si>
  <si>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</si>
  <si>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</si>
  <si>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</si>
  <si>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</si>
  <si>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</si>
  <si>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</si>
  <si>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</si>
  <si>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</si>
  <si>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</si>
  <si>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</si>
  <si>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</si>
  <si>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</si>
  <si>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</si>
  <si>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</si>
  <si>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</si>
  <si>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</si>
  <si>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</si>
  <si>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</si>
  <si>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</si>
  <si>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</si>
  <si>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</si>
  <si>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</si>
  <si>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</si>
  <si>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</si>
  <si>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</si>
  <si>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</si>
  <si>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</si>
  <si>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</si>
  <si>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</si>
  <si>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</si>
  <si>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</si>
  <si>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</si>
  <si>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</si>
  <si>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</si>
  <si>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</si>
  <si>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</si>
  <si>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</si>
  <si>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</si>
  <si>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</si>
  <si>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</si>
  <si>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</si>
  <si>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</si>
  <si>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</si>
  <si>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</si>
  <si>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</si>
  <si>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</si>
  <si>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</si>
  <si>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</si>
  <si>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</si>
  <si>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</si>
  <si>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</si>
  <si>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</si>
  <si>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</si>
  <si>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</si>
  <si>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</si>
  <si>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</si>
  <si>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</si>
  <si>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</si>
  <si>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</si>
  <si>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</si>
  <si>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</si>
  <si>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</si>
  <si>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</si>
  <si>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</si>
  <si>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</si>
  <si>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</si>
  <si>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</si>
  <si>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</si>
  <si>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</si>
  <si>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</si>
  <si>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</si>
  <si>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</si>
  <si>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</si>
  <si>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</si>
  <si>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</si>
  <si>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</si>
  <si>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</si>
  <si>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</si>
  <si>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</si>
  <si>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</si>
  <si>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</si>
  <si>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</si>
  <si>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</si>
  <si>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</si>
  <si>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</si>
  <si>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</si>
  <si>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</si>
  <si>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</si>
  <si>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</si>
  <si>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</si>
  <si>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</si>
  <si>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</si>
  <si>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</si>
  <si>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</si>
  <si>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</si>
  <si>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</si>
  <si>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</si>
  <si>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</si>
  <si>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</si>
  <si>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</si>
  <si>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</si>
  <si>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</si>
  <si>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</si>
  <si>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</si>
  <si>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</si>
  <si>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</si>
  <si>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</si>
  <si>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</si>
  <si>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</si>
  <si>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</si>
  <si>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</si>
  <si>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</si>
  <si>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</si>
  <si>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</si>
  <si>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</si>
  <si>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</si>
  <si>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</si>
  <si>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</si>
  <si>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</si>
  <si>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</si>
  <si>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</si>
  <si>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</si>
  <si>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</si>
  <si>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</si>
  <si>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</si>
  <si>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</si>
  <si>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</si>
  <si>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</si>
  <si>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</si>
  <si>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</si>
  <si>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</si>
  <si>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</si>
  <si>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</si>
  <si>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</si>
  <si>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</si>
  <si>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</si>
  <si>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</si>
  <si>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</si>
  <si>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</si>
  <si>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</si>
  <si>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</si>
  <si>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</si>
  <si>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</si>
  <si>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</si>
  <si>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</si>
  <si>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</si>
  <si>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</si>
  <si>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</si>
  <si>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</si>
  <si>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</si>
  <si>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</si>
  <si>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</si>
  <si>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</si>
  <si>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</si>
  <si>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</si>
  <si>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</si>
  <si>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</si>
  <si>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</si>
  <si>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</si>
  <si>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</si>
  <si>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</si>
  <si>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</si>
  <si>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</si>
  <si>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</si>
  <si>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</si>
  <si>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</si>
  <si>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</si>
  <si>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</si>
  <si>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</si>
  <si>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</si>
  <si>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</si>
  <si>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</si>
  <si>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</si>
  <si>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</si>
  <si>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</si>
  <si>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</si>
  <si>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</si>
  <si>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</si>
  <si>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</si>
  <si>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</si>
  <si>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</si>
  <si>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</si>
  <si>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</si>
  <si>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</si>
  <si>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</si>
  <si>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</si>
  <si>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</si>
  <si>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</si>
  <si>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</si>
  <si>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</si>
  <si>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</si>
  <si>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</si>
  <si>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</si>
  <si>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</si>
  <si>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</si>
  <si>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</si>
  <si>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</si>
  <si>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</si>
  <si>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</si>
  <si>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</si>
  <si>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</si>
  <si>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</si>
  <si>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</si>
  <si>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</si>
  <si>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</si>
  <si>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</si>
  <si>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</si>
  <si>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</si>
  <si>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</si>
  <si>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</si>
  <si>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</si>
  <si>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</si>
  <si>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</si>
  <si>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</si>
  <si>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</si>
  <si>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</si>
  <si>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</si>
  <si>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</si>
  <si>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</si>
  <si>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</si>
  <si>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</si>
  <si>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</si>
  <si>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</si>
  <si>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</si>
  <si>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</si>
  <si>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</si>
  <si>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</si>
  <si>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</si>
  <si>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</si>
  <si>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</si>
  <si>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</si>
  <si>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</si>
  <si>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</si>
  <si>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</si>
  <si>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</si>
  <si>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</si>
  <si>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</si>
  <si>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</si>
  <si>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</si>
  <si>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</si>
  <si>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</si>
  <si>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</si>
  <si>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</si>
  <si>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</si>
  <si>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</si>
  <si>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</si>
  <si>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</si>
  <si>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</si>
  <si>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</si>
  <si>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</si>
  <si>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</si>
  <si>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</si>
  <si>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</si>
  <si>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</si>
  <si>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</si>
  <si>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</si>
  <si>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</si>
  <si>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</si>
  <si>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</si>
  <si>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</si>
  <si>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</si>
  <si>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</si>
  <si>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</si>
  <si>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</si>
  <si>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</si>
  <si>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</si>
  <si>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</si>
  <si>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</si>
  <si>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</si>
  <si>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</si>
  <si>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</si>
  <si>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</si>
  <si>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</si>
  <si>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</si>
  <si>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</si>
  <si>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</si>
  <si>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</si>
  <si>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</si>
  <si>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</si>
  <si>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</si>
  <si>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</si>
  <si>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</si>
  <si>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</si>
  <si>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</si>
  <si>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</si>
  <si>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</si>
  <si>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</si>
  <si>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</si>
  <si>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</si>
  <si>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</si>
  <si>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</si>
  <si>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</si>
  <si>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</si>
  <si>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</si>
  <si>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</si>
  <si>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</si>
  <si>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</si>
  <si>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</si>
  <si>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</si>
  <si>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</si>
  <si>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</si>
  <si>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</si>
  <si>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</si>
  <si>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</si>
  <si>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</si>
  <si>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</si>
  <si>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</si>
  <si>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</si>
  <si>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</si>
  <si>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</si>
  <si>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</si>
  <si>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</si>
  <si>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</si>
  <si>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</si>
  <si>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</si>
  <si>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</si>
  <si>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</si>
  <si>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</si>
  <si>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</si>
  <si>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</si>
  <si>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</si>
  <si>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</si>
  <si>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</si>
  <si>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</si>
  <si>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</si>
  <si>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</si>
  <si>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</si>
  <si>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</si>
  <si>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</si>
  <si>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</si>
  <si>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</si>
  <si>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</si>
  <si>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</si>
  <si>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</si>
  <si>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</si>
  <si>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</si>
  <si>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</si>
  <si>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</si>
  <si>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</si>
  <si>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</si>
  <si>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</si>
  <si>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</si>
  <si>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</si>
  <si>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</si>
  <si>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</si>
  <si>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</si>
  <si>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</si>
  <si>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</si>
  <si>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</si>
  <si>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</si>
  <si>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</si>
  <si>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</si>
  <si>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</si>
  <si>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</si>
  <si>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</si>
  <si>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</si>
  <si>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</si>
  <si>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</si>
  <si>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</si>
  <si>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</si>
  <si>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</si>
  <si>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</si>
  <si>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</si>
  <si>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</si>
  <si>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</si>
  <si>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</si>
  <si>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</si>
  <si>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</si>
  <si>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</si>
  <si>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</si>
  <si>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</si>
  <si>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</si>
  <si>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</si>
  <si>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</si>
  <si>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</si>
  <si>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</si>
  <si>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</si>
  <si>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</si>
  <si>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</si>
  <si>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</si>
  <si>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</si>
  <si>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</si>
  <si>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</si>
  <si>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</si>
  <si>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</si>
  <si>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</si>
  <si>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</si>
  <si>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</si>
  <si>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</si>
  <si>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</si>
  <si>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</si>
  <si>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</si>
  <si>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</si>
  <si>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</si>
  <si>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</si>
  <si>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</si>
  <si>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</si>
  <si>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</si>
  <si>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</si>
  <si>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</si>
  <si>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</si>
  <si>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</si>
  <si>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</si>
  <si>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</si>
  <si>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</si>
  <si>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</si>
  <si>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</si>
  <si>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</si>
  <si>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</si>
  <si>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</si>
  <si>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</si>
  <si>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</si>
  <si>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</si>
  <si>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</si>
  <si>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</si>
  <si>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</si>
  <si>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</si>
  <si>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</si>
  <si>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</si>
  <si>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</si>
  <si>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</si>
  <si>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</si>
  <si>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</si>
  <si>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</si>
  <si>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</si>
  <si>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</si>
  <si>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</si>
  <si>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</si>
  <si>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</si>
  <si>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</si>
  <si>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</si>
  <si>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</si>
  <si>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</si>
  <si>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</si>
  <si>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</si>
  <si>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</si>
  <si>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</si>
  <si>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</si>
  <si>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</si>
  <si>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</si>
  <si>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</si>
  <si>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</si>
  <si>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</si>
  <si>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</si>
  <si>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</si>
  <si>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</si>
  <si>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</si>
  <si>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</si>
  <si>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</si>
  <si>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</si>
  <si>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</si>
  <si>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</si>
  <si>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</si>
  <si>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</si>
  <si>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</si>
  <si>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</si>
  <si>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</si>
  <si>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</si>
  <si>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</si>
  <si>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</si>
  <si>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</si>
  <si>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</si>
  <si>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</si>
  <si>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</si>
  <si>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</si>
  <si>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</si>
  <si>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</si>
  <si>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</si>
  <si>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</si>
  <si>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</si>
  <si>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</si>
  <si>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</si>
  <si>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</si>
  <si>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</si>
  <si>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</si>
  <si>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</si>
  <si>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</si>
  <si>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</si>
  <si>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</si>
  <si>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</si>
  <si>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</si>
  <si>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</si>
  <si>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</si>
  <si>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</si>
  <si>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</si>
  <si>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</si>
  <si>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</si>
  <si>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</si>
  <si>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</si>
  <si>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</si>
  <si>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</si>
  <si>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</si>
  <si>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</si>
  <si>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</si>
  <si>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</si>
  <si>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</si>
  <si>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</si>
  <si>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</si>
  <si>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</si>
  <si>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</si>
  <si>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</si>
  <si>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</si>
  <si>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</si>
  <si>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</si>
  <si>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</si>
  <si>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</si>
  <si>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</si>
  <si>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</si>
  <si>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</si>
  <si>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</si>
  <si>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</si>
  <si>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</si>
  <si>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</si>
  <si>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</si>
  <si>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</si>
  <si>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</si>
  <si>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</si>
  <si>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</si>
  <si>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</si>
  <si>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</si>
  <si>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</si>
  <si>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</si>
  <si>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</si>
  <si>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</si>
  <si>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</si>
  <si>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</si>
  <si>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</si>
  <si>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</si>
  <si>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</si>
  <si>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</si>
  <si>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</si>
  <si>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</si>
  <si>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</si>
  <si>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</si>
  <si>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</si>
  <si>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</si>
  <si>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</si>
  <si>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</si>
  <si>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</si>
  <si>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</si>
  <si>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</si>
  <si>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</si>
  <si>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</si>
  <si>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</si>
  <si>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</si>
  <si>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</si>
  <si>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</si>
  <si>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</si>
  <si>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</si>
  <si>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</si>
  <si>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</si>
  <si>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</si>
  <si>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</si>
  <si>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</si>
  <si>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</si>
  <si>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</si>
  <si>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</si>
  <si>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</si>
  <si>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</si>
  <si>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</si>
  <si>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</si>
  <si>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</si>
  <si>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</si>
  <si>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</si>
  <si>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</si>
  <si>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</si>
  <si>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</si>
  <si>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</si>
  <si>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</si>
  <si>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</si>
  <si>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</si>
  <si>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</si>
  <si>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</si>
  <si>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</si>
  <si>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</si>
  <si>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</si>
  <si>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</si>
  <si>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</si>
  <si>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</si>
  <si>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</si>
  <si>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</si>
  <si>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</si>
  <si>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</si>
  <si>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</si>
  <si>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</si>
  <si>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</si>
  <si>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</si>
  <si>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</si>
  <si>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</si>
  <si>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</si>
  <si>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</si>
  <si>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</si>
  <si>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</si>
  <si>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</si>
  <si>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</si>
  <si>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</si>
  <si>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</si>
  <si>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</si>
  <si>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</si>
  <si>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</si>
  <si>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</si>
  <si>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</si>
  <si>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</si>
  <si>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</si>
  <si>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</si>
  <si>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</si>
  <si>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</si>
  <si>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</si>
  <si>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</si>
  <si>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</si>
  <si>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</si>
  <si>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</si>
  <si>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</si>
  <si>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</si>
  <si>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</si>
  <si>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</si>
  <si>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</si>
  <si>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</si>
  <si>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</si>
  <si>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</si>
  <si>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</si>
  <si>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</si>
  <si>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</si>
  <si>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</si>
  <si>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</si>
  <si>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</si>
  <si>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</si>
  <si>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</si>
  <si>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</si>
  <si>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</si>
  <si>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</si>
  <si>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</si>
  <si>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</si>
  <si>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</si>
  <si>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</si>
  <si>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</si>
  <si>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</si>
  <si>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</si>
  <si>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</si>
  <si>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</si>
  <si>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</si>
  <si>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</si>
  <si>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</si>
  <si>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</si>
  <si>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</si>
  <si>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</si>
  <si>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</si>
  <si>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</si>
  <si>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</si>
  <si>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</si>
  <si>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</si>
  <si>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</si>
  <si>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</si>
  <si>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</si>
  <si>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</si>
  <si>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</si>
  <si>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</si>
  <si>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</si>
  <si>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</si>
  <si>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</si>
  <si>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</si>
  <si>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</si>
  <si>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</si>
  <si>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</si>
  <si>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</si>
  <si>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</si>
  <si>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</si>
  <si>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</si>
  <si>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</si>
  <si>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</si>
  <si>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</si>
  <si>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</si>
  <si>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</si>
  <si>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</si>
  <si>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</si>
  <si>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</si>
  <si>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</si>
  <si>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</si>
  <si>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</si>
  <si>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</si>
  <si>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</si>
  <si>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</si>
  <si>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</si>
  <si>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</si>
  <si>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</si>
  <si>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</si>
  <si>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</si>
  <si>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</si>
  <si>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</si>
  <si>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</si>
  <si>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</si>
  <si>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</si>
  <si>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</si>
  <si>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</si>
  <si>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</si>
  <si>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</si>
  <si>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</si>
  <si>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</si>
  <si>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</si>
  <si>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</si>
  <si>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</si>
  <si>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</si>
  <si>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</si>
  <si>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</si>
  <si>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</si>
  <si>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</si>
  <si>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</si>
  <si>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</si>
  <si>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</si>
  <si>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</si>
  <si>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</si>
  <si>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</si>
  <si>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</si>
  <si>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</si>
  <si>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</si>
  <si>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</si>
  <si>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</si>
  <si>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</si>
  <si>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</si>
  <si>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</si>
  <si>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</si>
  <si>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</si>
  <si>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</si>
  <si>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</si>
  <si>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</si>
  <si>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</si>
  <si>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</si>
  <si>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</si>
  <si>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</si>
  <si>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</si>
  <si>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</si>
  <si>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</si>
  <si>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</si>
  <si>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</si>
  <si>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</si>
  <si>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</si>
  <si>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</si>
  <si>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</si>
  <si>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</si>
  <si>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</si>
  <si>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</si>
  <si>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</si>
  <si>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</si>
  <si>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</si>
  <si>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</si>
  <si>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</si>
  <si>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</si>
  <si>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</si>
  <si>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</si>
  <si>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</si>
  <si>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</si>
  <si>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</si>
  <si>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</si>
  <si>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</si>
  <si>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</si>
  <si>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</si>
  <si>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</si>
  <si>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</si>
  <si>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</si>
  <si>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</si>
  <si>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</si>
  <si>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</si>
  <si>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</si>
  <si>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</si>
  <si>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</si>
  <si>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</si>
  <si>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</si>
  <si>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</si>
  <si>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</si>
  <si>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</si>
  <si>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</si>
  <si>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</si>
  <si>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</si>
  <si>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</si>
  <si>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</si>
  <si>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</si>
  <si>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</si>
  <si>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</si>
  <si>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</si>
  <si>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</si>
  <si>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</si>
  <si>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</si>
  <si>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</si>
  <si>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</si>
  <si>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</si>
  <si>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</si>
  <si>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</si>
  <si>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</si>
  <si>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</si>
  <si>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</si>
  <si>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</si>
  <si>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</si>
  <si>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</si>
  <si>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</si>
  <si>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</si>
  <si>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</si>
  <si>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</si>
  <si>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</si>
  <si>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</si>
  <si>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</si>
  <si>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</si>
  <si>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</si>
  <si>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</si>
  <si>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</si>
  <si>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</si>
  <si>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</si>
  <si>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</si>
  <si>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</si>
  <si>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</si>
  <si>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</si>
  <si>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</si>
  <si>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</si>
  <si>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</si>
  <si>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</si>
  <si>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</si>
  <si>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</si>
  <si>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</si>
  <si>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</si>
  <si>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</si>
  <si>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</si>
  <si>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</si>
  <si>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</si>
  <si>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</si>
  <si>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</si>
  <si>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</si>
  <si>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</si>
  <si>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</si>
  <si>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</si>
  <si>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</si>
  <si>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</si>
  <si>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</si>
  <si>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</si>
  <si>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</si>
  <si>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</si>
  <si>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</si>
  <si>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</si>
  <si>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</si>
  <si>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</si>
  <si>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</si>
  <si>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</si>
  <si>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</si>
  <si>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</si>
  <si>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</si>
  <si>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</si>
  <si>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</si>
  <si>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</si>
  <si>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</si>
  <si>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</si>
  <si>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</si>
  <si>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</si>
  <si>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</si>
  <si>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</si>
  <si>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</si>
  <si>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</si>
  <si>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</si>
  <si>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</si>
  <si>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</si>
  <si>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</si>
  <si>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</si>
  <si>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</si>
  <si>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</si>
  <si>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</si>
  <si>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</si>
  <si>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</si>
  <si>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</si>
  <si>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</si>
  <si>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</si>
  <si>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</si>
  <si>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</si>
  <si>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</si>
  <si>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</si>
  <si>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</si>
  <si>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</si>
  <si>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</si>
  <si>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</si>
  <si>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</si>
  <si>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</si>
  <si>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</si>
  <si>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</si>
  <si>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</si>
  <si>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</si>
  <si>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</si>
  <si>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</si>
  <si>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</si>
  <si>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</si>
  <si>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</si>
  <si>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</si>
  <si>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</si>
  <si>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</si>
  <si>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</si>
  <si>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</si>
  <si>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</si>
  <si>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</si>
  <si>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</si>
  <si>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</si>
  <si>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</si>
  <si>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</si>
  <si>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</si>
  <si>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</si>
  <si>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</si>
  <si>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</si>
  <si>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</si>
  <si>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</si>
  <si>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</si>
  <si>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</si>
  <si>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</si>
  <si>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</si>
  <si>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</si>
  <si>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</si>
  <si>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</si>
  <si>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</si>
  <si>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</si>
  <si>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</si>
  <si>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</si>
  <si>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</si>
  <si>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</si>
  <si>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</si>
  <si>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</si>
  <si>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</si>
  <si>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</si>
  <si>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</si>
  <si>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</si>
  <si>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</si>
  <si>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</si>
  <si>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</si>
  <si>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</si>
  <si>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</si>
  <si>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</si>
  <si>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</si>
  <si>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</si>
  <si>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</si>
  <si>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</si>
  <si>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</si>
  <si>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</si>
  <si>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</si>
  <si>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</si>
  <si>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</si>
  <si>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</si>
  <si>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</si>
  <si>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</si>
  <si>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</si>
  <si>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</si>
  <si>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</si>
  <si>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</si>
  <si>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</si>
  <si>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</si>
  <si>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</si>
  <si>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</si>
  <si>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</si>
  <si>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</si>
  <si>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</si>
  <si>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</si>
  <si>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</si>
  <si>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</si>
  <si>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</si>
  <si>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</si>
  <si>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</si>
  <si>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</si>
  <si>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</si>
  <si>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</si>
  <si>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</si>
  <si>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</si>
  <si>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</si>
  <si>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</si>
  <si>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</si>
  <si>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</si>
  <si>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</si>
  <si>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</si>
  <si>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</si>
  <si>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</si>
  <si>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</si>
  <si>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</si>
  <si>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</si>
  <si>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</si>
  <si>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</si>
  <si>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</si>
  <si>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</si>
  <si>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</si>
  <si>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</si>
  <si>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</si>
  <si>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</si>
  <si>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</si>
  <si>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</si>
  <si>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</si>
  <si>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</si>
  <si>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</si>
  <si>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</si>
  <si>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</si>
  <si>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</si>
  <si>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</si>
  <si>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</si>
  <si>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</si>
  <si>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</si>
  <si>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</si>
  <si>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</si>
  <si>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</si>
  <si>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</si>
  <si>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</si>
  <si>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</si>
  <si>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</si>
  <si>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</si>
  <si>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</si>
  <si>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</si>
  <si>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</si>
  <si>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</si>
  <si>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</si>
  <si>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</si>
  <si>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</si>
  <si>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</si>
  <si>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</si>
  <si>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</si>
  <si>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</si>
  <si>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</si>
  <si>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</si>
  <si>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</si>
  <si>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</si>
  <si>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</si>
  <si>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</si>
  <si>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</si>
  <si>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</si>
  <si>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</si>
  <si>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</si>
  <si>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</si>
  <si>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</si>
  <si>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</si>
  <si>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</si>
  <si>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</si>
  <si>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</si>
  <si>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</si>
  <si>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</si>
  <si>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</si>
  <si>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</si>
  <si>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</si>
  <si>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</si>
  <si>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</si>
  <si>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</si>
  <si>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</si>
  <si>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</si>
  <si>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</si>
  <si>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</si>
  <si>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</si>
  <si>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</si>
  <si>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</si>
  <si>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</si>
  <si>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</si>
  <si>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</si>
  <si>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</si>
  <si>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</si>
  <si>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</si>
  <si>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</si>
  <si>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</si>
  <si>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</si>
  <si>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</si>
  <si>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</si>
  <si>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</si>
  <si>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</si>
  <si>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</si>
  <si>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</si>
  <si>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</si>
  <si>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</si>
  <si>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</si>
  <si>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</si>
  <si>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</si>
  <si>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</si>
  <si>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</si>
  <si>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</si>
  <si>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</si>
  <si>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</si>
  <si>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</si>
  <si>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</si>
  <si>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</si>
  <si>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</si>
  <si>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</si>
  <si>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</si>
  <si>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</si>
  <si>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</si>
  <si>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</si>
  <si>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</si>
  <si>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</si>
  <si>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</si>
  <si>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</si>
  <si>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</si>
  <si>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</si>
  <si>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</si>
  <si>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</si>
  <si>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</si>
  <si>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</si>
  <si>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</si>
  <si>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</si>
  <si>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</si>
  <si>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</si>
  <si>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</si>
  <si>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</si>
  <si>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</si>
  <si>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</si>
  <si>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</si>
  <si>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</si>
  <si>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</si>
  <si>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</si>
  <si>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</si>
  <si>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</si>
  <si>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</si>
  <si>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</si>
  <si>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</si>
  <si>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</si>
  <si>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</si>
  <si>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</si>
  <si>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</si>
  <si>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</si>
  <si>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</si>
  <si>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</si>
  <si>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</si>
  <si>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</si>
  <si>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</si>
  <si>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</si>
  <si>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</si>
  <si>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</si>
  <si>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</si>
  <si>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</si>
  <si>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</si>
  <si>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</si>
  <si>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</si>
  <si>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</si>
  <si>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</si>
  <si>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</si>
  <si>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</si>
  <si>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</si>
  <si>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</si>
  <si>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</si>
  <si>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</si>
  <si>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</si>
  <si>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</si>
  <si>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</si>
  <si>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</si>
  <si>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</si>
  <si>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</si>
  <si>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</si>
  <si>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</si>
  <si>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</si>
  <si>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</si>
  <si>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</si>
  <si>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</si>
  <si>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</si>
  <si>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</si>
  <si>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</si>
  <si>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</si>
  <si>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</si>
  <si>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</si>
  <si>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</si>
  <si>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</si>
  <si>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</si>
  <si>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</si>
  <si>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</si>
  <si>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</si>
  <si>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</si>
  <si>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</si>
  <si>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</si>
  <si>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</si>
  <si>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</si>
  <si>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</si>
  <si>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</si>
  <si>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</si>
  <si>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</si>
  <si>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</si>
  <si>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</si>
  <si>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</si>
  <si>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</si>
  <si>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</si>
  <si>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</si>
  <si>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</si>
  <si>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</si>
  <si>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</si>
  <si>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</si>
  <si>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</si>
  <si>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</si>
  <si>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</si>
  <si>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</si>
  <si>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</si>
  <si>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</si>
  <si>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</si>
  <si>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</si>
  <si>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</si>
  <si>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</si>
  <si>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</si>
  <si>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</si>
  <si>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</si>
  <si>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</si>
  <si>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</si>
  <si>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</si>
  <si>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</si>
  <si>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</si>
  <si>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</si>
  <si>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</si>
  <si>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</si>
  <si>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</si>
  <si>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</si>
  <si>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</si>
  <si>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</si>
  <si>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</si>
  <si>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</si>
  <si>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</si>
  <si>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</si>
  <si>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</si>
  <si>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</si>
  <si>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</si>
  <si>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</si>
  <si>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</si>
  <si>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</si>
  <si>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</si>
  <si>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</si>
  <si>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</si>
  <si>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</si>
  <si>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</si>
  <si>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</si>
  <si>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</si>
  <si>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</si>
  <si>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</si>
  <si>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</si>
  <si>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</si>
  <si>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</si>
  <si>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</si>
  <si>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</si>
  <si>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</si>
  <si>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</si>
  <si>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</si>
  <si>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</si>
  <si>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</si>
  <si>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</si>
  <si>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</si>
  <si>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</si>
  <si>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</si>
  <si>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</si>
  <si>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</si>
  <si>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</si>
  <si>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</si>
  <si>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</si>
  <si>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</si>
  <si>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</si>
  <si>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</si>
  <si>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</si>
  <si>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</si>
  <si>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</si>
  <si>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</si>
  <si>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</si>
  <si>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</si>
  <si>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</si>
  <si>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</si>
  <si>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</si>
  <si>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</si>
  <si>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</si>
  <si>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</si>
  <si>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</si>
  <si>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</si>
  <si>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</si>
  <si>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</si>
  <si>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</si>
  <si>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</si>
  <si>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</si>
  <si>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</si>
  <si>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</si>
  <si>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</si>
  <si>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</si>
  <si>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</si>
  <si>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</si>
  <si>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</si>
  <si>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</si>
  <si>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</si>
  <si>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</si>
  <si>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</si>
  <si>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</si>
  <si>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</si>
  <si>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</si>
  <si>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</si>
  <si>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</si>
  <si>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</si>
  <si>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</si>
  <si>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</si>
  <si>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</si>
  <si>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</si>
  <si>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</si>
  <si>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</si>
  <si>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</si>
  <si>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</si>
  <si>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</si>
  <si>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</si>
  <si>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</si>
  <si>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</si>
  <si>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</si>
  <si>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</si>
  <si>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</si>
  <si>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</si>
  <si>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</si>
  <si>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</si>
  <si>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</si>
  <si>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</si>
  <si>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</si>
  <si>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</si>
  <si>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</si>
  <si>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</si>
  <si>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</si>
  <si>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</si>
  <si>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</si>
  <si>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</si>
  <si>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</si>
  <si>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</si>
  <si>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</si>
  <si>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</si>
  <si>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</si>
  <si>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</si>
  <si>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</si>
  <si>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</si>
  <si>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</si>
  <si>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</si>
  <si>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</si>
  <si>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</si>
  <si>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</si>
  <si>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</si>
  <si>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</si>
  <si>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</si>
  <si>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</si>
  <si>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</si>
  <si>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</si>
  <si>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</si>
  <si>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</si>
  <si>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</si>
  <si>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</si>
  <si>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</si>
  <si>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</si>
  <si>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</si>
  <si>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</si>
  <si>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</si>
  <si>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</si>
  <si>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</si>
  <si>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</si>
  <si>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</si>
  <si>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</si>
  <si>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</si>
  <si>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</si>
  <si>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</si>
  <si>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</si>
  <si>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</si>
  <si>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</si>
  <si>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</si>
  <si>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</si>
  <si>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</si>
  <si>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</si>
  <si>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</si>
  <si>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</si>
  <si>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</si>
  <si>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</si>
  <si>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</si>
  <si>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</si>
  <si>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</si>
  <si>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</si>
  <si>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</si>
  <si>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</si>
  <si>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</si>
  <si>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</si>
  <si>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</si>
  <si>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</si>
  <si>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</si>
  <si>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</si>
  <si>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</si>
  <si>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</si>
  <si>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</si>
  <si>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</si>
  <si>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</si>
  <si>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</si>
  <si>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</si>
  <si>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</si>
  <si>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</si>
  <si>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</si>
  <si>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</si>
  <si>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</si>
  <si>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</si>
  <si>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</si>
  <si>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</si>
  <si>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</si>
  <si>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</si>
  <si>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</si>
  <si>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</si>
  <si>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</si>
  <si>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</si>
  <si>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</si>
  <si>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</si>
  <si>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</si>
  <si>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</si>
  <si>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</si>
  <si>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</si>
  <si>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</si>
  <si>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</si>
  <si>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</si>
  <si>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</si>
  <si>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</si>
  <si>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</si>
  <si>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</si>
  <si>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</si>
  <si>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</si>
  <si>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</si>
  <si>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</si>
  <si>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</si>
  <si>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</si>
  <si>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</si>
  <si>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</si>
  <si>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</si>
  <si>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</si>
  <si>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</si>
  <si>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</si>
  <si>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</si>
  <si>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</si>
  <si>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</si>
  <si>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</si>
  <si>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</si>
  <si>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</si>
  <si>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</si>
  <si>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</si>
  <si>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</si>
  <si>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</si>
  <si>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</si>
  <si>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</si>
  <si>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</si>
  <si>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</si>
  <si>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</si>
  <si>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</si>
  <si>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</si>
  <si>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</si>
  <si>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</si>
  <si>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</si>
  <si>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</si>
  <si>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</si>
  <si>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</si>
  <si>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</si>
  <si>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</si>
  <si>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</si>
  <si>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</si>
  <si>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</si>
  <si>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</si>
  <si>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</si>
  <si>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</si>
  <si>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</si>
  <si>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</si>
  <si>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</si>
  <si>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</si>
  <si>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</si>
  <si>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</si>
  <si>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</si>
  <si>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</si>
  <si>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</si>
  <si>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</si>
  <si>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</si>
  <si>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</si>
  <si>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</si>
  <si>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</si>
  <si>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</si>
  <si>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</si>
  <si>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</si>
  <si>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</si>
  <si>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</si>
  <si>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</si>
  <si>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</si>
  <si>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</si>
  <si>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</si>
  <si>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</si>
  <si>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</si>
  <si>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</si>
  <si>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</si>
  <si>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</si>
  <si>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</si>
  <si>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</si>
  <si>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</si>
  <si>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</si>
  <si>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</si>
  <si>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</si>
  <si>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</si>
  <si>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</si>
  <si>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</si>
  <si>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</si>
  <si>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</si>
  <si>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</si>
  <si>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</si>
  <si>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</si>
  <si>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</si>
  <si>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</si>
  <si>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</si>
  <si>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</si>
  <si>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</si>
  <si>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</si>
  <si>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</si>
  <si>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</si>
  <si>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</si>
  <si>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</si>
  <si>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</si>
  <si>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</si>
  <si>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</si>
  <si>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</si>
  <si>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</si>
  <si>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</si>
  <si>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</si>
  <si>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</si>
  <si>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</si>
  <si>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</si>
  <si>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</si>
  <si>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</si>
  <si>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</si>
  <si>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</si>
  <si>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</si>
  <si>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</si>
  <si>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</si>
  <si>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</si>
  <si>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</si>
  <si>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</si>
  <si>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</si>
  <si>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</si>
  <si>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</si>
  <si>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</si>
  <si>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</si>
  <si>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</si>
  <si>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</si>
  <si>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</si>
  <si>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</si>
  <si>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</si>
  <si>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</si>
  <si>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</si>
  <si>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</si>
  <si>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</si>
  <si>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</si>
  <si>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</si>
  <si>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</si>
  <si>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</si>
  <si>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</si>
  <si>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</si>
  <si>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</si>
  <si>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</si>
  <si>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</si>
  <si>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</si>
  <si>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</si>
  <si>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</si>
  <si>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</si>
  <si>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</si>
  <si>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</si>
  <si>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</si>
  <si>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</si>
  <si>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</si>
  <si>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</si>
  <si>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</si>
  <si>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</si>
  <si>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</si>
  <si>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</si>
  <si>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</si>
  <si>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</si>
  <si>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</si>
  <si>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</si>
  <si>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</si>
  <si>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</si>
  <si>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</si>
  <si>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</si>
  <si>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</si>
  <si>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</si>
  <si>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</si>
  <si>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</si>
  <si>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</si>
  <si>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</si>
  <si>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</si>
  <si>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</si>
  <si>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</si>
  <si>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</si>
  <si>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</si>
  <si>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</si>
  <si>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</si>
  <si>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</si>
  <si>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</si>
  <si>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</si>
  <si>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</si>
  <si>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</si>
  <si>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</si>
  <si>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</si>
  <si>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</si>
  <si>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</si>
  <si>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</si>
  <si>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</si>
  <si>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</si>
  <si>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</si>
  <si>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</si>
  <si>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</si>
  <si>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</si>
  <si>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</si>
  <si>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</si>
  <si>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</si>
  <si>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</si>
  <si>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</si>
  <si>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</si>
  <si>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</si>
  <si>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</si>
  <si>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</si>
  <si>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</si>
  <si>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</si>
  <si>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</si>
  <si>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</si>
  <si>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</si>
  <si>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</si>
  <si>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</si>
  <si>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</si>
  <si>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</si>
  <si>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</si>
  <si>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</si>
  <si>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</si>
  <si>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</si>
  <si>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</si>
  <si>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</si>
  <si>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</si>
  <si>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</si>
  <si>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</si>
  <si>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</si>
  <si>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</si>
  <si>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</si>
  <si>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</si>
  <si>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</si>
  <si>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</si>
  <si>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</si>
  <si>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</si>
  <si>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</si>
  <si>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</si>
  <si>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</si>
  <si>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</si>
  <si>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</si>
  <si>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</si>
  <si>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</si>
  <si>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</si>
  <si>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</si>
  <si>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</si>
  <si>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</si>
  <si>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</si>
  <si>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</si>
  <si>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</si>
  <si>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</si>
  <si>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</si>
  <si>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</si>
  <si>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</si>
  <si>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</si>
  <si>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</si>
  <si>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</si>
  <si>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</si>
  <si>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</si>
  <si>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</si>
  <si>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</si>
  <si>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</si>
  <si>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</si>
  <si>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</si>
  <si>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</si>
  <si>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</si>
  <si>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</si>
  <si>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</si>
  <si>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</si>
  <si>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</si>
  <si>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</si>
  <si>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</si>
  <si>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</si>
  <si>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</si>
  <si>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</si>
  <si>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</si>
  <si>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</si>
  <si>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</si>
  <si>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</si>
  <si>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</si>
  <si>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</si>
  <si>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</si>
  <si>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</si>
  <si>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</si>
  <si>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</si>
  <si>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</si>
  <si>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</si>
  <si>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</si>
  <si>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</si>
  <si>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</si>
  <si>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</si>
  <si>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</si>
  <si>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</si>
  <si>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</si>
  <si>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</si>
  <si>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</si>
  <si>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</si>
  <si>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</si>
  <si>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</si>
  <si>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</si>
  <si>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</si>
  <si>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</si>
  <si>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</si>
  <si>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</si>
  <si>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</si>
  <si>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</si>
  <si>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</si>
  <si>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</si>
  <si>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</si>
  <si>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</si>
  <si>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</si>
  <si>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</si>
  <si>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</si>
  <si>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</si>
  <si>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</si>
  <si>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</si>
  <si>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</si>
  <si>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</si>
  <si>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</si>
  <si>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</si>
  <si>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</si>
  <si>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</si>
  <si>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</si>
  <si>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</si>
  <si>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</si>
  <si>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</si>
  <si>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</si>
  <si>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</si>
  <si>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</si>
  <si>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</si>
  <si>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</si>
  <si>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</si>
  <si>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</si>
  <si>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</si>
  <si>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</si>
  <si>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</si>
  <si>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</si>
  <si>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</si>
  <si>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</si>
  <si>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</si>
  <si>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</si>
  <si>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</si>
  <si>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</si>
  <si>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</si>
  <si>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</si>
  <si>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</si>
  <si>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</si>
  <si>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</si>
  <si>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</si>
  <si>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</si>
  <si>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</si>
  <si>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</si>
  <si>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</si>
  <si>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</si>
  <si>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</si>
  <si>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</si>
  <si>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</si>
  <si>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</si>
  <si>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</si>
  <si>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</si>
  <si>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</si>
  <si>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</si>
  <si>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</si>
  <si>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</si>
  <si>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</si>
  <si>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</si>
  <si>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</si>
  <si>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</si>
  <si>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</si>
  <si>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</si>
  <si>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</si>
  <si>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</si>
  <si>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</si>
  <si>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</si>
  <si>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</si>
  <si>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</si>
  <si>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</si>
  <si>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</si>
  <si>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</si>
  <si>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</si>
  <si>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</si>
  <si>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</si>
  <si>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</si>
  <si>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</si>
  <si>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</si>
  <si>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</si>
  <si>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</si>
  <si>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</si>
  <si>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</si>
  <si>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</si>
  <si>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</si>
  <si>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</si>
  <si>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</si>
  <si>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</si>
  <si>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</si>
  <si>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</si>
  <si>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</si>
  <si>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</si>
  <si>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</si>
  <si>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</si>
  <si>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</si>
  <si>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</si>
  <si>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</si>
  <si>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</si>
  <si>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</si>
  <si>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</si>
  <si>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</si>
  <si>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</si>
  <si>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</si>
  <si>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</si>
  <si>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</si>
  <si>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</si>
  <si>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</si>
  <si>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</si>
  <si>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</si>
  <si>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</si>
  <si>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</si>
  <si>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</si>
  <si>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</si>
  <si>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</si>
  <si>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</si>
  <si>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</si>
  <si>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</si>
  <si>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</si>
  <si>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</si>
  <si>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</si>
  <si>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</si>
  <si>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</si>
  <si>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</si>
  <si>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</si>
  <si>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</si>
  <si>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</si>
  <si>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</si>
  <si>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</si>
  <si>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</si>
  <si>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</si>
  <si>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</si>
  <si>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</si>
  <si>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</si>
  <si>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</si>
  <si>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</si>
  <si>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</si>
  <si>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</si>
  <si>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</si>
  <si>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</si>
  <si>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</si>
  <si>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</si>
  <si>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</si>
  <si>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</si>
  <si>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</si>
  <si>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</si>
  <si>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</si>
  <si>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</si>
  <si>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</si>
  <si>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</si>
  <si>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</si>
  <si>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</si>
  <si>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</si>
  <si>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</si>
  <si>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</si>
  <si>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</si>
  <si>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</si>
  <si>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</si>
  <si>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</si>
  <si>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</si>
  <si>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</si>
  <si>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</si>
  <si>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</si>
  <si>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</si>
  <si>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</si>
  <si>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</si>
  <si>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</si>
  <si>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</si>
  <si>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</si>
  <si>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</si>
  <si>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</si>
  <si>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</si>
  <si>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</si>
  <si>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</si>
  <si>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</si>
  <si>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</si>
  <si>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</si>
  <si>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</si>
  <si>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</si>
  <si>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</si>
  <si>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</si>
  <si>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</si>
  <si>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</si>
  <si>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</si>
  <si>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</si>
  <si>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</si>
  <si>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</si>
  <si>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</si>
  <si>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</si>
  <si>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</si>
  <si>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</si>
  <si>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</si>
  <si>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</si>
  <si>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</si>
  <si>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</si>
  <si>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</si>
  <si>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</si>
  <si>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</si>
  <si>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</si>
  <si>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</si>
  <si>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</si>
  <si>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</si>
  <si>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</si>
  <si>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</si>
  <si>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</si>
  <si>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</si>
  <si>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</si>
  <si>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</si>
  <si>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</si>
  <si>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</si>
  <si>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</si>
  <si>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</si>
  <si>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</si>
  <si>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</si>
  <si>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</si>
  <si>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</si>
  <si>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</si>
  <si>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</si>
  <si>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</si>
  <si>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</si>
  <si>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</si>
  <si>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</si>
  <si>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</si>
  <si>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</si>
  <si>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</si>
  <si>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</si>
  <si>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</si>
  <si>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</si>
  <si>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</si>
  <si>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</si>
  <si>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</si>
  <si>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</si>
  <si>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</si>
  <si>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</si>
  <si>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</si>
  <si>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</si>
  <si>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</si>
  <si>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</si>
  <si>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</si>
  <si>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</si>
  <si>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</si>
  <si>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</si>
  <si>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</si>
  <si>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</si>
  <si>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</si>
  <si>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</si>
  <si>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</si>
  <si>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</si>
  <si>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</si>
  <si>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</si>
  <si>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</si>
  <si>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</si>
  <si>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</si>
  <si>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</si>
  <si>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</si>
  <si>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</si>
  <si>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</si>
  <si>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</si>
  <si>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</si>
  <si>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</si>
  <si>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</si>
  <si>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</si>
  <si>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</si>
  <si>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</si>
  <si>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</si>
  <si>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</si>
  <si>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</si>
  <si>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</si>
  <si>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</si>
  <si>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</si>
  <si>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</si>
  <si>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</si>
  <si>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</si>
  <si>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</si>
  <si>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</si>
  <si>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</si>
  <si>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</si>
  <si>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</si>
  <si>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</si>
  <si>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</si>
  <si>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</si>
  <si>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</si>
  <si>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</si>
  <si>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</si>
  <si>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</si>
  <si>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</si>
  <si>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</si>
  <si>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</si>
  <si>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</si>
  <si>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</si>
  <si>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</si>
  <si>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</si>
  <si>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</si>
  <si>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</si>
  <si>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</si>
  <si>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</si>
  <si>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</si>
  <si>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</si>
  <si>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</si>
  <si>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</si>
  <si>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</si>
  <si>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</si>
  <si>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</si>
  <si>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</si>
  <si>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</si>
  <si>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</si>
  <si>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</si>
  <si>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</si>
  <si>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</si>
  <si>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</si>
  <si>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</si>
  <si>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</si>
  <si>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</si>
  <si>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</si>
  <si>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</si>
  <si>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</si>
  <si>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</si>
  <si>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</si>
  <si>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</si>
  <si>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</si>
  <si>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</si>
  <si>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</si>
  <si>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</si>
  <si>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</si>
  <si>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</si>
  <si>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</si>
  <si>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</si>
  <si>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</si>
  <si>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</si>
  <si>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</si>
  <si>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</si>
  <si>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</si>
  <si>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</si>
  <si>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</si>
  <si>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</si>
  <si>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</si>
  <si>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</si>
  <si>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</si>
  <si>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</si>
  <si>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</si>
  <si>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</si>
  <si>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</si>
  <si>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</si>
  <si>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</si>
  <si>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</si>
  <si>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</si>
  <si>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</si>
  <si>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</si>
  <si>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</si>
  <si>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</si>
  <si>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</si>
  <si>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</si>
  <si>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</si>
  <si>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</si>
  <si>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</si>
  <si>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</si>
  <si>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</si>
  <si>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</si>
  <si>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</si>
  <si>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</si>
  <si>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</si>
  <si>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</si>
  <si>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</si>
  <si>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</si>
  <si>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</si>
  <si>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</si>
  <si>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</si>
  <si>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</si>
  <si>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</si>
  <si>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</si>
  <si>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</si>
  <si>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</si>
  <si>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</si>
  <si>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</si>
  <si>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</si>
  <si>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</si>
  <si>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</si>
  <si>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</si>
  <si>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</si>
  <si>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</si>
  <si>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</si>
  <si>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</si>
  <si>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</si>
  <si>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</si>
  <si>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</si>
  <si>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</si>
  <si>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</si>
  <si>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</si>
  <si>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</si>
  <si>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</si>
  <si>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</si>
  <si>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</si>
  <si>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</si>
  <si>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</si>
  <si>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</si>
  <si>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</si>
  <si>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</si>
  <si>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</si>
  <si>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</si>
  <si>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</si>
  <si>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</si>
  <si>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</si>
  <si>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</si>
  <si>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</si>
  <si>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</si>
  <si>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</si>
  <si>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</si>
  <si>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</si>
  <si>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</si>
  <si>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</si>
  <si>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</si>
  <si>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</si>
  <si>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</si>
  <si>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</si>
  <si>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</si>
  <si>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</si>
  <si>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</si>
  <si>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</si>
  <si>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</si>
  <si>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</si>
  <si>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</si>
  <si>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</si>
  <si>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</si>
  <si>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</si>
  <si>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</si>
  <si>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</si>
  <si>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</si>
  <si>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</si>
  <si>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</si>
  <si>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</si>
  <si>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</si>
  <si>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</si>
  <si>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</si>
  <si>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</si>
  <si>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</si>
  <si>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</si>
  <si>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</si>
  <si>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</si>
  <si>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</si>
  <si>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</si>
  <si>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</si>
  <si>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</si>
  <si>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</si>
  <si>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</si>
  <si>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</si>
  <si>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</si>
  <si>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</si>
  <si>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</si>
  <si>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</si>
  <si>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</si>
  <si>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</si>
  <si>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</si>
  <si>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</si>
  <si>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</si>
  <si>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</si>
  <si>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</si>
  <si>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</si>
  <si>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</si>
  <si>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</si>
  <si>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</si>
  <si>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</si>
  <si>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</si>
  <si>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</si>
  <si>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</si>
  <si>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</si>
  <si>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</si>
  <si>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</si>
  <si>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</si>
  <si>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</si>
  <si>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</si>
  <si>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</si>
  <si>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</si>
  <si>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</si>
  <si>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</si>
  <si>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</si>
  <si>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</si>
  <si>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</si>
  <si>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</si>
  <si>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</si>
  <si>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</si>
  <si>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</si>
  <si>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</si>
  <si>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</si>
  <si>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</si>
  <si>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</si>
  <si>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</si>
  <si>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</si>
  <si>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</si>
  <si>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</si>
  <si>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</si>
  <si>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</si>
  <si>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</si>
  <si>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</si>
  <si>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</si>
  <si>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</si>
  <si>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</si>
  <si>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</si>
  <si>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</si>
  <si>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</si>
  <si>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</si>
  <si>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</si>
  <si>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</si>
  <si>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</si>
  <si>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</si>
  <si>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</si>
  <si>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</si>
  <si>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</si>
  <si>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</si>
  <si>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</si>
  <si>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</si>
  <si>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</si>
  <si>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</si>
  <si>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</si>
  <si>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</si>
  <si>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</si>
  <si>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</si>
  <si>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</si>
  <si>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</si>
  <si>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</si>
  <si>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</si>
  <si>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</si>
  <si>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</si>
  <si>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</si>
  <si>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</si>
  <si>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</si>
  <si>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</si>
  <si>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</si>
  <si>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</si>
  <si>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</si>
  <si>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</si>
  <si>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</si>
  <si>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</si>
  <si>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</si>
  <si>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</si>
  <si>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</si>
  <si>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</si>
  <si>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</si>
  <si>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</si>
  <si>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</si>
  <si>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</si>
  <si>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</si>
  <si>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</si>
  <si>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</si>
  <si>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</si>
  <si>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</si>
  <si>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</si>
  <si>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</si>
  <si>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</si>
  <si>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</si>
  <si>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</si>
  <si>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</si>
  <si>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</si>
  <si>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</si>
  <si>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</si>
  <si>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</si>
  <si>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</si>
  <si>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</si>
  <si>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</si>
  <si>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</si>
  <si>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</si>
  <si>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</si>
  <si>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</si>
  <si>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</si>
  <si>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</si>
  <si>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</si>
  <si>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</si>
  <si>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</si>
  <si>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</si>
  <si>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</si>
  <si>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</si>
  <si>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</si>
  <si>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</si>
  <si>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</si>
  <si>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</si>
  <si>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</si>
  <si>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</si>
  <si>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</si>
  <si>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</si>
  <si>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</si>
  <si>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</si>
  <si>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</si>
  <si>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</si>
  <si>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</si>
  <si>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</si>
  <si>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</si>
  <si>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</si>
  <si>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</si>
  <si>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</si>
  <si>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</si>
  <si>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</si>
  <si>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</si>
  <si>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</si>
  <si>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</si>
  <si>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</si>
  <si>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</si>
  <si>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</si>
  <si>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</si>
  <si>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</si>
  <si>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</si>
  <si>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</si>
  <si>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</si>
  <si>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</si>
  <si>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</si>
  <si>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</si>
  <si>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</si>
  <si>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</si>
  <si>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</si>
  <si>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</si>
  <si>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</si>
  <si>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</si>
  <si>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</si>
  <si>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</si>
  <si>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</si>
  <si>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</si>
  <si>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</si>
  <si>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</si>
  <si>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</si>
  <si>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</si>
  <si>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</si>
  <si>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</si>
  <si>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</si>
  <si>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</si>
  <si>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</si>
  <si>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</si>
  <si>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</si>
  <si>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</si>
  <si>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</si>
  <si>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</si>
  <si>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</si>
  <si>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</si>
  <si>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</si>
  <si>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</si>
  <si>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</si>
  <si>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</si>
  <si>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</si>
  <si>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</si>
  <si>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</si>
  <si>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</si>
  <si>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</si>
  <si>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</si>
  <si>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</si>
  <si>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</si>
  <si>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</si>
  <si>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</si>
  <si>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</si>
  <si>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</si>
  <si>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</si>
  <si>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</si>
  <si>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</si>
  <si>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</si>
  <si>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</si>
  <si>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</si>
  <si>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</si>
  <si>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</si>
  <si>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</si>
  <si>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</si>
  <si>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</si>
  <si>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</si>
  <si>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</si>
  <si>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</si>
  <si>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</si>
  <si>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</si>
  <si>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</si>
  <si>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</si>
  <si>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</si>
  <si>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</si>
  <si>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</si>
  <si>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</si>
  <si>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</si>
  <si>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</si>
  <si>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</si>
  <si>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</si>
  <si>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</si>
  <si>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</si>
  <si>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</si>
  <si>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</si>
  <si>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</si>
  <si>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</si>
  <si>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</si>
  <si>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</si>
  <si>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</si>
  <si>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</si>
  <si>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</si>
  <si>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</si>
  <si>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</si>
  <si>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</si>
  <si>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</si>
  <si>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</si>
  <si>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</si>
  <si>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</si>
  <si>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</si>
  <si>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</si>
  <si>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</si>
  <si>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</si>
  <si>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</si>
  <si>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</si>
  <si>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</si>
  <si>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</si>
  <si>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</si>
  <si>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</si>
  <si>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</si>
  <si>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</si>
  <si>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</si>
  <si>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</si>
  <si>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</si>
  <si>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</si>
  <si>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</si>
  <si>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</si>
  <si>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</si>
  <si>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</si>
  <si>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</si>
  <si>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</si>
  <si>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</si>
  <si>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</si>
  <si>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</si>
  <si>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</si>
  <si>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</si>
  <si>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</si>
  <si>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</si>
  <si>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</si>
  <si>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</si>
  <si>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</si>
  <si>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</si>
  <si>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</si>
  <si>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</si>
  <si>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</si>
  <si>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</si>
  <si>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</si>
  <si>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</si>
  <si>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</si>
  <si>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</si>
  <si>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</si>
  <si>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</si>
  <si>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</si>
  <si>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</si>
  <si>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</si>
  <si>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</si>
  <si>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</si>
  <si>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</si>
  <si>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</si>
  <si>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</si>
  <si>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</si>
  <si>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</si>
  <si>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</si>
  <si>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</si>
  <si>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</si>
  <si>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</si>
  <si>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</si>
  <si>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</si>
  <si>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</si>
  <si>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</si>
  <si>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</si>
  <si>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</si>
  <si>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</si>
  <si>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</si>
  <si>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</si>
  <si>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</si>
  <si>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</si>
  <si>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</si>
  <si>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</si>
  <si>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</si>
  <si>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</si>
  <si>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</si>
  <si>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</si>
  <si>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</si>
  <si>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</si>
  <si>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</si>
  <si>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</si>
  <si>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</si>
  <si>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</si>
  <si>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</si>
  <si>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</si>
  <si>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</si>
  <si>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</si>
  <si>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</si>
  <si>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</si>
  <si>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</si>
  <si>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</si>
  <si>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</si>
  <si>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</si>
  <si>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</si>
  <si>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</si>
  <si>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</si>
  <si>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</si>
  <si>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</si>
  <si>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</si>
  <si>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</si>
  <si>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</si>
  <si>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</si>
  <si>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</si>
  <si>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</si>
  <si>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</si>
  <si>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</si>
  <si>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</si>
  <si>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</si>
  <si>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</si>
  <si>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</si>
  <si>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</si>
  <si>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</si>
  <si>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</si>
  <si>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</si>
  <si>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</si>
  <si>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</si>
  <si>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</si>
  <si>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</si>
  <si>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</si>
  <si>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</si>
  <si>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</si>
  <si>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</si>
  <si>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</si>
  <si>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</si>
  <si>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</si>
  <si>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</si>
  <si>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</si>
  <si>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</si>
  <si>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</si>
  <si>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</si>
  <si>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</si>
  <si>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</si>
  <si>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</si>
  <si>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</si>
  <si>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</si>
  <si>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</si>
  <si>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</si>
  <si>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</si>
  <si>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</si>
  <si>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</si>
  <si>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</si>
  <si>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</si>
  <si>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</si>
  <si>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</si>
  <si>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</si>
  <si>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</si>
  <si>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</si>
  <si>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</si>
  <si>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</si>
  <si>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</si>
  <si>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</si>
  <si>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</si>
  <si>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</si>
  <si>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</si>
  <si>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</si>
  <si>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</si>
  <si>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</si>
  <si>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</si>
  <si>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</si>
  <si>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</si>
  <si>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</si>
  <si>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</si>
  <si>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</si>
  <si>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</si>
  <si>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</si>
  <si>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</si>
  <si>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</si>
  <si>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</si>
  <si>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</si>
  <si>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</si>
  <si>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</si>
  <si>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</si>
  <si>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</si>
  <si>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</si>
  <si>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</si>
  <si>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</si>
  <si>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</si>
  <si>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</si>
  <si>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</si>
  <si>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</si>
  <si>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</si>
  <si>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</si>
  <si>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</si>
  <si>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</si>
  <si>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</si>
  <si>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</si>
  <si>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</si>
  <si>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</si>
  <si>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</si>
  <si>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</si>
  <si>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</si>
  <si>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</si>
  <si>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</si>
  <si>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</si>
  <si>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</si>
  <si>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</si>
  <si>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</si>
  <si>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</si>
  <si>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</si>
  <si>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</si>
  <si>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</si>
  <si>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</si>
  <si>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</si>
  <si>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</si>
  <si>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</si>
  <si>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</si>
  <si>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</si>
  <si>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</si>
  <si>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</si>
  <si>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</si>
  <si>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</si>
  <si>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</si>
  <si>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</si>
  <si>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</si>
  <si>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</si>
  <si>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</si>
  <si>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</si>
  <si>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</si>
  <si>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</si>
  <si>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</si>
  <si>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</si>
  <si>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</si>
  <si>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</si>
  <si>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</si>
  <si>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</si>
  <si>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</si>
  <si>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</si>
  <si>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</si>
  <si>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</si>
  <si>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</si>
  <si>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</si>
  <si>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</si>
  <si>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</si>
  <si>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</si>
  <si>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</si>
  <si>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</si>
  <si>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</si>
  <si>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</si>
  <si>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</si>
  <si>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</si>
  <si>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</si>
  <si>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</si>
  <si>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</si>
  <si>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</si>
  <si>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</si>
  <si>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</si>
  <si>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</si>
  <si>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</si>
  <si>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</si>
  <si>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</si>
  <si>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</si>
  <si>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</si>
  <si>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</si>
  <si>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</si>
  <si>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</si>
  <si>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</si>
  <si>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</si>
  <si>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</si>
  <si>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</si>
  <si>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</si>
  <si>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</si>
  <si>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</si>
  <si>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</si>
  <si>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</si>
  <si>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</si>
  <si>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</si>
  <si>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</si>
  <si>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</si>
  <si>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</si>
  <si>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</si>
  <si>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</si>
  <si>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</si>
  <si>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</si>
  <si>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</si>
  <si>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</si>
  <si>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</si>
  <si>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</si>
  <si>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</si>
  <si>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</si>
  <si>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</si>
  <si>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</si>
  <si>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</si>
  <si>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</si>
  <si>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</si>
  <si>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</si>
  <si>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</si>
  <si>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</si>
  <si>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</si>
  <si>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</si>
  <si>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</si>
  <si>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</si>
  <si>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</si>
  <si>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</si>
  <si>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</si>
  <si>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</si>
  <si>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</si>
  <si>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</si>
  <si>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</si>
  <si>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</si>
  <si>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</si>
  <si>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</si>
  <si>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</si>
  <si>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</si>
  <si>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</si>
  <si>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</si>
  <si>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</si>
  <si>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</si>
  <si>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</si>
  <si>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</si>
  <si>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</si>
  <si>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</si>
  <si>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</si>
  <si>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</si>
  <si>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</si>
  <si>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</si>
  <si>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</si>
  <si>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</si>
  <si>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</si>
  <si>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</si>
  <si>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</si>
  <si>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</si>
  <si>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</si>
  <si>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</si>
  <si>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</si>
  <si>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</si>
  <si>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</si>
  <si>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</si>
  <si>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</si>
  <si>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</si>
  <si>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</si>
  <si>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</si>
  <si>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</si>
  <si>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</si>
  <si>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</si>
  <si>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</si>
  <si>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</si>
  <si>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</si>
  <si>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</si>
  <si>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</si>
  <si>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</si>
  <si>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</si>
  <si>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</si>
  <si>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</si>
  <si>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</si>
  <si>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</si>
  <si>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</si>
  <si>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</si>
  <si>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</si>
  <si>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</si>
  <si>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</si>
  <si>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</si>
  <si>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</si>
  <si>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</si>
  <si>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</si>
  <si>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</si>
  <si>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</si>
  <si>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</si>
  <si>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</si>
  <si>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</si>
  <si>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</si>
  <si>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</si>
  <si>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</si>
  <si>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</si>
  <si>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</si>
  <si>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</si>
  <si>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</si>
  <si>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</si>
  <si>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</si>
  <si>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</si>
  <si>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</si>
  <si>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</si>
  <si>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</si>
  <si>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</si>
  <si>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</si>
  <si>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</si>
  <si>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</si>
  <si>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</si>
  <si>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</si>
  <si>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</si>
  <si>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</si>
  <si>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</si>
  <si>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</si>
  <si>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</si>
  <si>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</si>
  <si>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</si>
  <si>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</si>
  <si>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</si>
  <si>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</si>
  <si>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</si>
  <si>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</si>
  <si>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</si>
  <si>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</si>
  <si>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</si>
  <si>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</si>
  <si>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</si>
  <si>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</si>
  <si>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</si>
  <si>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</si>
  <si>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</si>
  <si>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</si>
  <si>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</si>
  <si>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</si>
  <si>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</si>
  <si>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</si>
  <si>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</si>
  <si>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</si>
  <si>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</si>
  <si>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</si>
  <si>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</si>
  <si>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</si>
  <si>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</si>
  <si>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</si>
  <si>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</si>
  <si>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</si>
  <si>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</si>
  <si>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</si>
  <si>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</si>
  <si>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</si>
  <si>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</si>
  <si>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</si>
  <si>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</si>
  <si>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</si>
  <si>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</si>
  <si>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</si>
  <si>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</si>
  <si>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</si>
  <si>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</si>
  <si>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</si>
  <si>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</si>
  <si>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</si>
  <si>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</si>
  <si>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</si>
  <si>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</si>
  <si>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</si>
  <si>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</si>
  <si>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</si>
  <si>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</si>
  <si>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</si>
  <si>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</si>
  <si>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</si>
  <si>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</si>
  <si>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</si>
  <si>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</si>
  <si>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</si>
  <si>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</si>
  <si>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</si>
  <si>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</si>
  <si>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</si>
  <si>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</si>
  <si>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</si>
  <si>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</si>
  <si>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</si>
  <si>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</si>
  <si>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</si>
  <si>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</si>
  <si>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</si>
  <si>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</si>
  <si>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</si>
  <si>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</si>
  <si>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</si>
  <si>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</si>
  <si>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</si>
  <si>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</si>
  <si>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</si>
  <si>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</si>
  <si>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</si>
  <si>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</si>
  <si>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</si>
  <si>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</si>
  <si>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</si>
  <si>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</si>
  <si>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</si>
  <si>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</si>
  <si>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</si>
  <si>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</si>
  <si>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</si>
  <si>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</si>
  <si>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</si>
  <si>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</si>
  <si>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</si>
  <si>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</si>
  <si>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</si>
  <si>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</si>
  <si>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</si>
  <si>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</si>
  <si>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</si>
  <si>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</si>
  <si>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</si>
  <si>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</si>
  <si>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</si>
  <si>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</si>
  <si>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</si>
  <si>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</si>
  <si>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</si>
  <si>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</si>
  <si>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</si>
  <si>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</si>
  <si>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</si>
  <si>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</si>
  <si>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</si>
  <si>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</si>
  <si>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</si>
  <si>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</si>
  <si>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</si>
  <si>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</si>
  <si>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</si>
  <si>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</si>
  <si>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</si>
  <si>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</si>
  <si>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</si>
  <si>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</si>
  <si>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</si>
  <si>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</si>
  <si>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</si>
  <si>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</si>
  <si>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</si>
  <si>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</si>
  <si>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</si>
  <si>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</si>
  <si>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</si>
  <si>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</si>
  <si>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</si>
  <si>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</si>
  <si>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</si>
  <si>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</si>
  <si>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</si>
  <si>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</si>
  <si>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</si>
  <si>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</si>
  <si>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</si>
  <si>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</si>
  <si>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</si>
  <si>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</si>
  <si>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</si>
  <si>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</si>
  <si>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</si>
  <si>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</si>
  <si>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</si>
  <si>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</si>
  <si>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</si>
  <si>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</si>
  <si>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</si>
  <si>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</si>
  <si>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</si>
  <si>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</si>
  <si>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</si>
  <si>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</si>
  <si>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</si>
  <si>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</si>
  <si>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</si>
  <si>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</si>
  <si>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</si>
  <si>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</si>
  <si>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</si>
  <si>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</si>
  <si>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</si>
  <si>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</si>
  <si>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</si>
  <si>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</si>
  <si>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</si>
  <si>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</si>
  <si>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</si>
  <si>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</si>
  <si>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</si>
  <si>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</si>
  <si>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</si>
  <si>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</si>
  <si>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</si>
  <si>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</si>
  <si>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</si>
  <si>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</si>
  <si>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</si>
  <si>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</si>
  <si>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</si>
  <si>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</si>
  <si>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</si>
  <si>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</si>
  <si>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</si>
  <si>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</si>
  <si>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</si>
  <si>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</si>
  <si>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</si>
  <si>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</si>
  <si>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</si>
  <si>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</si>
  <si>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</si>
  <si>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</si>
  <si>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</si>
  <si>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</si>
  <si>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</si>
  <si>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</si>
  <si>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</si>
  <si>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</si>
  <si>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</si>
  <si>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</si>
  <si>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</si>
  <si>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</si>
  <si>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</si>
  <si>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</si>
  <si>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</si>
  <si>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</si>
  <si>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</si>
  <si>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</si>
  <si>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</si>
  <si>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</si>
  <si>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</si>
  <si>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</si>
  <si>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</si>
  <si>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</si>
  <si>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</si>
  <si>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</si>
  <si>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</si>
  <si>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</si>
  <si>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</si>
  <si>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</si>
  <si>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</si>
  <si>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</si>
  <si>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</si>
  <si>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</si>
  <si>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</si>
  <si>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</si>
  <si>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</si>
  <si>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</si>
  <si>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</si>
  <si>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</si>
  <si>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</si>
  <si>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</si>
  <si>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</si>
  <si>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</si>
  <si>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</si>
  <si>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</si>
  <si>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</si>
  <si>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</si>
  <si>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</si>
  <si>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</si>
  <si>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</si>
  <si>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</si>
  <si>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</si>
  <si>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</si>
  <si>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</si>
  <si>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</si>
  <si>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</si>
  <si>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</si>
  <si>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</si>
  <si>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</si>
  <si>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</si>
  <si>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</si>
  <si>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</si>
  <si>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</si>
  <si>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</si>
  <si>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</si>
  <si>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</si>
  <si>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</si>
  <si>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</si>
  <si>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</si>
  <si>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</si>
  <si>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</si>
  <si>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</si>
  <si>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</si>
  <si>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</si>
  <si>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</si>
  <si>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</si>
  <si>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</si>
  <si>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</si>
  <si>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</si>
  <si>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</si>
  <si>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</si>
  <si>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</si>
  <si>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</si>
  <si>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</si>
  <si>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</si>
  <si>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</si>
  <si>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</si>
  <si>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</si>
  <si>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</si>
  <si>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</si>
  <si>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</si>
  <si>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</si>
  <si>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</si>
  <si>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</si>
  <si>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</si>
  <si>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</si>
  <si>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</si>
  <si>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</si>
  <si>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</si>
  <si>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</si>
  <si>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</si>
  <si>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</si>
  <si>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</si>
  <si>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</si>
  <si>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</si>
  <si>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</si>
  <si>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</si>
  <si>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</si>
  <si>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</si>
  <si>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</si>
  <si>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</si>
  <si>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</si>
  <si>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</si>
  <si>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</si>
  <si>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</si>
  <si>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</si>
  <si>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</si>
  <si>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</si>
  <si>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</si>
  <si>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</si>
  <si>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</si>
  <si>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</si>
  <si>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</si>
  <si>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</si>
  <si>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</si>
  <si>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</si>
  <si>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</si>
  <si>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</si>
  <si>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</si>
  <si>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</si>
  <si>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</si>
  <si>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</si>
  <si>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</si>
  <si>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</si>
  <si>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</si>
  <si>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</si>
  <si>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</si>
  <si>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</si>
  <si>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</si>
  <si>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</si>
  <si>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</si>
  <si>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</si>
  <si>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</si>
  <si>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</si>
  <si>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</si>
  <si>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</si>
  <si>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</si>
  <si>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</si>
  <si>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</si>
  <si>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</si>
  <si>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</si>
  <si>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</si>
  <si>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</si>
  <si>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</si>
  <si>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</si>
  <si>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</si>
  <si>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</si>
  <si>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</si>
  <si>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</si>
  <si>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</si>
  <si>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</si>
  <si>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</si>
  <si>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</si>
  <si>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</si>
  <si>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</si>
  <si>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</si>
  <si>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</si>
  <si>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</si>
  <si>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</si>
  <si>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</si>
  <si>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</si>
  <si>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</si>
  <si>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</si>
  <si>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</si>
  <si>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</si>
  <si>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</si>
  <si>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</si>
  <si>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</si>
  <si>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</si>
  <si>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</si>
  <si>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</si>
  <si>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</si>
  <si>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</si>
  <si>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</si>
  <si>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</si>
  <si>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</si>
  <si>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</si>
  <si>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</si>
  <si>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</si>
  <si>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</si>
  <si>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</si>
  <si>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</si>
  <si>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</si>
  <si>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</si>
  <si>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</si>
  <si>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</si>
  <si>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</si>
  <si>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</si>
  <si>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</si>
  <si>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</si>
  <si>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</si>
  <si>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</si>
  <si>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</si>
  <si>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</si>
  <si>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</si>
  <si>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</si>
  <si>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</si>
  <si>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</si>
  <si>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</si>
  <si>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</si>
  <si>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</si>
  <si>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</si>
  <si>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</si>
  <si>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</si>
  <si>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</si>
  <si>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</si>
  <si>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</si>
  <si>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</si>
  <si>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</si>
  <si>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</si>
  <si>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</si>
  <si>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</si>
  <si>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</si>
  <si>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</si>
  <si>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</si>
  <si>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</si>
  <si>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</si>
  <si>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</si>
  <si>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</si>
  <si>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</si>
  <si>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</si>
  <si>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</si>
  <si>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</si>
  <si>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</si>
  <si>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</si>
  <si>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</si>
  <si>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</si>
  <si>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</si>
  <si>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</si>
  <si>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</si>
  <si>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</si>
  <si>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</si>
  <si>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</si>
  <si>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</si>
  <si>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</si>
  <si>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</si>
  <si>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</si>
  <si>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</si>
  <si>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</si>
  <si>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</si>
  <si>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</si>
  <si>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</si>
  <si>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</si>
  <si>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</si>
  <si>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</si>
  <si>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</si>
  <si>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</si>
  <si>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</si>
  <si>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</si>
  <si>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</si>
  <si>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</si>
  <si>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</si>
  <si>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</si>
  <si>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</si>
  <si>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</si>
  <si>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</si>
  <si>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</si>
  <si>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</si>
  <si>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</si>
  <si>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</si>
  <si>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</si>
  <si>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</si>
  <si>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</si>
  <si>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</si>
  <si>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</si>
  <si>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</si>
  <si>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</si>
  <si>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</si>
  <si>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</si>
  <si>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</si>
  <si>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</si>
  <si>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</si>
  <si>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</si>
  <si>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</si>
  <si>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</si>
  <si>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</si>
  <si>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</si>
  <si>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</si>
  <si>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</si>
  <si>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</si>
  <si>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</si>
  <si>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</si>
  <si>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</si>
  <si>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</si>
  <si>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</si>
  <si>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</si>
  <si>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</si>
  <si>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</si>
  <si>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</si>
  <si>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</si>
  <si>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</si>
  <si>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</si>
  <si>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</si>
  <si>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</si>
  <si>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</si>
  <si>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</si>
  <si>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</si>
  <si>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</si>
  <si>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</si>
  <si>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</si>
  <si>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</si>
  <si>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</si>
  <si>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</si>
  <si>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</si>
  <si>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</si>
  <si>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</si>
  <si>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</si>
  <si>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</si>
  <si>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</si>
  <si>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</si>
  <si>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</si>
  <si>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</si>
  <si>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</si>
  <si>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</si>
  <si>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</si>
  <si>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</si>
  <si>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</si>
  <si>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</si>
  <si>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</si>
  <si>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</si>
  <si>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</si>
  <si>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</si>
  <si>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</si>
  <si>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</si>
  <si>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</si>
  <si>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</si>
  <si>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</si>
  <si>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</si>
  <si>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</si>
  <si>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</si>
  <si>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</si>
  <si>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</si>
  <si>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</si>
  <si>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</si>
  <si>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</si>
  <si>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</si>
  <si>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</si>
  <si>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</si>
  <si>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</si>
  <si>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</si>
  <si>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</si>
  <si>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</si>
  <si>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</si>
  <si>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</si>
  <si>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</si>
  <si>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</si>
  <si>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</si>
  <si>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</si>
  <si>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</si>
  <si>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</si>
  <si>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</si>
  <si>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</si>
  <si>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</si>
  <si>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</si>
  <si>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</si>
  <si>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</si>
  <si>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</si>
  <si>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</si>
  <si>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</si>
  <si>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</si>
  <si>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</si>
  <si>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</si>
  <si>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</si>
  <si>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</si>
  <si>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</si>
  <si>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</si>
  <si>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</si>
  <si>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</si>
  <si>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</si>
  <si>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</si>
  <si>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</si>
  <si>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</si>
  <si>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</si>
  <si>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</si>
  <si>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</si>
  <si>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</si>
  <si>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</si>
  <si>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</si>
  <si>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</si>
  <si>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</si>
  <si>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</si>
  <si>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</si>
  <si>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</si>
  <si>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</si>
  <si>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</si>
  <si>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</si>
  <si>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</si>
  <si>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</si>
  <si>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</si>
  <si>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</si>
  <si>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</si>
  <si>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</si>
  <si>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</si>
  <si>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</si>
  <si>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</si>
  <si>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</si>
  <si>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</si>
  <si>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</si>
  <si>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</si>
  <si>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</si>
  <si>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</si>
  <si>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</si>
  <si>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</si>
  <si>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</si>
  <si>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</si>
  <si>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</si>
  <si>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</si>
  <si>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</si>
  <si>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</si>
  <si>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</si>
  <si>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</si>
  <si>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</si>
  <si>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</si>
  <si>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</si>
  <si>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</si>
  <si>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</si>
  <si>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</si>
  <si>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</si>
  <si>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</si>
  <si>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</si>
  <si>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</si>
  <si>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</si>
  <si>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</si>
  <si>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</si>
  <si>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</si>
  <si>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</si>
  <si>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</si>
  <si>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</si>
  <si>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</si>
  <si>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</si>
  <si>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</si>
  <si>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</si>
  <si>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</si>
  <si>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</si>
  <si>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</si>
  <si>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</si>
  <si>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</si>
  <si>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</si>
  <si>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</si>
  <si>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</si>
  <si>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</si>
  <si>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</si>
  <si>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</si>
  <si>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</si>
  <si>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</si>
  <si>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</si>
  <si>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</si>
  <si>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</si>
  <si>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</si>
  <si>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</si>
  <si>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</si>
  <si>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</si>
  <si>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</si>
  <si>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</si>
  <si>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</si>
  <si>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</si>
  <si>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</si>
  <si>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</si>
  <si>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</si>
  <si>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</si>
  <si>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</si>
  <si>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</si>
  <si>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</si>
  <si>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</si>
  <si>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</si>
  <si>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</si>
  <si>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</si>
  <si>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</si>
  <si>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</si>
  <si>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</si>
  <si>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</si>
  <si>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</si>
  <si>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</si>
  <si>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</si>
  <si>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</si>
  <si>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</si>
  <si>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</si>
  <si>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</si>
  <si>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</si>
  <si>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</si>
  <si>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</si>
  <si>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</si>
  <si>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</si>
  <si>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</si>
  <si>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</si>
  <si>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</si>
  <si>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</si>
  <si>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</si>
  <si>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</si>
  <si>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</si>
  <si>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</si>
  <si>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</si>
  <si>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</si>
  <si>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</si>
  <si>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</si>
  <si>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</si>
  <si>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</si>
  <si>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</si>
  <si>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</si>
  <si>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</si>
  <si>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</si>
  <si>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</si>
  <si>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</si>
  <si>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</si>
  <si>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</si>
  <si>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</si>
  <si>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</si>
  <si>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</si>
  <si>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</si>
  <si>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</si>
  <si>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</si>
  <si>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</si>
  <si>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</si>
  <si>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</si>
  <si>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</si>
  <si>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</si>
  <si>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</si>
  <si>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</si>
  <si>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</si>
  <si>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</si>
  <si>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</si>
  <si>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</si>
  <si>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</si>
  <si>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</si>
  <si>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</si>
  <si>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</si>
  <si>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</si>
  <si>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</si>
  <si>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</si>
  <si>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</si>
  <si>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</si>
  <si>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</si>
  <si>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</si>
  <si>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</si>
  <si>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</si>
  <si>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</si>
  <si>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</si>
  <si>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</si>
  <si>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</si>
  <si>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</si>
  <si>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</si>
  <si>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</si>
  <si>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</si>
  <si>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</si>
  <si>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</si>
  <si>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</si>
  <si>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</si>
  <si>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</si>
  <si>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</si>
  <si>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</si>
  <si>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</si>
  <si>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</si>
  <si>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</si>
  <si>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</si>
  <si>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</si>
  <si>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</si>
  <si>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</si>
  <si>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</si>
  <si>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</si>
  <si>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</si>
  <si>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</si>
  <si>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</si>
  <si>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</si>
  <si>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</si>
  <si>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</si>
  <si>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</si>
  <si>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</si>
  <si>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</si>
  <si>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</si>
  <si>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</si>
  <si>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</si>
  <si>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</si>
  <si>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</si>
  <si>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</si>
  <si>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</si>
  <si>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</si>
  <si>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</si>
  <si>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</si>
  <si>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</si>
  <si>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</si>
  <si>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</si>
  <si>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</si>
  <si>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</si>
  <si>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</si>
  <si>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</si>
  <si>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</si>
  <si>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</si>
  <si>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</si>
  <si>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</si>
  <si>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</si>
  <si>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</si>
  <si>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</si>
  <si>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</si>
  <si>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</si>
  <si>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</si>
  <si>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</si>
  <si>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</si>
  <si>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</si>
  <si>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</si>
  <si>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</si>
  <si>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</si>
  <si>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</si>
  <si>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</si>
  <si>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</si>
  <si>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</si>
  <si>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</si>
  <si>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</si>
  <si>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</si>
  <si>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</si>
  <si>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</si>
  <si>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</si>
  <si>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</si>
  <si>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</si>
  <si>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</si>
  <si>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</si>
  <si>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</si>
  <si>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</si>
  <si>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</si>
  <si>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</si>
  <si>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</si>
  <si>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</si>
  <si>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</si>
  <si>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</si>
  <si>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</si>
  <si>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</si>
  <si>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</si>
  <si>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</si>
  <si>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</si>
  <si>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</si>
  <si>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</si>
  <si>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</si>
  <si>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</si>
  <si>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</si>
  <si>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</si>
  <si>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</si>
  <si>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</si>
  <si>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</si>
  <si>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</si>
  <si>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</si>
  <si>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</si>
  <si>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</si>
  <si>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</si>
  <si>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</si>
  <si>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</si>
  <si>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</si>
  <si>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</si>
  <si>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</si>
  <si>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</si>
  <si>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</si>
  <si>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</si>
  <si>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</si>
  <si>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</si>
  <si>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</si>
  <si>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</si>
  <si>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</si>
  <si>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</si>
  <si>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</si>
  <si>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</si>
  <si>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</si>
  <si>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</si>
  <si>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</si>
  <si>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</si>
  <si>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</si>
  <si>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</si>
  <si>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</si>
  <si>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</si>
  <si>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</si>
  <si>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</si>
  <si>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</si>
  <si>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</si>
  <si>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</si>
  <si>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</si>
  <si>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</si>
  <si>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</si>
  <si>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</si>
  <si>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</si>
  <si>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</si>
  <si>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</si>
  <si>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</si>
  <si>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</si>
  <si>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</si>
  <si>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</si>
  <si>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</si>
  <si>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</si>
  <si>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</si>
  <si>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</si>
  <si>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</si>
  <si>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</si>
  <si>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</si>
  <si>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</si>
  <si>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</si>
  <si>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</si>
  <si>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</si>
  <si>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</si>
  <si>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</si>
  <si>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</si>
  <si>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</si>
  <si>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</si>
  <si>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</si>
  <si>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</si>
  <si>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</si>
  <si>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</si>
  <si>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</si>
  <si>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</si>
  <si>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</si>
  <si>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</si>
  <si>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</si>
  <si>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</si>
  <si>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</si>
  <si>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</si>
  <si>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</si>
  <si>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</si>
  <si>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</si>
  <si>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</si>
  <si>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</si>
  <si>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</si>
  <si>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</si>
  <si>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</si>
  <si>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</si>
  <si>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</si>
  <si>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</si>
  <si>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</si>
  <si>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</si>
  <si>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</si>
  <si>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</si>
  <si>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</si>
  <si>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</si>
  <si>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</si>
  <si>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</si>
  <si>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</si>
  <si>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</si>
  <si>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</si>
  <si>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</si>
  <si>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</si>
  <si>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</si>
  <si>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</si>
  <si>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</si>
  <si>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</si>
  <si>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</si>
  <si>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</si>
  <si>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</si>
  <si>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</si>
  <si>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</si>
  <si>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</si>
  <si>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</si>
  <si>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</si>
  <si>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</si>
  <si>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</si>
  <si>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</si>
  <si>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</si>
  <si>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</si>
  <si>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</si>
  <si>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</si>
  <si>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</si>
  <si>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</si>
  <si>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</si>
  <si>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</si>
  <si>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</si>
  <si>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</si>
  <si>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</si>
  <si>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</si>
  <si>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</si>
  <si>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</si>
  <si>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</si>
  <si>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</si>
  <si>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</si>
  <si>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</si>
  <si>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</si>
  <si>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</si>
  <si>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</si>
  <si>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</si>
  <si>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</si>
  <si>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</si>
  <si>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</si>
  <si>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</si>
  <si>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</si>
  <si>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</si>
  <si>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</si>
  <si>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</si>
  <si>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</si>
  <si>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</si>
  <si>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</si>
  <si>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</si>
  <si>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</si>
  <si>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</si>
  <si>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</si>
  <si>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</si>
  <si>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</si>
  <si>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</si>
  <si>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</si>
  <si>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</si>
  <si>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</si>
  <si>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</si>
  <si>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</si>
  <si>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</si>
  <si>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</si>
  <si>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</si>
  <si>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</si>
  <si>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</si>
  <si>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</si>
  <si>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</si>
  <si>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</si>
  <si>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</si>
  <si>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</si>
  <si>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</si>
  <si>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</si>
  <si>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</si>
  <si>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</si>
  <si>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</si>
  <si>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</si>
  <si>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</si>
  <si>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</si>
  <si>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</si>
  <si>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</si>
  <si>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</si>
  <si>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</si>
  <si>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</si>
  <si>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</si>
  <si>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</si>
  <si>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</si>
  <si>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</si>
  <si>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</si>
  <si>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</si>
  <si>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</si>
  <si>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</si>
  <si>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</si>
  <si>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</si>
  <si>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</si>
  <si>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</si>
  <si>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</si>
  <si>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</si>
  <si>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</si>
  <si>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</si>
  <si>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</si>
  <si>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</si>
  <si>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</si>
  <si>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</si>
  <si>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</si>
  <si>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</si>
  <si>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</si>
  <si>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</si>
  <si>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</si>
  <si>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</si>
  <si>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</si>
  <si>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</si>
  <si>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</si>
  <si>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</si>
  <si>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</si>
  <si>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</si>
  <si>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</si>
  <si>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</si>
  <si>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</si>
  <si>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</si>
  <si>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</si>
  <si>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</si>
  <si>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</si>
  <si>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</si>
  <si>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</si>
  <si>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</si>
  <si>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</si>
  <si>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</si>
  <si>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</si>
  <si>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</si>
  <si>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</si>
  <si>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</si>
  <si>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</si>
  <si>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</si>
  <si>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</si>
  <si>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</si>
  <si>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</si>
  <si>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</si>
  <si>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</si>
  <si>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</si>
  <si>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</si>
  <si>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</si>
  <si>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</si>
  <si>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</si>
  <si>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</si>
  <si>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</si>
  <si>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</si>
  <si>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</si>
  <si>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</si>
  <si>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</si>
  <si>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</si>
  <si>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</si>
  <si>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</si>
  <si>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</si>
  <si>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</si>
  <si>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</si>
  <si>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</si>
  <si>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</si>
  <si>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</si>
  <si>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</si>
  <si>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</si>
  <si>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</si>
  <si>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</si>
  <si>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</si>
  <si>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</si>
  <si>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</si>
  <si>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</si>
  <si>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</si>
  <si>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</si>
  <si>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</si>
  <si>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</si>
  <si>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</si>
  <si>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</si>
  <si>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</si>
  <si>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</si>
  <si>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</si>
  <si>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</si>
  <si>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</si>
  <si>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</si>
  <si>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</si>
  <si>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</si>
  <si>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</si>
  <si>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</si>
  <si>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</si>
  <si>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</si>
  <si>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</si>
  <si>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</si>
  <si>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</si>
  <si>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</si>
  <si>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</si>
  <si>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</si>
  <si>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</si>
  <si>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</si>
  <si>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</si>
  <si>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</si>
  <si>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</si>
  <si>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</si>
  <si>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</si>
  <si>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</si>
  <si>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</si>
  <si>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</si>
  <si>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</si>
  <si>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</si>
  <si>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</si>
  <si>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</si>
  <si>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</si>
  <si>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</si>
  <si>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</si>
  <si>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</si>
  <si>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</si>
  <si>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</si>
  <si>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</si>
  <si>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</si>
  <si>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</si>
  <si>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</si>
  <si>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</si>
  <si>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</si>
  <si>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</si>
  <si>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</si>
  <si>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</si>
  <si>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</si>
  <si>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</si>
  <si>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</si>
  <si>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</si>
  <si>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</si>
  <si>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</si>
  <si>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</si>
  <si>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</si>
  <si>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</si>
  <si>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</si>
  <si>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</si>
  <si>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</si>
  <si>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</si>
  <si>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</si>
  <si>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</si>
  <si>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</si>
  <si>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</si>
  <si>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</si>
  <si>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</si>
  <si>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</si>
  <si>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</si>
  <si>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</si>
  <si>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</si>
  <si>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</si>
  <si>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</si>
  <si>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</si>
  <si>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</si>
  <si>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</si>
  <si>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</si>
  <si>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</si>
  <si>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</si>
  <si>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</si>
  <si>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</si>
  <si>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</si>
  <si>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</si>
  <si>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</si>
  <si>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</si>
  <si>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</si>
  <si>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</si>
  <si>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</si>
  <si>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</si>
  <si>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</si>
  <si>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</si>
  <si>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</si>
  <si>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</si>
  <si>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</si>
  <si>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</si>
  <si>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</si>
  <si>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</si>
  <si>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</si>
  <si>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</si>
  <si>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</si>
  <si>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</si>
  <si>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</si>
  <si>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</si>
  <si>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</si>
  <si>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</si>
  <si>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</si>
  <si>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</si>
  <si>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</si>
  <si>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</si>
  <si>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</si>
  <si>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</si>
  <si>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</si>
  <si>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</si>
  <si>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</si>
  <si>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</si>
  <si>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</si>
  <si>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</si>
  <si>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</si>
  <si>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</si>
  <si>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</si>
  <si>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</si>
  <si>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</si>
  <si>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</si>
  <si>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</si>
  <si>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</si>
  <si>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</si>
  <si>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</si>
  <si>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</si>
  <si>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</si>
  <si>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</si>
  <si>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</si>
  <si>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</si>
  <si>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</si>
  <si>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</si>
  <si>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</si>
  <si>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</si>
  <si>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</si>
  <si>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</si>
  <si>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</si>
  <si>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</si>
  <si>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</si>
  <si>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</si>
  <si>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</si>
  <si>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</si>
  <si>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</si>
  <si>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</si>
  <si>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</si>
  <si>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</si>
  <si>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</si>
  <si>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</si>
  <si>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</si>
  <si>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</si>
  <si>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</si>
  <si>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</si>
  <si>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</si>
  <si>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</si>
  <si>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</si>
  <si>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</si>
  <si>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</si>
  <si>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</si>
  <si>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</si>
  <si>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</si>
  <si>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</si>
  <si>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</si>
  <si>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</si>
  <si>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</si>
  <si>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</si>
  <si>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</si>
  <si>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</si>
  <si>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</si>
  <si>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</si>
  <si>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</si>
  <si>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</si>
  <si>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</si>
  <si>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</si>
  <si>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</si>
  <si>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</si>
  <si>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</si>
  <si>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</si>
  <si>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</si>
  <si>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</si>
  <si>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</si>
  <si>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</si>
  <si>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</si>
  <si>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</si>
  <si>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</si>
  <si>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</si>
  <si>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</si>
  <si>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</si>
  <si>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</si>
  <si>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</si>
  <si>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</si>
  <si>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</si>
  <si>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</si>
  <si>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</si>
  <si>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</si>
  <si>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</si>
  <si>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</si>
  <si>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</si>
  <si>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</si>
  <si>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</si>
  <si>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</si>
  <si>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</si>
  <si>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</si>
  <si>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</si>
  <si>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</si>
  <si>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</si>
  <si>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</si>
  <si>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</si>
  <si>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</si>
  <si>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</si>
  <si>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</si>
  <si>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</si>
  <si>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</si>
  <si>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</si>
  <si>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</si>
  <si>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</si>
  <si>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</si>
  <si>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</si>
  <si>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</si>
  <si>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</si>
  <si>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</si>
  <si>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</si>
  <si>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</si>
  <si>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</si>
  <si>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</si>
  <si>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</si>
  <si>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</si>
  <si>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</si>
  <si>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</si>
  <si>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</si>
  <si>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</si>
  <si>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</si>
  <si>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</si>
  <si>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</si>
  <si>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</si>
  <si>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</si>
  <si>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</si>
  <si>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</si>
  <si>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</si>
  <si>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</si>
  <si>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</si>
  <si>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</si>
  <si>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</si>
  <si>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</si>
  <si>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</si>
  <si>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</si>
  <si>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</si>
  <si>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</si>
  <si>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</si>
  <si>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</si>
  <si>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</si>
  <si>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</si>
  <si>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</si>
  <si>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</si>
  <si>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</si>
  <si>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</si>
  <si>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</si>
  <si>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</si>
  <si>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</si>
  <si>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</si>
  <si>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</si>
  <si>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</si>
  <si>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</si>
  <si>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</si>
  <si>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</si>
  <si>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</si>
  <si>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</si>
  <si>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</si>
  <si>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</si>
  <si>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</si>
  <si>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</si>
  <si>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</si>
  <si>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</si>
  <si>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</si>
  <si>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</si>
  <si>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</si>
  <si>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</si>
  <si>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</si>
  <si>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</si>
  <si>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</si>
  <si>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</si>
  <si>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</si>
  <si>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</si>
  <si>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</si>
  <si>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</si>
  <si>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</si>
  <si>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</si>
  <si>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</si>
  <si>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</si>
  <si>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</si>
  <si>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</si>
  <si>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</si>
  <si>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</si>
  <si>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</si>
  <si>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</si>
  <si>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</si>
  <si>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</si>
  <si>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</si>
  <si>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</si>
  <si>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</si>
  <si>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</si>
  <si>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</si>
  <si>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</si>
  <si>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</si>
  <si>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</si>
  <si>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</si>
  <si>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</si>
  <si>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</si>
  <si>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</si>
  <si>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</si>
  <si>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</si>
  <si>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</si>
  <si>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</si>
  <si>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</si>
  <si>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</si>
  <si>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</si>
  <si>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</si>
  <si>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</si>
  <si>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</si>
  <si>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</si>
  <si>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</si>
  <si>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</si>
  <si>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</si>
  <si>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</si>
  <si>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</si>
  <si>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</si>
  <si>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</si>
  <si>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</si>
  <si>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</si>
  <si>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</si>
  <si>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</si>
  <si>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</si>
  <si>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</si>
  <si>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</si>
  <si>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</si>
  <si>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</si>
  <si>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</si>
  <si>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</si>
  <si>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</si>
  <si>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</si>
  <si>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</si>
  <si>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</si>
  <si>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</si>
  <si>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</si>
  <si>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</si>
  <si>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</si>
  <si>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</si>
  <si>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</si>
  <si>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</si>
  <si>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</si>
  <si>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</si>
  <si>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</si>
  <si>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</si>
  <si>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</si>
  <si>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</si>
  <si>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</si>
  <si>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</si>
  <si>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</si>
  <si>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</si>
  <si>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</si>
  <si>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</si>
  <si>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</si>
  <si>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</si>
  <si>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</si>
  <si>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</si>
  <si>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</si>
  <si>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</si>
  <si>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</si>
  <si>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</si>
  <si>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</si>
  <si>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</si>
  <si>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</si>
  <si>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</si>
  <si>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</si>
  <si>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</si>
  <si>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</si>
  <si>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</si>
  <si>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</si>
  <si>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</si>
  <si>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</si>
  <si>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</si>
  <si>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</si>
  <si>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</si>
  <si>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</si>
  <si>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</si>
  <si>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</si>
  <si>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</si>
  <si>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</si>
  <si>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</si>
  <si>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</si>
  <si>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</si>
  <si>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</si>
  <si>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</si>
  <si>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</si>
  <si>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</si>
  <si>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</si>
  <si>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</si>
  <si>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</si>
  <si>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</si>
  <si>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</si>
  <si>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</si>
  <si>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</si>
  <si>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</si>
  <si>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</si>
  <si>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</si>
  <si>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</si>
  <si>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</si>
  <si>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</si>
  <si>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</si>
  <si>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</si>
  <si>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</si>
  <si>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</si>
  <si>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</si>
  <si>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</si>
  <si>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</si>
  <si>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</si>
  <si>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</si>
  <si>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</si>
  <si>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</si>
  <si>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</si>
  <si>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</si>
  <si>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</si>
  <si>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</si>
  <si>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</si>
  <si>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</si>
  <si>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</si>
  <si>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</si>
  <si>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</si>
  <si>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</si>
  <si>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</si>
  <si>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</si>
  <si>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</si>
  <si>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</si>
  <si>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</si>
  <si>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</si>
  <si>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</si>
  <si>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</si>
  <si>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</si>
  <si>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</si>
  <si>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</si>
  <si>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</si>
  <si>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</si>
  <si>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</si>
  <si>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</si>
  <si>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</si>
  <si>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</si>
  <si>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</si>
  <si>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</si>
  <si>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</si>
  <si>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</si>
  <si>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</si>
  <si>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</si>
  <si>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</si>
  <si>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</si>
  <si>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</si>
  <si>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</si>
  <si>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</si>
  <si>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</si>
  <si>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</si>
  <si>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</si>
  <si>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</si>
  <si>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</si>
  <si>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</si>
  <si>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</si>
  <si>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</si>
  <si>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</si>
  <si>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</si>
  <si>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</si>
  <si>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</si>
  <si>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</si>
  <si>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</si>
  <si>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</si>
  <si>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</si>
  <si>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</si>
  <si>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</si>
  <si>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</si>
  <si>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</si>
  <si>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</si>
  <si>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</si>
  <si>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</si>
  <si>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</si>
  <si>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</si>
  <si>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</si>
  <si>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</si>
  <si>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</si>
  <si>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</si>
  <si>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</si>
  <si>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</si>
  <si>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</si>
  <si>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</si>
  <si>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</si>
  <si>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</si>
  <si>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</si>
  <si>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</si>
  <si>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</si>
  <si>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</si>
  <si>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</si>
  <si>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</si>
  <si>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</si>
  <si>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</si>
  <si>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</si>
  <si>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</si>
  <si>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</si>
  <si>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</si>
  <si>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</si>
  <si>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</si>
  <si>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</si>
  <si>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</si>
  <si>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</si>
  <si>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</si>
  <si>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</si>
  <si>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</si>
  <si>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</si>
  <si>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</si>
  <si>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</si>
  <si>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</si>
  <si>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</si>
  <si>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</si>
  <si>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</si>
  <si>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</si>
  <si>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</si>
  <si>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</si>
  <si>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</si>
  <si>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</si>
  <si>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</si>
  <si>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</si>
  <si>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</si>
  <si>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</si>
  <si>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</si>
  <si>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</si>
  <si>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</si>
  <si>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</si>
  <si>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</si>
  <si>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</si>
  <si>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</si>
  <si>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</si>
  <si>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</si>
  <si>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</si>
  <si>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</si>
  <si>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</si>
  <si>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</si>
  <si>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</si>
  <si>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</si>
  <si>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</si>
  <si>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</si>
  <si>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</si>
  <si>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</si>
  <si>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</si>
  <si>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</si>
  <si>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</si>
  <si>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</si>
  <si>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</si>
  <si>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</si>
  <si>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</si>
  <si>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</si>
  <si>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</si>
  <si>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</si>
  <si>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</si>
  <si>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</si>
  <si>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</si>
  <si>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</si>
  <si>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</si>
  <si>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</si>
  <si>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</si>
  <si>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</si>
  <si>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</si>
  <si>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</si>
  <si>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</si>
  <si>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</si>
  <si>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</si>
  <si>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</si>
  <si>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</si>
  <si>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</si>
  <si>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</si>
  <si>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</si>
  <si>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</si>
  <si>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</si>
  <si>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</si>
  <si>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</si>
  <si>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</si>
  <si>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</si>
  <si>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</si>
  <si>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</si>
  <si>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</si>
  <si>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</si>
  <si>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</si>
  <si>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</si>
  <si>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</si>
  <si>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</si>
  <si>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</si>
  <si>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</si>
  <si>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</si>
  <si>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</si>
  <si>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</si>
  <si>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</si>
  <si>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</si>
  <si>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</si>
  <si>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</si>
  <si>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</si>
  <si>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</si>
  <si>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</si>
  <si>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</si>
  <si>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</si>
  <si>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</si>
  <si>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</si>
  <si>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</si>
  <si>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</si>
  <si>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</si>
  <si>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</si>
  <si>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</si>
  <si>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</si>
  <si>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</si>
  <si>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</si>
  <si>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</si>
  <si>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</si>
  <si>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</si>
  <si>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</si>
  <si>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</si>
  <si>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</si>
  <si>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</si>
  <si>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</si>
  <si>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</si>
  <si>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</si>
  <si>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</si>
  <si>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</si>
  <si>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</si>
  <si>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</si>
  <si>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</si>
  <si>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</si>
  <si>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</si>
  <si>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</si>
  <si>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</si>
  <si>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</si>
  <si>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</si>
  <si>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</si>
  <si>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</si>
  <si>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</si>
  <si>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</si>
  <si>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</si>
  <si>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</si>
  <si>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</si>
  <si>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</si>
  <si>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</si>
  <si>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</si>
  <si>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</si>
  <si>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</si>
  <si>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</si>
  <si>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</si>
  <si>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</si>
  <si>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</si>
  <si>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</si>
  <si>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</si>
  <si>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</si>
  <si>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</si>
  <si>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</si>
  <si>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</si>
  <si>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</si>
  <si>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</si>
  <si>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</si>
  <si>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</si>
  <si>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</si>
  <si>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</si>
  <si>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</si>
  <si>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</si>
  <si>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</si>
  <si>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</si>
  <si>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</si>
  <si>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</si>
  <si>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</si>
  <si>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</si>
  <si>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</si>
  <si>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</si>
  <si>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</si>
  <si>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</si>
  <si>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</si>
  <si>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</si>
  <si>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</si>
  <si>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</si>
  <si>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</si>
  <si>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</si>
  <si>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</si>
  <si>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</si>
  <si>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</si>
  <si>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</si>
  <si>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</si>
  <si>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</si>
  <si>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</si>
  <si>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</si>
  <si>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</si>
  <si>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</si>
  <si>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</si>
  <si>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</si>
  <si>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</si>
  <si>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</si>
  <si>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</si>
  <si>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</si>
  <si>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</si>
  <si>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</si>
  <si>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</si>
  <si>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</si>
  <si>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</si>
  <si>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</si>
  <si>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</si>
  <si>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</si>
  <si>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</si>
  <si>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</si>
  <si>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</si>
  <si>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</si>
  <si>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</si>
  <si>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</si>
  <si>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</si>
  <si>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</si>
  <si>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</si>
  <si>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</si>
  <si>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</si>
  <si>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</si>
  <si>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</si>
  <si>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</si>
  <si>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</si>
  <si>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</si>
  <si>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</si>
  <si>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</si>
  <si>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</si>
  <si>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</si>
  <si>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</si>
  <si>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</si>
  <si>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</si>
  <si>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</si>
  <si>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</si>
  <si>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</si>
  <si>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</si>
  <si>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</si>
  <si>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</si>
  <si>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</si>
  <si>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</si>
  <si>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</si>
  <si>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</si>
  <si>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</si>
  <si>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</si>
  <si>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</si>
  <si>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</si>
  <si>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</si>
  <si>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</si>
  <si>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</si>
  <si>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</si>
  <si>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</si>
  <si>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</si>
  <si>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</si>
  <si>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</si>
  <si>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</si>
  <si>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</si>
  <si>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</si>
  <si>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</si>
  <si>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</si>
  <si>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</si>
  <si>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</si>
  <si>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</si>
  <si>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</si>
  <si>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</si>
  <si>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</si>
  <si>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</si>
  <si>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</si>
  <si>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</si>
  <si>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</si>
  <si>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</si>
  <si>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</si>
  <si>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</si>
  <si>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</si>
  <si>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</si>
  <si>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</si>
  <si>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</si>
  <si>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</si>
  <si>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</si>
  <si>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</si>
  <si>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</si>
  <si>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</si>
  <si>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</si>
  <si>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</si>
  <si>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</si>
  <si>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</si>
  <si>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</si>
  <si>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</si>
  <si>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</si>
  <si>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</si>
  <si>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</si>
  <si>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</si>
  <si>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</si>
  <si>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</si>
  <si>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</si>
  <si>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</si>
  <si>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</si>
  <si>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</si>
  <si>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</si>
  <si>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</si>
  <si>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</si>
  <si>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</si>
  <si>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</si>
  <si>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</si>
  <si>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</si>
  <si>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</si>
  <si>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</si>
  <si>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</si>
  <si>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</si>
  <si>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</si>
  <si>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</si>
  <si>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</si>
  <si>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</si>
  <si>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</si>
  <si>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</si>
  <si>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</si>
  <si>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</si>
  <si>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</si>
  <si>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</si>
  <si>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</si>
  <si>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</si>
  <si>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</si>
  <si>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</si>
  <si>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</si>
  <si>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</si>
  <si>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</si>
  <si>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</si>
  <si>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</si>
  <si>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</si>
  <si>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</si>
  <si>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</si>
  <si>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</si>
  <si>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</si>
  <si>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</si>
  <si>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</si>
  <si>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</si>
  <si>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</si>
  <si>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</si>
  <si>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</si>
  <si>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</si>
  <si>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</si>
  <si>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</si>
  <si>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</si>
  <si>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</si>
  <si>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</si>
  <si>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</si>
  <si>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</si>
  <si>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</si>
  <si>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</si>
  <si>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</si>
  <si>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</si>
  <si>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</si>
  <si>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</si>
  <si>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</si>
  <si>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</si>
  <si>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</si>
  <si>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</si>
  <si>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</si>
  <si>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</si>
  <si>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</si>
  <si>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</si>
  <si>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</si>
  <si>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</si>
  <si>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</si>
  <si>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</si>
  <si>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</si>
  <si>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</si>
  <si>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</si>
  <si>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</si>
  <si>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</si>
  <si>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</si>
  <si>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</si>
  <si>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</si>
  <si>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</si>
  <si>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</si>
  <si>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</si>
  <si>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</si>
  <si>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</si>
  <si>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</si>
  <si>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</si>
  <si>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</si>
  <si>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</si>
  <si>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</si>
  <si>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</si>
  <si>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</si>
  <si>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</si>
  <si>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</si>
  <si>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</si>
  <si>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</si>
  <si>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</si>
  <si>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</si>
  <si>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</si>
  <si>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</si>
  <si>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</si>
  <si>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</si>
  <si>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</si>
  <si>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</si>
  <si>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</si>
  <si>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</si>
  <si>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</si>
  <si>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</si>
  <si>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</si>
  <si>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</si>
  <si>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</si>
  <si>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</si>
  <si>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</si>
  <si>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</si>
  <si>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</si>
  <si>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</si>
  <si>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</si>
  <si>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</si>
  <si>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</si>
  <si>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</si>
  <si>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</si>
  <si>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</si>
  <si>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</si>
  <si>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</si>
  <si>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</si>
  <si>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</si>
  <si>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</si>
  <si>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</si>
  <si>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</si>
  <si>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</si>
  <si>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</si>
  <si>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</si>
  <si>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</si>
  <si>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</si>
  <si>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</si>
  <si>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</si>
  <si>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</si>
  <si>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</si>
  <si>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</si>
  <si>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</si>
  <si>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</si>
  <si>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</si>
  <si>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</si>
  <si>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</si>
  <si>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</si>
  <si>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</si>
  <si>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</si>
  <si>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</si>
  <si>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</si>
  <si>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</si>
  <si>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</si>
  <si>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</si>
  <si>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</si>
  <si>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</si>
  <si>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</si>
  <si>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</si>
  <si>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</si>
  <si>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</si>
  <si>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</si>
  <si>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</si>
  <si>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</si>
  <si>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</si>
  <si>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</si>
  <si>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</si>
  <si>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</si>
  <si>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</si>
  <si>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</si>
  <si>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</si>
  <si>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</si>
  <si>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</si>
  <si>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</si>
  <si>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</si>
  <si>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</si>
  <si>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</si>
  <si>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</si>
  <si>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</si>
  <si>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</si>
  <si>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</si>
  <si>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</si>
  <si>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</si>
  <si>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</si>
  <si>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</si>
  <si>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</si>
  <si>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</si>
  <si>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</si>
  <si>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</si>
  <si>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</si>
  <si>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</si>
  <si>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</si>
  <si>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</si>
  <si>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</si>
  <si>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</si>
  <si>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</si>
  <si>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</si>
  <si>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</si>
  <si>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</si>
  <si>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</si>
  <si>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</si>
  <si>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</si>
  <si>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</si>
  <si>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</si>
  <si>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</si>
  <si>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</si>
  <si>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</si>
  <si>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</si>
  <si>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</si>
  <si>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</si>
  <si>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</si>
  <si>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</si>
  <si>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</si>
  <si>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</si>
  <si>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</si>
  <si>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</si>
  <si>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</si>
  <si>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</si>
  <si>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</si>
  <si>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</si>
  <si>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</si>
  <si>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</si>
  <si>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</si>
  <si>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</si>
  <si>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</si>
  <si>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</si>
  <si>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</si>
  <si>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</si>
  <si>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</si>
  <si>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</si>
  <si>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</si>
  <si>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</si>
  <si>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</si>
  <si>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</si>
  <si>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</si>
  <si>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</si>
  <si>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</si>
  <si>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</si>
  <si>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</si>
  <si>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</si>
  <si>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</si>
  <si>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</si>
  <si>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</si>
  <si>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</si>
  <si>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</si>
  <si>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</si>
  <si>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</si>
  <si>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</si>
  <si>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</si>
  <si>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</si>
  <si>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</si>
  <si>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</si>
  <si>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</si>
  <si>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</si>
  <si>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</si>
  <si>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</si>
  <si>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</si>
  <si>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</si>
  <si>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</si>
  <si>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</si>
  <si>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</si>
  <si>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</si>
  <si>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</si>
  <si>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</si>
  <si>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</si>
  <si>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</si>
  <si>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</si>
  <si>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</si>
  <si>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</si>
  <si>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</si>
  <si>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</si>
  <si>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</si>
  <si>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</si>
  <si>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</si>
  <si>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</si>
  <si>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</si>
  <si>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</si>
  <si>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</si>
  <si>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</si>
  <si>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</si>
  <si>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</si>
  <si>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</si>
  <si>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</si>
  <si>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</si>
  <si>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</si>
  <si>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</si>
  <si>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</si>
  <si>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</si>
  <si>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</si>
  <si>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</si>
  <si>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</si>
  <si>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</si>
  <si>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</si>
  <si>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</si>
  <si>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</si>
  <si>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</si>
  <si>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</si>
  <si>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</si>
  <si>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</si>
  <si>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</si>
  <si>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</si>
  <si>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</si>
  <si>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</si>
  <si>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</si>
  <si>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</si>
  <si>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</si>
  <si>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</si>
  <si>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</si>
  <si>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</si>
  <si>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</si>
  <si>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</si>
  <si>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</si>
  <si>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</si>
  <si>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</si>
  <si>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</si>
  <si>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</si>
  <si>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</si>
  <si>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</si>
  <si>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</si>
  <si>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</si>
  <si>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</si>
  <si>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</si>
  <si>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</si>
  <si>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</si>
  <si>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</si>
  <si>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</si>
  <si>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</si>
  <si>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</si>
  <si>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</si>
  <si>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</si>
  <si>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</si>
  <si>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</si>
  <si>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</si>
  <si>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</si>
  <si>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</si>
  <si>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</si>
  <si>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</si>
  <si>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</si>
  <si>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</si>
  <si>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</si>
  <si>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</si>
  <si>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</si>
  <si>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</si>
  <si>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</si>
  <si>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</si>
  <si>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</si>
  <si>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</si>
  <si>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</si>
  <si>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</si>
  <si>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</si>
  <si>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</si>
  <si>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</si>
  <si>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</si>
  <si>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</si>
  <si>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</si>
  <si>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</si>
  <si>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</si>
  <si>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</si>
  <si>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</si>
  <si>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</si>
  <si>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</si>
  <si>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</si>
  <si>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</si>
  <si>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</si>
  <si>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</si>
  <si>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</si>
  <si>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</si>
  <si>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</si>
  <si>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</si>
  <si>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</si>
  <si>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</si>
  <si>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</si>
  <si>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</si>
  <si>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</si>
  <si>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</si>
  <si>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</si>
  <si>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</si>
  <si>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</si>
  <si>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</si>
  <si>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</si>
  <si>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</si>
  <si>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</si>
  <si>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</si>
  <si>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</si>
  <si>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</si>
  <si>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</si>
  <si>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</si>
  <si>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</si>
  <si>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</si>
  <si>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</si>
  <si>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</si>
  <si>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</si>
  <si>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</si>
  <si>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</si>
  <si>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</si>
  <si>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</si>
  <si>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</si>
  <si>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</si>
  <si>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</si>
  <si>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</si>
  <si>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</si>
  <si>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</si>
  <si>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</si>
  <si>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</si>
  <si>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</si>
  <si>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</si>
  <si>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</si>
  <si>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</si>
  <si>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</si>
  <si>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</si>
  <si>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</si>
  <si>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</si>
  <si>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</si>
  <si>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</si>
  <si>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</si>
  <si>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</si>
  <si>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</si>
  <si>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</si>
  <si>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</si>
  <si>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</si>
  <si>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</si>
  <si>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</si>
  <si>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</si>
  <si>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</si>
  <si>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</si>
  <si>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</si>
  <si>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</si>
  <si>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</si>
  <si>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</si>
  <si>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</si>
  <si>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</si>
  <si>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</si>
  <si>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</si>
  <si>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</si>
  <si>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</si>
  <si>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</si>
  <si>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</si>
  <si>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</si>
  <si>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</si>
  <si>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</si>
  <si>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</si>
  <si>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</si>
  <si>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</si>
  <si>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</si>
  <si>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</si>
  <si>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</si>
  <si>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</si>
  <si>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</si>
  <si>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</si>
  <si>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</si>
  <si>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</si>
  <si>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</si>
  <si>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</si>
  <si>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</si>
  <si>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</si>
  <si>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</si>
  <si>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</si>
  <si>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</si>
  <si>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</si>
  <si>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</si>
  <si>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</si>
  <si>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</si>
  <si>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</si>
  <si>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</si>
  <si>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</si>
  <si>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</si>
  <si>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</si>
  <si>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</si>
  <si>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</si>
  <si>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</si>
  <si>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</si>
  <si>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</si>
  <si>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</si>
  <si>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</si>
  <si>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</si>
  <si>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</si>
  <si>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</si>
  <si>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</si>
  <si>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</si>
  <si>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</si>
  <si>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</si>
  <si>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</si>
  <si>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</si>
  <si>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</si>
  <si>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</si>
  <si>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</si>
  <si>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</si>
  <si>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</si>
  <si>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</si>
  <si>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</si>
  <si>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</si>
  <si>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</si>
  <si>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</si>
  <si>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</si>
  <si>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</si>
  <si>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</si>
  <si>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</si>
  <si>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</si>
  <si>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</si>
  <si>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</si>
  <si>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</si>
  <si>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</si>
  <si>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</si>
  <si>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</si>
  <si>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</si>
  <si>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</si>
  <si>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</si>
  <si>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</si>
  <si>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</si>
  <si>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</si>
  <si>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</si>
  <si>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</si>
  <si>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</si>
  <si>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</si>
  <si>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</si>
  <si>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</si>
  <si>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</si>
  <si>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</si>
  <si>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</si>
  <si>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</si>
  <si>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</si>
  <si>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</si>
  <si>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</si>
  <si>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</si>
  <si>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</si>
  <si>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</si>
  <si>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</si>
  <si>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</si>
  <si>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</si>
  <si>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</si>
  <si>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</si>
  <si>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</si>
  <si>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</si>
  <si>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</si>
  <si>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</si>
  <si>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</si>
  <si>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</si>
  <si>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</si>
  <si>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</si>
  <si>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</si>
  <si>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</si>
  <si>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</si>
  <si>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</si>
  <si>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</si>
  <si>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</si>
  <si>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</si>
  <si>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</si>
  <si>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</si>
  <si>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</si>
  <si>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</si>
  <si>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</si>
  <si>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</si>
  <si>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</si>
  <si>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</si>
  <si>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</si>
  <si>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</si>
  <si>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</si>
  <si>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</si>
  <si>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</si>
  <si>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</si>
  <si>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</si>
  <si>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</si>
  <si>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</si>
  <si>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</si>
  <si>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</si>
  <si>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</si>
  <si>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</si>
  <si>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</si>
  <si>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</si>
  <si>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</si>
  <si>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</si>
  <si>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</si>
  <si>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</si>
  <si>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</si>
  <si>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</si>
  <si>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</si>
  <si>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</si>
  <si>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</si>
  <si>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</si>
  <si>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</si>
  <si>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</si>
  <si>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</si>
  <si>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</si>
  <si>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</si>
  <si>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</si>
  <si>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</si>
  <si>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</si>
  <si>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</si>
  <si>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</si>
  <si>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</si>
  <si>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</si>
  <si>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</si>
  <si>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</si>
  <si>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</si>
  <si>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</si>
  <si>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</si>
  <si>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</si>
  <si>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</si>
  <si>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</si>
  <si>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</si>
  <si>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</si>
  <si>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</si>
  <si>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</si>
  <si>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</si>
  <si>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</si>
  <si>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</si>
  <si>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</si>
  <si>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</si>
  <si>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</si>
  <si>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</si>
  <si>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</si>
  <si>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</si>
  <si>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</si>
  <si>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</si>
  <si>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</si>
  <si>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</si>
  <si>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</si>
  <si>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</si>
  <si>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</si>
  <si>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</si>
  <si>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</si>
  <si>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</si>
  <si>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</si>
  <si>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</si>
  <si>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</si>
  <si>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</si>
  <si>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</si>
  <si>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</si>
  <si>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</si>
  <si>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</si>
  <si>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</si>
  <si>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</si>
  <si>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</si>
  <si>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</si>
  <si>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</si>
  <si>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</si>
  <si>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</si>
  <si>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</si>
  <si>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</si>
  <si>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</si>
  <si>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</si>
  <si>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</si>
  <si>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</si>
  <si>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</si>
  <si>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</si>
  <si>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</si>
  <si>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</si>
  <si>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</si>
  <si>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</si>
  <si>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</si>
  <si>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</si>
  <si>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</si>
  <si>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</si>
  <si>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</si>
  <si>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</si>
  <si>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</si>
  <si>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</si>
  <si>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</si>
  <si>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</si>
  <si>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</si>
  <si>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</si>
  <si>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</si>
  <si>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</si>
  <si>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</si>
  <si>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</si>
  <si>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</si>
  <si>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</si>
  <si>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</si>
  <si>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</si>
  <si>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</si>
  <si>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</si>
  <si>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</si>
  <si>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</si>
  <si>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</si>
  <si>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</si>
  <si>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</si>
  <si>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</si>
  <si>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</si>
  <si>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</si>
  <si>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</si>
  <si>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</si>
  <si>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</si>
  <si>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</si>
  <si>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</si>
  <si>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</si>
  <si>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</si>
  <si>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</si>
  <si>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</si>
  <si>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</si>
  <si>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</si>
  <si>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</si>
  <si>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</si>
  <si>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</si>
  <si>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</si>
  <si>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</si>
  <si>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</si>
  <si>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</si>
  <si>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</si>
  <si>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</si>
  <si>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</si>
  <si>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</si>
  <si>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</si>
  <si>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</si>
  <si>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</si>
  <si>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</si>
  <si>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</si>
  <si>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</si>
  <si>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</si>
  <si>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</si>
  <si>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</si>
  <si>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</si>
  <si>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</si>
  <si>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</si>
  <si>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</si>
  <si>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</si>
  <si>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</si>
  <si>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</si>
  <si>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</si>
  <si>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</si>
  <si>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</si>
  <si>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</si>
  <si>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</si>
  <si>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</si>
  <si>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</si>
  <si>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</si>
  <si>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</si>
  <si>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</si>
  <si>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</si>
  <si>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</si>
  <si>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</si>
  <si>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</si>
  <si>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</si>
  <si>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</si>
  <si>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</si>
  <si>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</si>
  <si>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</si>
  <si>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</si>
  <si>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</si>
  <si>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</si>
  <si>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</si>
  <si>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</si>
  <si>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</si>
  <si>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</si>
  <si>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</si>
  <si>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</si>
  <si>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</si>
  <si>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</si>
  <si>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</si>
  <si>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</si>
  <si>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</si>
  <si>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</si>
  <si>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</si>
  <si>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</si>
  <si>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</si>
  <si>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</si>
  <si>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</si>
  <si>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</si>
  <si>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</si>
  <si>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</si>
  <si>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</si>
  <si>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</si>
  <si>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</si>
  <si>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</si>
  <si>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</si>
  <si>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</si>
  <si>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</si>
  <si>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</si>
  <si>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</si>
  <si>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</si>
  <si>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</si>
  <si>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</si>
  <si>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</si>
  <si>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</si>
  <si>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</si>
  <si>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</si>
  <si>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</si>
  <si>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</si>
  <si>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</si>
  <si>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</si>
  <si>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</si>
  <si>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</si>
  <si>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</si>
  <si>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</si>
  <si>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</si>
  <si>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</si>
  <si>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</si>
  <si>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</si>
  <si>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</si>
  <si>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</si>
  <si>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</si>
  <si>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</si>
  <si>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</si>
  <si>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</si>
  <si>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</si>
  <si>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</si>
  <si>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</si>
  <si>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</si>
  <si>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</si>
  <si>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</si>
  <si>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</si>
  <si>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</si>
  <si>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</si>
  <si>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</si>
  <si>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</si>
  <si>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</si>
  <si>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</si>
  <si>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</si>
  <si>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</si>
  <si>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</si>
  <si>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</si>
  <si>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</si>
  <si>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</si>
  <si>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</si>
  <si>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</si>
  <si>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</si>
  <si>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</si>
  <si>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</si>
  <si>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</si>
  <si>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</si>
  <si>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</si>
  <si>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</si>
  <si>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</si>
  <si>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</si>
  <si>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</si>
  <si>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</si>
  <si>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</si>
  <si>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</si>
  <si>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</si>
  <si>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</si>
  <si>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</si>
  <si>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</si>
  <si>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</si>
  <si>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</si>
  <si>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</si>
  <si>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</si>
  <si>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</si>
  <si>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</si>
  <si>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</si>
  <si>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</si>
  <si>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</si>
  <si>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</si>
  <si>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</si>
  <si>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</si>
  <si>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</si>
  <si>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</si>
  <si>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</si>
  <si>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</si>
  <si>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</si>
  <si>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</si>
  <si>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</si>
  <si>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</si>
  <si>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</si>
  <si>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</si>
  <si>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</si>
  <si>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</si>
  <si>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</si>
  <si>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</si>
  <si>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</si>
  <si>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</si>
  <si>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</si>
  <si>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</si>
  <si>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</si>
  <si>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</si>
  <si>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</si>
  <si>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</si>
  <si>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</si>
  <si>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</si>
  <si>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</si>
  <si>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</si>
  <si>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</si>
  <si>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</si>
  <si>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</si>
  <si>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</si>
  <si>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</si>
  <si>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</si>
  <si>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</si>
  <si>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</si>
  <si>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</si>
  <si>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</si>
  <si>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</si>
  <si>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</si>
  <si>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</si>
  <si>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</si>
  <si>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</si>
  <si>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</si>
  <si>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</si>
  <si>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</si>
  <si>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</si>
  <si>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</si>
  <si>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</si>
  <si>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</si>
  <si>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</si>
  <si>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</si>
  <si>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</si>
  <si>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</si>
  <si>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</si>
  <si>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</si>
  <si>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</si>
  <si>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</si>
  <si>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</si>
  <si>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</si>
  <si>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</si>
  <si>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</si>
  <si>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</si>
  <si>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</si>
  <si>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</si>
  <si>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</si>
  <si>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</si>
  <si>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</si>
  <si>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</si>
  <si>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</si>
  <si>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</si>
  <si>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</si>
  <si>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</si>
  <si>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</si>
  <si>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</si>
  <si>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</si>
  <si>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</si>
  <si>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</si>
  <si>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</si>
  <si>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</si>
  <si>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</si>
  <si>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</si>
  <si>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</si>
  <si>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</si>
  <si>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</si>
  <si>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</si>
  <si>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</si>
  <si>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</si>
  <si>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</si>
  <si>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</si>
  <si>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</si>
  <si>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</si>
  <si>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</si>
  <si>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</si>
  <si>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</si>
  <si>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</si>
  <si>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</si>
  <si>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</si>
  <si>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</si>
  <si>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</si>
  <si>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</si>
  <si>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</si>
  <si>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</si>
  <si>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</si>
  <si>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</si>
  <si>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</si>
  <si>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</si>
  <si>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</si>
  <si>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</si>
  <si>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</si>
  <si>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</si>
  <si>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</si>
  <si>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</si>
  <si>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</si>
  <si>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</si>
  <si>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</si>
  <si>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</si>
  <si>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</si>
  <si>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</si>
  <si>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</si>
  <si>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</si>
  <si>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</si>
  <si>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</si>
  <si>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</si>
  <si>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</si>
  <si>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</si>
  <si>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</si>
  <si>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</si>
  <si>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</si>
  <si>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</si>
  <si>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</si>
  <si>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</si>
  <si>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</si>
  <si>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</si>
  <si>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</si>
  <si>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</si>
  <si>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</si>
  <si>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</si>
  <si>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</si>
  <si>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</si>
  <si>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</si>
  <si>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</si>
  <si>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</si>
  <si>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</si>
  <si>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</si>
  <si>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</si>
  <si>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</si>
  <si>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</si>
  <si>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</si>
  <si>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</si>
  <si>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</si>
  <si>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</si>
  <si>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</si>
  <si>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</si>
  <si>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</si>
  <si>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</si>
  <si>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</si>
  <si>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</si>
  <si>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</si>
  <si>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</si>
  <si>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</si>
  <si>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</si>
  <si>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</si>
  <si>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</si>
  <si>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</si>
  <si>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</si>
  <si>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</si>
  <si>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</si>
  <si>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</si>
  <si>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</si>
  <si>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</si>
  <si>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</si>
  <si>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</si>
  <si>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</si>
  <si>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</si>
  <si>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</si>
  <si>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</si>
  <si>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</si>
  <si>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</si>
  <si>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</si>
  <si>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</si>
  <si>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</si>
  <si>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</si>
  <si>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</si>
  <si>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</si>
  <si>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</si>
  <si>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</si>
  <si>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</si>
  <si>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</si>
  <si>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</si>
  <si>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</si>
  <si>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</si>
  <si>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</si>
  <si>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</si>
  <si>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</si>
  <si>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</si>
  <si>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</si>
  <si>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</si>
  <si>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</si>
  <si>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</si>
  <si>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</si>
  <si>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</si>
  <si>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</si>
  <si>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</si>
  <si>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</si>
  <si>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</si>
  <si>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</si>
  <si>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</si>
  <si>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</si>
  <si>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</si>
  <si>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</si>
  <si>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</si>
  <si>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</si>
  <si>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</si>
  <si>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</si>
  <si>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</si>
  <si>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</si>
  <si>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</si>
  <si>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</si>
  <si>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</si>
  <si>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</si>
  <si>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</si>
  <si>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</si>
  <si>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</si>
  <si>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</si>
  <si>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</si>
  <si>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</si>
  <si>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</si>
  <si>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</si>
  <si>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</si>
  <si>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</si>
  <si>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</si>
  <si>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</si>
  <si>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</si>
  <si>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</si>
  <si>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</si>
  <si>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</si>
  <si>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</si>
  <si>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</si>
  <si>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</si>
  <si>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</si>
  <si>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</si>
  <si>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</si>
  <si>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</si>
  <si>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</si>
  <si>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</si>
  <si>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</si>
  <si>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</si>
  <si>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</si>
  <si>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</si>
  <si>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</si>
  <si>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</si>
  <si>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</si>
  <si>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</si>
  <si>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</si>
  <si>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</si>
  <si>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</si>
  <si>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</si>
  <si>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</si>
  <si>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</si>
  <si>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</si>
  <si>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</si>
  <si>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</si>
  <si>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</si>
  <si>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</si>
  <si>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</si>
  <si>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</si>
  <si>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</si>
  <si>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</si>
  <si>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</si>
  <si>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</si>
  <si>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</si>
  <si>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</si>
  <si>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</si>
  <si>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</si>
  <si>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</si>
  <si>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</si>
  <si>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</si>
  <si>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</si>
  <si>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</si>
  <si>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</si>
  <si>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</si>
  <si>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</si>
  <si>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</si>
  <si>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</si>
  <si>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</si>
  <si>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</si>
  <si>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</si>
  <si>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</si>
  <si>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</si>
  <si>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</si>
  <si>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</si>
  <si>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</si>
  <si>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</si>
  <si>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</si>
  <si>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</si>
  <si>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</si>
  <si>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</si>
  <si>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</si>
  <si>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</si>
  <si>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</si>
  <si>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</si>
  <si>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</si>
  <si>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</si>
  <si>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</si>
  <si>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</si>
  <si>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</si>
  <si>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</si>
  <si>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</si>
  <si>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</si>
  <si>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</si>
  <si>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</si>
  <si>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</si>
  <si>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</si>
  <si>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</si>
  <si>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</si>
  <si>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</si>
  <si>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</si>
  <si>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</si>
  <si>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</si>
  <si>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</si>
  <si>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</si>
  <si>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</si>
  <si>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</si>
  <si>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</si>
  <si>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</si>
  <si>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</si>
  <si>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</si>
  <si>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</si>
  <si>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</si>
  <si>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</si>
  <si>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</si>
  <si>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</si>
  <si>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</si>
  <si>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</si>
  <si>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</si>
  <si>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</si>
  <si>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</si>
  <si>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</si>
  <si>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</si>
  <si>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</si>
  <si>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</si>
  <si>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</si>
  <si>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</si>
  <si>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</si>
  <si>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</si>
  <si>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</si>
  <si>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</si>
  <si>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</si>
  <si>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</si>
  <si>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</si>
  <si>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</si>
  <si>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</si>
  <si>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</si>
  <si>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</si>
  <si>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</si>
  <si>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</si>
  <si>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</si>
  <si>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</si>
  <si>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</si>
  <si>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</si>
  <si>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</si>
  <si>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</si>
  <si>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</si>
  <si>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</si>
  <si>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</si>
  <si>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</si>
  <si>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</si>
  <si>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</si>
  <si>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</si>
  <si>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</si>
  <si>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</si>
  <si>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</si>
  <si>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</si>
  <si>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</si>
  <si>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</si>
  <si>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</si>
  <si>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</si>
  <si>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</si>
  <si>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</si>
  <si>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</si>
  <si>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</si>
  <si>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</si>
  <si>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</si>
  <si>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</si>
  <si>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</si>
  <si>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</si>
  <si>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</si>
  <si>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</si>
  <si>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</si>
  <si>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</si>
  <si>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</si>
  <si>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</si>
  <si>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</si>
  <si>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</si>
  <si>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</si>
  <si>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</si>
  <si>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</si>
  <si>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</si>
  <si>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</si>
  <si>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</si>
  <si>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</si>
  <si>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</si>
  <si>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</si>
  <si>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</si>
  <si>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</si>
  <si>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</si>
  <si>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</si>
  <si>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</si>
  <si>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</si>
  <si>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</si>
  <si>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</si>
  <si>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</si>
  <si>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</si>
  <si>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</si>
  <si>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</si>
  <si>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</si>
  <si>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</si>
  <si>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</si>
  <si>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</si>
  <si>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</si>
  <si>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</si>
  <si>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</si>
  <si>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</si>
  <si>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</si>
  <si>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</si>
  <si>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</si>
  <si>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</si>
  <si>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</si>
  <si>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</si>
  <si>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</si>
  <si>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</si>
  <si>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</si>
  <si>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</si>
  <si>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</si>
  <si>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</si>
  <si>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</si>
  <si>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</si>
  <si>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</si>
  <si>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</si>
  <si>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</si>
  <si>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</si>
  <si>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</si>
  <si>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</si>
  <si>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</si>
  <si>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</si>
  <si>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</si>
  <si>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</si>
  <si>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</si>
  <si>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</si>
  <si>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</si>
  <si>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</si>
  <si>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</si>
  <si>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</si>
  <si>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</si>
  <si>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</si>
  <si>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</si>
  <si>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</si>
  <si>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</si>
  <si>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</si>
  <si>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</si>
  <si>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</si>
  <si>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</si>
  <si>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</si>
  <si>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</si>
  <si>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</si>
  <si>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</si>
  <si>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</si>
  <si>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</si>
  <si>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</si>
  <si>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</si>
  <si>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</si>
  <si>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</si>
  <si>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</si>
  <si>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</si>
  <si>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</si>
  <si>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</si>
  <si>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</si>
  <si>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</si>
  <si>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</si>
  <si>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</si>
  <si>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</si>
  <si>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</si>
  <si>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</si>
  <si>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</si>
  <si>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</si>
  <si>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</si>
  <si>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</si>
  <si>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</si>
  <si>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</si>
  <si>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</si>
  <si>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</si>
  <si>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</si>
  <si>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</si>
  <si>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</si>
  <si>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</si>
  <si>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</si>
  <si>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</si>
  <si>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</si>
  <si>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</si>
  <si>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</si>
  <si>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</si>
  <si>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</si>
  <si>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</si>
  <si>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</si>
  <si>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</si>
  <si>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</si>
  <si>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</si>
  <si>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</si>
  <si>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</si>
  <si>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</si>
  <si>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</si>
  <si>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</si>
  <si>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</si>
  <si>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</si>
  <si>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</si>
  <si>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</si>
  <si>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</si>
  <si>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</si>
  <si>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</si>
  <si>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</si>
  <si>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</si>
  <si>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</si>
  <si>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</si>
  <si>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</si>
  <si>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</si>
  <si>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</si>
  <si>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</si>
  <si>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</si>
  <si>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</si>
  <si>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</si>
  <si>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</si>
  <si>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</si>
  <si>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</si>
  <si>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</si>
  <si>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</si>
  <si>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</si>
  <si>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</si>
  <si>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</si>
  <si>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</si>
  <si>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</si>
  <si>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</si>
  <si>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</si>
  <si>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</si>
  <si>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</si>
  <si>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</si>
  <si>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</si>
  <si>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</si>
  <si>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</si>
  <si>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</si>
  <si>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</si>
  <si>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</si>
  <si>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</si>
  <si>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</si>
  <si>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</si>
  <si>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</si>
  <si>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</si>
  <si>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</si>
  <si>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</si>
  <si>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</si>
  <si>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</si>
  <si>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</si>
  <si>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</si>
  <si>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</si>
  <si>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</si>
  <si>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</si>
  <si>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</si>
  <si>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</si>
  <si>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</si>
  <si>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</si>
  <si>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</si>
  <si>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</si>
  <si>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</si>
  <si>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</si>
  <si>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</si>
  <si>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</si>
  <si>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</si>
  <si>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</si>
  <si>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</si>
  <si>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</si>
  <si>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</si>
  <si>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</si>
  <si>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</si>
  <si>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</si>
  <si>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</si>
  <si>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</si>
  <si>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</si>
  <si>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</si>
  <si>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</si>
  <si>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</si>
  <si>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</si>
  <si>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</si>
  <si>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</si>
  <si>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</si>
  <si>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</si>
  <si>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</si>
  <si>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</si>
  <si>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</si>
  <si>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</si>
  <si>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</si>
  <si>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</si>
  <si>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</si>
  <si>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</si>
  <si>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</si>
  <si>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</si>
  <si>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</si>
  <si>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</si>
  <si>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</si>
  <si>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</si>
  <si>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</si>
  <si>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</si>
  <si>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</si>
  <si>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</si>
  <si>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</si>
  <si>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</si>
  <si>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</si>
  <si>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</si>
  <si>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</si>
  <si>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</si>
  <si>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</si>
  <si>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</si>
  <si>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</si>
  <si>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</si>
  <si>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</si>
  <si>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</si>
  <si>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</si>
  <si>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</si>
  <si>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</si>
  <si>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</si>
  <si>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</si>
  <si>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</si>
  <si>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</si>
  <si>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</si>
  <si>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</si>
  <si>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</si>
  <si>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</si>
  <si>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</si>
  <si>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</si>
  <si>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</si>
  <si>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</si>
  <si>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</si>
  <si>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</si>
  <si>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</si>
  <si>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</si>
  <si>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</si>
  <si>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</si>
  <si>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</si>
  <si>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</si>
  <si>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</si>
  <si>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</si>
  <si>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</si>
  <si>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</si>
  <si>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</si>
  <si>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</si>
  <si>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</si>
  <si>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</si>
  <si>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</si>
  <si>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</si>
  <si>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</si>
  <si>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</si>
  <si>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</si>
  <si>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</si>
  <si>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</si>
  <si>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</si>
  <si>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</si>
  <si>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</si>
  <si>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</si>
  <si>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</si>
  <si>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</si>
  <si>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</si>
  <si>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</si>
  <si>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</si>
  <si>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</si>
  <si>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</si>
  <si>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</si>
  <si>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</si>
  <si>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</si>
  <si>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</si>
  <si>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</si>
  <si>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</si>
  <si>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</si>
  <si>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</si>
  <si>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</si>
  <si>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</si>
  <si>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</si>
  <si>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</si>
  <si>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</si>
  <si>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</si>
  <si>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</si>
  <si>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</si>
  <si>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</si>
  <si>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</si>
  <si>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</si>
  <si>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</si>
  <si>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</si>
  <si>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</si>
  <si>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</si>
  <si>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</si>
  <si>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</si>
  <si>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</si>
  <si>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</si>
  <si>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</si>
  <si>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</si>
  <si>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</si>
  <si>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</si>
  <si>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</si>
  <si>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</si>
  <si>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</si>
  <si>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</si>
  <si>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</si>
  <si>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</si>
  <si>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</si>
  <si>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</si>
  <si>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</si>
  <si>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</si>
  <si>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</si>
  <si>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</si>
  <si>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</si>
  <si>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</si>
  <si>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</si>
  <si>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</si>
  <si>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</si>
  <si>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</si>
  <si>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</si>
  <si>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</si>
  <si>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</si>
  <si>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</si>
  <si>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</si>
  <si>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</si>
  <si>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</si>
  <si>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</si>
  <si>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</si>
  <si>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</si>
  <si>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</si>
  <si>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</si>
  <si>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</si>
  <si>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</si>
  <si>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</si>
  <si>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</si>
  <si>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</si>
  <si>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</si>
  <si>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</si>
  <si>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</si>
  <si>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</si>
  <si>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</si>
  <si>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</si>
  <si>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</si>
  <si>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</si>
  <si>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</si>
  <si>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</si>
  <si>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</si>
  <si>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</si>
  <si>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</si>
  <si>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</si>
  <si>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</si>
  <si>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</si>
  <si>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</si>
  <si>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</si>
  <si>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</si>
  <si>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</si>
  <si>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</si>
  <si>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</si>
  <si>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</si>
  <si>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</si>
  <si>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</si>
  <si>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</si>
  <si>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</si>
  <si>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</si>
  <si>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</si>
  <si>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</si>
  <si>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</si>
  <si>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</si>
  <si>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</si>
  <si>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</si>
  <si>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</si>
  <si>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</si>
  <si>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</si>
  <si>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</si>
  <si>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</si>
  <si>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</si>
  <si>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</si>
  <si>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</si>
  <si>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</si>
  <si>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</si>
  <si>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</si>
  <si>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</si>
  <si>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</si>
  <si>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</si>
  <si>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</si>
  <si>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</si>
  <si>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</si>
  <si>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</si>
  <si>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</si>
  <si>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</si>
  <si>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</si>
  <si>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</si>
  <si>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</si>
  <si>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</si>
  <si>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</si>
  <si>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</si>
  <si>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</si>
  <si>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</si>
  <si>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</si>
  <si>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</si>
  <si>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</si>
  <si>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</si>
  <si>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</si>
  <si>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</si>
  <si>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</si>
  <si>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</si>
  <si>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</si>
  <si>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</si>
  <si>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</si>
  <si>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</si>
  <si>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</si>
  <si>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</si>
  <si>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</si>
  <si>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</si>
  <si>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</si>
  <si>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</si>
  <si>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</si>
  <si>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</si>
  <si>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</si>
  <si>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</si>
  <si>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</si>
  <si>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</si>
  <si>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</si>
  <si>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</si>
  <si>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</si>
  <si>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</si>
  <si>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</si>
  <si>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</si>
  <si>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</si>
  <si>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</si>
  <si>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</si>
  <si>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</si>
  <si>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</si>
  <si>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</si>
  <si>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</si>
  <si>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</si>
  <si>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</si>
  <si>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</si>
  <si>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</si>
  <si>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</si>
  <si>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</si>
  <si>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</si>
  <si>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</si>
  <si>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</si>
  <si>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</si>
  <si>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</si>
  <si>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</si>
  <si>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</si>
  <si>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</si>
  <si>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</si>
  <si>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</si>
  <si>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</si>
  <si>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</si>
  <si>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</si>
  <si>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</si>
  <si>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</si>
  <si>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</si>
  <si>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</si>
  <si>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</si>
  <si>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</si>
  <si>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</si>
  <si>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</si>
  <si>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</si>
  <si>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</si>
  <si>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</si>
  <si>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</si>
  <si>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</si>
  <si>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</si>
  <si>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</si>
  <si>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</si>
  <si>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</si>
  <si>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</si>
  <si>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</si>
  <si>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</si>
  <si>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</si>
  <si>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</si>
  <si>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</si>
  <si>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</si>
  <si>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</si>
  <si>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</si>
  <si>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</si>
  <si>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</si>
  <si>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</si>
  <si>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</si>
  <si>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</si>
  <si>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</si>
  <si>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</si>
  <si>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</si>
  <si>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</si>
  <si>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</si>
  <si>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</si>
  <si>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</si>
  <si>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</si>
  <si>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</si>
  <si>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</si>
  <si>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</si>
  <si>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</si>
  <si>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</si>
  <si>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</si>
  <si>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</si>
  <si>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</si>
  <si>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</si>
  <si>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</si>
  <si>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</si>
  <si>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</si>
  <si>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</si>
  <si>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</si>
  <si>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</si>
  <si>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</si>
  <si>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</si>
  <si>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</si>
  <si>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</si>
  <si>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</si>
  <si>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</si>
  <si>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</si>
  <si>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</si>
  <si>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</si>
  <si>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</si>
  <si>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</si>
  <si>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</si>
  <si>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</si>
  <si>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</si>
  <si>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</si>
  <si>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</si>
  <si>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</si>
  <si>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</si>
  <si>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</si>
  <si>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</si>
  <si>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</si>
  <si>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</si>
  <si>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</si>
  <si>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</si>
  <si>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</si>
  <si>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</si>
  <si>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</si>
  <si>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</si>
  <si>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</si>
  <si>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</si>
  <si>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</si>
  <si>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</si>
  <si>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</si>
  <si>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</si>
  <si>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</si>
  <si>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</si>
  <si>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</si>
  <si>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</si>
  <si>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</si>
  <si>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</si>
  <si>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</si>
  <si>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</si>
  <si>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</si>
  <si>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</si>
  <si>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</si>
  <si>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</si>
  <si>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</si>
  <si>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</si>
  <si>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</si>
  <si>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</si>
  <si>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</si>
  <si>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</si>
  <si>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</si>
  <si>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</si>
  <si>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</si>
  <si>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</si>
  <si>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</si>
  <si>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</si>
  <si>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</si>
  <si>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</si>
  <si>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</si>
  <si>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</si>
  <si>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</si>
  <si>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</si>
  <si>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</si>
  <si>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</si>
  <si>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</si>
  <si>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</si>
  <si>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</si>
  <si>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</si>
  <si>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</si>
  <si>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</si>
  <si>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</si>
  <si>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</si>
  <si>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</si>
  <si>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</si>
  <si>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</si>
  <si>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</si>
  <si>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</si>
  <si>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</si>
  <si>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</si>
  <si>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</si>
  <si>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</si>
  <si>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</si>
  <si>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</si>
  <si>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</si>
  <si>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</si>
  <si>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</si>
  <si>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</si>
  <si>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</si>
  <si>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</si>
  <si>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</si>
  <si>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</si>
  <si>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</si>
  <si>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</si>
  <si>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</si>
  <si>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</si>
  <si>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</si>
  <si>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</si>
  <si>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</si>
  <si>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</si>
  <si>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</si>
  <si>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</si>
  <si>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</si>
  <si>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</si>
  <si>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</si>
  <si>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</si>
  <si>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</si>
  <si>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</si>
  <si>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</si>
  <si>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</si>
  <si>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</si>
  <si>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</si>
  <si>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</si>
  <si>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</si>
  <si>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</si>
  <si>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</si>
  <si>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</si>
  <si>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</si>
  <si>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</si>
  <si>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</si>
  <si>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</si>
  <si>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</si>
  <si>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</si>
  <si>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</si>
  <si>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</si>
  <si>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</si>
  <si>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</si>
  <si>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</si>
  <si>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</si>
  <si>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</si>
  <si>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</si>
  <si>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</si>
  <si>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</si>
  <si>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</si>
  <si>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</si>
  <si>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</si>
  <si>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</si>
  <si>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</si>
  <si>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</si>
  <si>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</si>
  <si>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</si>
  <si>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</si>
  <si>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</si>
  <si>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</si>
  <si>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</si>
  <si>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</si>
  <si>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</si>
  <si>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</si>
  <si>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</si>
  <si>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</si>
  <si>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</si>
  <si>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</si>
  <si>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</si>
  <si>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</si>
  <si>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</si>
  <si>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</si>
  <si>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</si>
  <si>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</si>
  <si>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</si>
  <si>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</si>
  <si>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</si>
  <si>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</si>
  <si>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</si>
  <si>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</si>
  <si>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</si>
  <si>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</si>
  <si>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</si>
  <si>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</si>
  <si>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</si>
  <si>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</si>
  <si>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</si>
  <si>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</si>
  <si>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</si>
  <si>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</si>
  <si>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</si>
  <si>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</si>
  <si>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</si>
  <si>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</si>
  <si>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</si>
  <si>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</si>
  <si>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</si>
  <si>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</si>
  <si>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</si>
  <si>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</si>
  <si>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</si>
  <si>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</si>
  <si>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</si>
  <si>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</si>
  <si>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</si>
  <si>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</si>
  <si>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</si>
  <si>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</si>
  <si>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</si>
  <si>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</si>
  <si>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</si>
  <si>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</si>
  <si>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</si>
  <si>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</si>
  <si>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</si>
  <si>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</si>
  <si>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</si>
  <si>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</si>
  <si>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</si>
  <si>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</si>
  <si>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</si>
  <si>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</si>
  <si>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</si>
  <si>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</si>
  <si>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</si>
  <si>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</si>
  <si>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</si>
  <si>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</si>
  <si>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</si>
  <si>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</si>
  <si>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</si>
  <si>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</si>
  <si>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</si>
  <si>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</si>
  <si>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</si>
  <si>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</si>
  <si>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</si>
  <si>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</si>
  <si>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</si>
  <si>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</si>
  <si>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</si>
  <si>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</si>
  <si>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</si>
  <si>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</si>
  <si>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</si>
  <si>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</si>
  <si>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</si>
  <si>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</si>
  <si>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</si>
  <si>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</si>
  <si>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</si>
  <si>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</si>
  <si>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</si>
  <si>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</si>
  <si>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</si>
  <si>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</si>
  <si>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</si>
  <si>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</si>
  <si>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</si>
  <si>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</si>
  <si>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</si>
  <si>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</si>
  <si>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</si>
  <si>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</si>
  <si>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</si>
  <si>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</si>
  <si>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</si>
  <si>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</si>
  <si>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</si>
  <si>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</si>
  <si>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</si>
  <si>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</si>
  <si>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</si>
  <si>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</si>
  <si>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</si>
  <si>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</si>
  <si>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</si>
  <si>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</si>
  <si>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</si>
  <si>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</si>
  <si>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</si>
  <si>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</si>
  <si>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</si>
  <si>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</si>
  <si>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</si>
  <si>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</si>
  <si>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</si>
  <si>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</si>
  <si>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</si>
  <si>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</si>
  <si>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</si>
  <si>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</si>
  <si>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</si>
  <si>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</si>
  <si>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</si>
  <si>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</si>
  <si>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</si>
  <si>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</si>
  <si>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</si>
  <si>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</si>
  <si>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</si>
  <si>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</si>
  <si>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</si>
  <si>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</si>
  <si>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</si>
  <si>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</si>
  <si>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</si>
  <si>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</si>
  <si>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</si>
  <si>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</si>
  <si>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</si>
  <si>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</si>
  <si>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</si>
  <si>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</si>
  <si>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</si>
  <si>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</si>
  <si>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</si>
  <si>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</si>
  <si>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</si>
  <si>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</si>
  <si>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</si>
  <si>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</si>
  <si>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</si>
  <si>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</si>
  <si>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</si>
  <si>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</si>
  <si>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</si>
  <si>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</si>
  <si>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</si>
  <si>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</si>
  <si>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</si>
  <si>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</si>
  <si>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</si>
  <si>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</si>
  <si>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</si>
  <si>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</si>
  <si>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</si>
  <si>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</si>
  <si>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</si>
  <si>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</si>
  <si>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</si>
  <si>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</si>
  <si>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</si>
  <si>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</si>
  <si>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</si>
  <si>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</si>
  <si>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</si>
  <si>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</si>
  <si>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</si>
  <si>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</si>
  <si>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</si>
  <si>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</si>
  <si>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</si>
  <si>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</si>
  <si>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</si>
  <si>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</si>
  <si>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</si>
  <si>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</si>
  <si>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</si>
  <si>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</si>
  <si>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</si>
  <si>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</si>
  <si>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</si>
  <si>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</si>
  <si>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</si>
  <si>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</si>
  <si>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</si>
  <si>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</si>
  <si>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</si>
  <si>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</si>
  <si>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</si>
  <si>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</si>
  <si>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</si>
  <si>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</si>
  <si>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</si>
  <si>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</si>
  <si>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</si>
  <si>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</si>
  <si>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</si>
  <si>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</si>
  <si>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</si>
  <si>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</si>
  <si>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</si>
  <si>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</si>
  <si>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</si>
  <si>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</si>
  <si>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</si>
  <si>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</si>
  <si>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</si>
  <si>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</si>
  <si>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</si>
  <si>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</si>
  <si>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</si>
  <si>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</si>
  <si>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</si>
  <si>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</si>
  <si>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</si>
  <si>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</si>
  <si>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</si>
  <si>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</si>
  <si>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</si>
  <si>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</si>
  <si>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</si>
  <si>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</si>
  <si>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</si>
  <si>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</si>
  <si>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</si>
  <si>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</si>
  <si>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</si>
  <si>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</si>
  <si>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</si>
  <si>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</si>
  <si>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</si>
  <si>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</si>
  <si>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</si>
  <si>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</si>
  <si>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</si>
  <si>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</si>
  <si>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</si>
  <si>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</si>
  <si>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</si>
  <si>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</si>
  <si>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</si>
  <si>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</si>
  <si>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</si>
  <si>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</si>
  <si>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</si>
  <si>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</si>
  <si>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</si>
  <si>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</si>
  <si>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</si>
  <si>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</si>
  <si>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</si>
  <si>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</si>
  <si>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</si>
  <si>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</si>
  <si>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</si>
  <si>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</si>
  <si>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</si>
  <si>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</si>
  <si>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</si>
  <si>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</si>
  <si>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</si>
  <si>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</si>
  <si>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</si>
  <si>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</si>
  <si>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</si>
  <si>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</si>
  <si>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</si>
  <si>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</si>
  <si>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</si>
  <si>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</si>
  <si>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</si>
  <si>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</si>
  <si>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</si>
  <si>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</si>
  <si>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</si>
  <si>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</si>
  <si>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</si>
  <si>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</si>
  <si>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</si>
  <si>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</si>
  <si>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</si>
  <si>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</si>
  <si>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</si>
  <si>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</si>
  <si>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</si>
  <si>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</si>
  <si>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</si>
  <si>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</si>
  <si>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</si>
  <si>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</si>
  <si>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</si>
  <si>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</si>
  <si>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</si>
  <si>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</si>
  <si>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</si>
  <si>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</si>
  <si>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</si>
  <si>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</si>
  <si>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</si>
  <si>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</si>
  <si>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</si>
  <si>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</si>
  <si>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</si>
  <si>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</si>
  <si>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</si>
  <si>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</si>
  <si>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</si>
  <si>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</si>
  <si>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</si>
  <si>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</si>
  <si>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</si>
  <si>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</si>
  <si>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</si>
  <si>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</si>
  <si>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</si>
  <si>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</si>
  <si>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</si>
  <si>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</si>
  <si>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</si>
  <si>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</si>
  <si>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</si>
  <si>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</si>
  <si>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</si>
  <si>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</si>
  <si>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</si>
  <si>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</si>
  <si>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</si>
  <si>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</si>
  <si>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</si>
  <si>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</si>
  <si>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</si>
  <si>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</si>
  <si>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</si>
  <si>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</si>
  <si>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</si>
  <si>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</si>
  <si>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</si>
  <si>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</si>
  <si>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</si>
  <si>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</si>
  <si>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</si>
  <si>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</si>
  <si>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</si>
  <si>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</si>
  <si>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</si>
  <si>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</si>
  <si>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</si>
  <si>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</si>
  <si>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</si>
  <si>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</si>
  <si>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</si>
  <si>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</si>
  <si>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</si>
  <si>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</si>
  <si>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</si>
  <si>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</si>
  <si>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</si>
  <si>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</si>
  <si>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</si>
  <si>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</si>
  <si>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</si>
  <si>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</si>
  <si>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</si>
  <si>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</si>
  <si>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</si>
  <si>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</si>
  <si>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</si>
  <si>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</si>
  <si>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</si>
  <si>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</si>
  <si>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</si>
  <si>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</si>
  <si>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</si>
  <si>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</si>
  <si>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</si>
  <si>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</si>
  <si>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</si>
  <si>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</si>
  <si>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</si>
  <si>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</si>
  <si>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</si>
  <si>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</si>
  <si>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</si>
  <si>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</si>
  <si>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</si>
  <si>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</si>
  <si>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</si>
  <si>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</si>
  <si>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</si>
  <si>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</si>
  <si>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</si>
  <si>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</si>
  <si>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</si>
  <si>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</si>
  <si>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</si>
  <si>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</si>
  <si>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</si>
  <si>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</si>
  <si>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</si>
  <si>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</si>
  <si>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</si>
  <si>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</si>
  <si>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</si>
  <si>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</si>
  <si>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</si>
  <si>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</si>
  <si>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</si>
  <si>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</si>
  <si>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</si>
  <si>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</si>
  <si>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</si>
  <si>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</si>
  <si>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</si>
  <si>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</si>
  <si>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</si>
  <si>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</si>
  <si>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</si>
  <si>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</si>
  <si>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</si>
  <si>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</si>
  <si>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</si>
  <si>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</si>
  <si>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</si>
  <si>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</si>
  <si>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</si>
  <si>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</si>
  <si>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</si>
  <si>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</si>
  <si>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</si>
  <si>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</si>
  <si>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</si>
  <si>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</si>
  <si>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</si>
  <si>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</si>
  <si>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</si>
  <si>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</si>
  <si>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</si>
  <si>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</si>
  <si>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</si>
  <si>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</si>
  <si>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</si>
  <si>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</si>
  <si>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</si>
  <si>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</si>
  <si>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</si>
  <si>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</si>
  <si>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</si>
  <si>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</si>
  <si>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</si>
  <si>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</si>
  <si>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</si>
  <si>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</si>
  <si>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</si>
  <si>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</si>
  <si>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</si>
  <si>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</si>
  <si>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</si>
  <si>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</si>
  <si>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</si>
  <si>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</si>
  <si>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</si>
  <si>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</si>
  <si>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</si>
  <si>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</si>
  <si>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</si>
  <si>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</si>
  <si>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</si>
  <si>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</si>
  <si>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</si>
  <si>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</si>
  <si>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</si>
  <si>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</si>
  <si>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</si>
  <si>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</si>
  <si>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</si>
  <si>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</si>
  <si>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</si>
  <si>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</si>
  <si>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</si>
  <si>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</si>
  <si>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</si>
  <si>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</si>
  <si>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</si>
  <si>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</si>
  <si>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</si>
  <si>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</si>
  <si>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</si>
  <si>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</si>
  <si>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</si>
  <si>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</si>
  <si>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</si>
  <si>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</si>
  <si>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</si>
  <si>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</si>
  <si>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</si>
  <si>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</si>
  <si>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</si>
  <si>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</si>
  <si>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</si>
  <si>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</si>
  <si>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</si>
  <si>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</si>
  <si>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</si>
  <si>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</si>
  <si>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</si>
  <si>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</si>
  <si>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</si>
  <si>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</si>
  <si>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</si>
  <si>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</si>
  <si>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</si>
  <si>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</si>
  <si>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</si>
  <si>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</si>
  <si>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</si>
  <si>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</si>
  <si>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</si>
  <si>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</si>
  <si>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</si>
  <si>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</si>
  <si>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</si>
  <si>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</si>
  <si>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</si>
  <si>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</si>
  <si>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</si>
  <si>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</si>
  <si>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</si>
  <si>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</si>
  <si>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</si>
  <si>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</si>
  <si>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</si>
  <si>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</si>
  <si>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</si>
  <si>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</si>
  <si>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</si>
  <si>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</si>
  <si>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</si>
  <si>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</si>
  <si>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</si>
  <si>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</si>
  <si>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</si>
  <si>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</si>
  <si>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</si>
  <si>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</si>
  <si>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</si>
  <si>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</si>
  <si>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</si>
  <si>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</si>
  <si>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</si>
  <si>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</si>
  <si>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</si>
  <si>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</si>
  <si>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</si>
  <si>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</si>
  <si>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</si>
  <si>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</si>
  <si>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</si>
  <si>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</si>
  <si>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</si>
  <si>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</si>
  <si>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</si>
  <si>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</si>
  <si>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</si>
  <si>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</si>
  <si>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</si>
  <si>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</si>
  <si>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</si>
  <si>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</si>
  <si>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</si>
  <si>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</si>
  <si>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</si>
  <si>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</si>
  <si>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</si>
  <si>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</si>
  <si>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</si>
  <si>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</si>
  <si>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</si>
  <si>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</si>
  <si>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</si>
  <si>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</si>
  <si>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</si>
  <si>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</si>
  <si>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</si>
  <si>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</si>
  <si>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</si>
  <si>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</si>
  <si>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</si>
  <si>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</si>
  <si>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</si>
  <si>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</si>
  <si>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</si>
  <si>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</si>
  <si>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</si>
  <si>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</si>
  <si>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</si>
  <si>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</si>
  <si>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</si>
  <si>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</si>
  <si>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</si>
  <si>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</si>
  <si>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</si>
  <si>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</si>
  <si>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</si>
  <si>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</si>
  <si>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</si>
  <si>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</si>
  <si>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</si>
  <si>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</si>
  <si>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</si>
  <si>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</si>
  <si>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</si>
  <si>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</si>
  <si>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</si>
  <si>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</si>
  <si>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</si>
  <si>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</si>
  <si>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</si>
  <si>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</si>
  <si>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</si>
  <si>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</si>
  <si>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</si>
  <si>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</si>
  <si>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</si>
  <si>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</si>
  <si>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</si>
  <si>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</si>
  <si>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</si>
  <si>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</si>
  <si>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</si>
  <si>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</si>
  <si>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</si>
  <si>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</si>
  <si>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</si>
  <si>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</si>
  <si>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</si>
  <si>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</si>
  <si>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</si>
  <si>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</si>
  <si>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</si>
  <si>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</si>
  <si>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</si>
  <si>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</si>
  <si>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</si>
  <si>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</si>
  <si>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</si>
  <si>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</si>
  <si>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</si>
  <si>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</si>
  <si>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</si>
  <si>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</si>
  <si>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</si>
  <si>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</si>
  <si>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</si>
  <si>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</si>
  <si>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</si>
  <si>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</si>
  <si>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</si>
  <si>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</si>
  <si>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</si>
  <si>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</si>
  <si>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</si>
  <si>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</si>
  <si>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</si>
  <si>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</si>
  <si>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</si>
  <si>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</si>
  <si>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</si>
  <si>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</si>
  <si>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</si>
  <si>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</si>
  <si>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</si>
  <si>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</si>
  <si>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</si>
  <si>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</si>
  <si>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</si>
  <si>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</si>
  <si>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</si>
  <si>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</si>
  <si>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</si>
  <si>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</si>
  <si>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</si>
  <si>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</si>
  <si>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</si>
  <si>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</si>
  <si>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</si>
  <si>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</si>
  <si>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</si>
  <si>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</si>
  <si>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</si>
  <si>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</si>
  <si>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</si>
  <si>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</si>
  <si>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</si>
  <si>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</si>
  <si>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</si>
  <si>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</si>
  <si>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</si>
  <si>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</si>
  <si>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</si>
  <si>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</si>
  <si>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</si>
  <si>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</si>
  <si>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</si>
  <si>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</si>
  <si>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</si>
  <si>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</si>
  <si>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</si>
  <si>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</si>
  <si>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</si>
  <si>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</si>
  <si>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</si>
  <si>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</si>
  <si>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</si>
  <si>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</si>
  <si>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</si>
  <si>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</si>
  <si>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</si>
  <si>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</si>
  <si>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</si>
  <si>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</si>
  <si>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</si>
  <si>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</si>
  <si>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</si>
  <si>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</si>
  <si>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</si>
  <si>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</si>
  <si>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</si>
  <si>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</si>
  <si>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</si>
  <si>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</si>
  <si>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</si>
  <si>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</si>
  <si>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</si>
  <si>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</si>
  <si>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</si>
  <si>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</si>
  <si>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</si>
  <si>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</si>
  <si>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</si>
  <si>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</si>
  <si>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</si>
  <si>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</si>
  <si>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</si>
  <si>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</si>
  <si>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</si>
  <si>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</si>
  <si>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</si>
  <si>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</si>
  <si>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</si>
  <si>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</si>
  <si>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</si>
  <si>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</si>
  <si>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</si>
  <si>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</si>
  <si>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</si>
  <si>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</si>
  <si>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</si>
  <si>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</si>
  <si>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</si>
  <si>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</si>
  <si>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</si>
  <si>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</si>
  <si>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</si>
  <si>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</si>
  <si>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</si>
  <si>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</si>
  <si>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</si>
  <si>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</si>
  <si>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</si>
  <si>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</si>
  <si>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</si>
  <si>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</si>
  <si>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</si>
  <si>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</si>
  <si>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</si>
  <si>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</si>
  <si>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</si>
  <si>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</si>
  <si>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</si>
  <si>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</si>
  <si>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</si>
  <si>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</si>
  <si>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</si>
  <si>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</si>
  <si>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</si>
  <si>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</si>
  <si>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</si>
  <si>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</si>
  <si>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</si>
  <si>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</si>
  <si>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</si>
  <si>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</si>
  <si>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</si>
  <si>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</si>
  <si>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</si>
  <si>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</si>
  <si>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</si>
  <si>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</si>
  <si>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</si>
  <si>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</si>
  <si>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</si>
  <si>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</si>
  <si>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</si>
  <si>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</si>
  <si>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</si>
  <si>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</si>
  <si>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</si>
  <si>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</si>
  <si>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</si>
  <si>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</si>
  <si>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</si>
  <si>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</si>
  <si>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</si>
  <si>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</si>
  <si>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</si>
  <si>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</si>
  <si>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</si>
  <si>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</si>
  <si>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</si>
  <si>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</si>
  <si>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</si>
  <si>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</si>
  <si>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</si>
  <si>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</si>
  <si>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</si>
  <si>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</si>
  <si>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</si>
  <si>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</si>
  <si>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</si>
  <si>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</si>
  <si>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</si>
  <si>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</si>
  <si>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</si>
  <si>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</si>
  <si>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</si>
  <si>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</si>
  <si>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</si>
  <si>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</si>
  <si>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</si>
  <si>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</si>
  <si>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</si>
  <si>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</si>
  <si>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</si>
  <si>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</si>
  <si>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</si>
  <si>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</si>
  <si>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</si>
  <si>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</si>
  <si>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</si>
  <si>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</si>
  <si>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</si>
  <si>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</si>
  <si>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</si>
  <si>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</si>
  <si>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</si>
  <si>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</si>
  <si>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</si>
  <si>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</si>
  <si>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</si>
  <si>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</si>
  <si>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</si>
  <si>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</si>
  <si>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</si>
  <si>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</si>
  <si>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</si>
  <si>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</si>
  <si>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</si>
  <si>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</si>
  <si>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</si>
  <si>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</si>
  <si>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</si>
  <si>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</si>
  <si>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</si>
  <si>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</si>
  <si>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</si>
  <si>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</si>
  <si>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</si>
  <si>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</si>
  <si>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</si>
  <si>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</si>
  <si>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</si>
  <si>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</si>
  <si>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</si>
  <si>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</si>
  <si>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</si>
  <si>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</si>
  <si>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</si>
  <si>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</si>
  <si>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</si>
  <si>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</si>
  <si>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</si>
  <si>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</si>
  <si>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</si>
  <si>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</si>
  <si>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</si>
  <si>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</si>
  <si>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</si>
  <si>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</si>
  <si>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</si>
  <si>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</si>
  <si>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</si>
  <si>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</si>
  <si>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</si>
  <si>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</si>
  <si>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</si>
  <si>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</si>
  <si>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</si>
  <si>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</si>
  <si>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</si>
  <si>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</si>
  <si>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</si>
  <si>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</si>
  <si>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</si>
  <si>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</si>
  <si>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</si>
  <si>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</si>
  <si>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</si>
  <si>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</si>
  <si>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</si>
  <si>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</si>
  <si>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</si>
  <si>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</si>
  <si>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</si>
  <si>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</si>
  <si>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</si>
  <si>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</si>
  <si>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</si>
  <si>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</si>
  <si>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</si>
  <si>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</si>
  <si>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</si>
  <si>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</si>
  <si>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</si>
  <si>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</si>
  <si>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</si>
  <si>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</si>
  <si>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</si>
  <si>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</si>
  <si>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</si>
  <si>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</si>
  <si>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</si>
  <si>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</si>
  <si>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</si>
  <si>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</si>
  <si>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</si>
  <si>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</si>
  <si>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</si>
  <si>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</si>
  <si>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</si>
  <si>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</si>
  <si>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</si>
  <si>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</si>
  <si>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</si>
  <si>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</si>
  <si>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</si>
  <si>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</si>
  <si>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</si>
  <si>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</si>
  <si>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</si>
  <si>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</si>
  <si>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</si>
  <si>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</si>
  <si>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</si>
  <si>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</si>
  <si>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</si>
  <si>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</si>
  <si>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</si>
  <si>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</si>
  <si>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</si>
  <si>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</si>
  <si>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</si>
  <si>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</si>
  <si>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</si>
  <si>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</si>
  <si>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</si>
  <si>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</si>
  <si>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</si>
  <si>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</si>
  <si>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</si>
  <si>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</si>
  <si>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</si>
  <si>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</si>
  <si>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</si>
  <si>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</si>
  <si>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</si>
  <si>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</si>
  <si>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</si>
  <si>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</si>
  <si>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</si>
  <si>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</si>
  <si>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</si>
  <si>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</si>
  <si>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</si>
  <si>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</si>
  <si>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</si>
  <si>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</si>
  <si>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</si>
  <si>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</si>
  <si>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</si>
  <si>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</si>
  <si>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</si>
  <si>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</si>
  <si>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</si>
  <si>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</si>
  <si>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</si>
  <si>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</si>
  <si>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</si>
  <si>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</si>
  <si>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</si>
  <si>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</si>
  <si>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</si>
  <si>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</si>
  <si>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</si>
  <si>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</si>
  <si>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</si>
  <si>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</si>
  <si>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</si>
  <si>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</si>
  <si>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</si>
  <si>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</si>
  <si>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</si>
  <si>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</si>
  <si>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</si>
  <si>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</si>
  <si>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</si>
  <si>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</si>
  <si>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</si>
  <si>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</si>
  <si>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</si>
  <si>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</si>
  <si>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</si>
  <si>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</si>
  <si>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</si>
  <si>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</si>
  <si>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</si>
  <si>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</si>
  <si>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</si>
  <si>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</si>
  <si>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</si>
  <si>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</si>
  <si>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</si>
  <si>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</si>
  <si>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</si>
  <si>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</si>
  <si>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</si>
  <si>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</si>
  <si>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</si>
  <si>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</si>
  <si>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</si>
  <si>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</si>
  <si>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</si>
  <si>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</si>
  <si>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</si>
  <si>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</si>
  <si>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</si>
  <si>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</si>
  <si>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</si>
  <si>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</si>
  <si>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</si>
  <si>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</si>
  <si>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</si>
  <si>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</si>
  <si>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</si>
  <si>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</si>
  <si>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</si>
  <si>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</si>
  <si>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</si>
  <si>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</si>
  <si>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</si>
  <si>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</si>
  <si>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</si>
  <si>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</si>
  <si>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</si>
  <si>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</si>
  <si>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</si>
  <si>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</si>
  <si>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</si>
  <si>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</si>
  <si>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</si>
  <si>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</si>
  <si>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</si>
  <si>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</si>
  <si>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</si>
  <si>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</si>
  <si>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</si>
  <si>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</si>
  <si>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</si>
  <si>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</si>
  <si>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</si>
  <si>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</si>
  <si>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</si>
  <si>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</si>
  <si>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</si>
  <si>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</si>
  <si>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</si>
  <si>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</si>
  <si>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</si>
  <si>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</si>
  <si>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</si>
  <si>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</si>
  <si>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</si>
  <si>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</si>
  <si>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</si>
  <si>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</si>
  <si>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</si>
  <si>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</si>
  <si>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</si>
  <si>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</si>
  <si>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</si>
  <si>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</si>
  <si>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</si>
  <si>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</si>
  <si>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</si>
  <si>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</si>
  <si>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</si>
  <si>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</si>
  <si>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</si>
  <si>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</si>
  <si>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</si>
  <si>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</si>
  <si>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</si>
  <si>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</si>
  <si>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</si>
  <si>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</si>
  <si>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</si>
  <si>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</si>
  <si>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</si>
  <si>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</si>
  <si>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</si>
  <si>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</si>
  <si>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</si>
  <si>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</si>
  <si>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</si>
  <si>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</si>
  <si>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</si>
  <si>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</si>
  <si>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</si>
  <si>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</si>
  <si>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</si>
  <si>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</si>
  <si>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</si>
  <si>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</si>
  <si>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</si>
  <si>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</si>
  <si>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</si>
  <si>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</si>
  <si>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</si>
  <si>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</si>
  <si>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</si>
  <si>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</si>
  <si>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</si>
  <si>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</si>
  <si>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</si>
  <si>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</si>
  <si>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</si>
  <si>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</si>
  <si>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</si>
  <si>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</si>
  <si>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</si>
  <si>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</si>
  <si>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</si>
  <si>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</si>
  <si>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</si>
  <si>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</si>
  <si>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</si>
  <si>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</si>
  <si>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</si>
  <si>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</si>
  <si>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</si>
  <si>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</si>
  <si>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</si>
  <si>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</si>
  <si>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</si>
  <si>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</si>
  <si>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</si>
  <si>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</si>
  <si>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</si>
  <si>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</si>
  <si>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</si>
  <si>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</si>
  <si>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</si>
  <si>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</si>
  <si>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</si>
  <si>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</si>
  <si>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</si>
  <si>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</si>
  <si>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</si>
  <si>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</si>
  <si>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</si>
  <si>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</si>
  <si>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</si>
  <si>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</si>
  <si>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</si>
  <si>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</si>
  <si>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</si>
  <si>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</si>
  <si>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</si>
  <si>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</si>
  <si>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</si>
  <si>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</si>
  <si>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</si>
  <si>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</si>
  <si>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</si>
  <si>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</si>
  <si>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</si>
  <si>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</si>
  <si>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</si>
  <si>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</si>
  <si>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</si>
  <si>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</si>
  <si>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</si>
  <si>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</si>
  <si>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</si>
  <si>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</si>
  <si>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</si>
  <si>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</si>
  <si>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</si>
  <si>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</si>
  <si>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</si>
  <si>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</si>
  <si>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</si>
  <si>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</si>
  <si>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</si>
  <si>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</si>
  <si>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</si>
  <si>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</si>
  <si>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</si>
  <si>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</si>
  <si>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</si>
  <si>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</si>
  <si>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</si>
  <si>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</si>
  <si>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</si>
  <si>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</si>
  <si>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</si>
  <si>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</si>
  <si>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</si>
  <si>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</si>
  <si>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</si>
  <si>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</si>
  <si>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</si>
  <si>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</si>
  <si>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</si>
  <si>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</si>
  <si>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</si>
  <si>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</si>
  <si>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</si>
  <si>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</si>
  <si>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</si>
  <si>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</si>
  <si>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</si>
  <si>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</si>
  <si>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</si>
  <si>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</si>
  <si>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</si>
  <si>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</si>
  <si>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</si>
  <si>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</si>
  <si>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</si>
  <si>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</si>
  <si>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</si>
  <si>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</si>
  <si>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</si>
  <si>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</si>
  <si>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</si>
  <si>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</si>
  <si>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</si>
  <si>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</si>
  <si>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</si>
  <si>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</si>
  <si>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</si>
  <si>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</si>
  <si>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</si>
  <si>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</si>
  <si>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</si>
  <si>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</si>
  <si>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</si>
  <si>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</si>
  <si>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</si>
  <si>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</si>
  <si>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</si>
  <si>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</si>
  <si>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</si>
  <si>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</si>
  <si>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</si>
  <si>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</si>
  <si>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</si>
  <si>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</si>
  <si>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</si>
  <si>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</si>
  <si>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</si>
  <si>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</si>
  <si>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</si>
  <si>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</si>
  <si>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</si>
  <si>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</si>
  <si>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</si>
  <si>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</si>
  <si>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</si>
  <si>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</si>
  <si>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</si>
  <si>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</si>
  <si>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</si>
  <si>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</si>
  <si>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</si>
  <si>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</si>
  <si>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</si>
  <si>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</si>
  <si>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</si>
  <si>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</si>
  <si>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</si>
  <si>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</si>
  <si>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</si>
  <si>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</si>
  <si>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</si>
  <si>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</si>
  <si>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</si>
  <si>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</si>
  <si>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</si>
  <si>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</si>
  <si>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</si>
  <si>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</si>
  <si>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</si>
  <si>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</si>
  <si>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</si>
  <si>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</si>
  <si>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</si>
  <si>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</si>
  <si>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</si>
  <si>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</si>
  <si>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</si>
  <si>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</si>
  <si>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</si>
  <si>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</si>
  <si>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</si>
  <si>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</si>
  <si>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</si>
  <si>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</si>
  <si>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</si>
  <si>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</si>
  <si>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</si>
  <si>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</si>
  <si>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</si>
  <si>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</si>
  <si>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</si>
  <si>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</si>
  <si>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</si>
  <si>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</si>
  <si>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</si>
  <si>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</si>
  <si>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</si>
  <si>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</si>
  <si>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</si>
  <si>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</si>
  <si>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</si>
  <si>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</si>
  <si>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</si>
  <si>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</si>
  <si>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</si>
  <si>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</si>
  <si>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</si>
  <si>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</si>
  <si>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</si>
  <si>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</si>
  <si>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</si>
  <si>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</si>
  <si>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</si>
  <si>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</si>
  <si>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</si>
  <si>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</si>
  <si>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</si>
  <si>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</si>
  <si>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</si>
  <si>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</si>
  <si>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</si>
  <si>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</si>
  <si>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</si>
  <si>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</si>
  <si>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</si>
  <si>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</si>
  <si>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</si>
  <si>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</si>
  <si>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</si>
  <si>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</si>
  <si>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</si>
  <si>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</si>
  <si>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</si>
  <si>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</si>
  <si>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</si>
  <si>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</si>
  <si>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</si>
  <si>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</si>
  <si>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</si>
  <si>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</si>
  <si>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</si>
  <si>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</si>
  <si>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</si>
  <si>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</si>
  <si>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</si>
  <si>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</si>
  <si>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</si>
  <si>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</si>
  <si>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</si>
  <si>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</si>
  <si>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</si>
  <si>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</si>
  <si>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</si>
  <si>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</si>
  <si>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</si>
  <si>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</si>
  <si>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</si>
  <si>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</si>
  <si>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</si>
  <si>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</si>
  <si>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</si>
  <si>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</si>
  <si>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</si>
  <si>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</si>
  <si>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</si>
  <si>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</si>
  <si>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</si>
  <si>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</si>
  <si>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</si>
  <si>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</si>
  <si>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</si>
  <si>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</si>
  <si>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</si>
  <si>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</si>
  <si>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</si>
  <si>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</si>
  <si>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</si>
  <si>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</si>
  <si>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</si>
  <si>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</si>
  <si>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</si>
  <si>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</si>
  <si>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</si>
  <si>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</si>
  <si>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</si>
  <si>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</si>
  <si>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</si>
  <si>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</si>
  <si>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</si>
  <si>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</si>
  <si>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</si>
  <si>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</si>
  <si>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</si>
  <si>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</si>
  <si>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</si>
  <si>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</si>
  <si>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</si>
  <si>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</si>
  <si>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</si>
  <si>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</si>
  <si>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</si>
  <si>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</si>
  <si>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</si>
  <si>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</si>
  <si>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</si>
  <si>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</si>
  <si>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</si>
  <si>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</si>
  <si>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</si>
  <si>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</si>
  <si>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</si>
  <si>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</si>
  <si>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</si>
  <si>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</si>
  <si>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</si>
  <si>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</si>
  <si>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</si>
  <si>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</si>
  <si>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</si>
  <si>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</si>
  <si>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</si>
  <si>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</si>
  <si>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</si>
  <si>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</si>
  <si>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</si>
  <si>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</si>
  <si>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</si>
  <si>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</si>
  <si>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</si>
  <si>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</si>
  <si>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</si>
  <si>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</si>
  <si>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</si>
  <si>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</si>
  <si>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</si>
  <si>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</si>
  <si>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</si>
  <si>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</si>
  <si>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</si>
  <si>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</si>
  <si>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</si>
  <si>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</si>
  <si>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</si>
  <si>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</si>
  <si>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</si>
  <si>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</si>
  <si>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</si>
  <si>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</si>
  <si>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</si>
  <si>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</si>
  <si>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</si>
  <si>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</si>
  <si>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</si>
  <si>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</si>
  <si>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</si>
  <si>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</si>
  <si>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</si>
  <si>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</si>
  <si>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</si>
  <si>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</si>
  <si>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</si>
  <si>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</si>
  <si>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</si>
  <si>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</si>
  <si>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</si>
  <si>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</si>
  <si>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</si>
  <si>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</si>
  <si>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</si>
  <si>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</si>
  <si>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</si>
  <si>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</si>
  <si>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</si>
  <si>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</si>
  <si>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</si>
  <si>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</si>
  <si>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</si>
  <si>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</si>
  <si>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</si>
  <si>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</si>
  <si>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</si>
  <si>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</si>
  <si>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</si>
  <si>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</si>
  <si>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</si>
  <si>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</si>
  <si>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</si>
  <si>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</si>
  <si>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</si>
  <si>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</si>
  <si>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</si>
  <si>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</si>
  <si>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</si>
  <si>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</si>
  <si>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</si>
  <si>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</si>
  <si>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</si>
  <si>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</si>
  <si>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</si>
  <si>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</si>
  <si>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</si>
  <si>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</si>
  <si>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</si>
  <si>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</si>
  <si>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</si>
  <si>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</si>
  <si>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</si>
  <si>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</si>
  <si>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</si>
  <si>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</si>
  <si>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</si>
  <si>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</si>
  <si>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</si>
  <si>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</si>
  <si>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</si>
  <si>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</si>
  <si>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</si>
  <si>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</si>
  <si>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</si>
  <si>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</si>
  <si>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</si>
  <si>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</si>
  <si>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</si>
  <si>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</si>
  <si>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</si>
  <si>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</si>
  <si>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</si>
  <si>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</si>
  <si>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</si>
  <si>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</si>
  <si>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</si>
  <si>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</si>
  <si>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</si>
  <si>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</si>
  <si>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</si>
  <si>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</si>
  <si>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</si>
  <si>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</si>
  <si>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</si>
  <si>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</si>
  <si>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</si>
  <si>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</si>
  <si>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</si>
  <si>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</si>
  <si>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</si>
  <si>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</si>
  <si>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</si>
  <si>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</si>
  <si>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</si>
  <si>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</si>
  <si>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</si>
  <si>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</si>
  <si>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</si>
  <si>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</si>
  <si>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</si>
  <si>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</si>
  <si>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</si>
  <si>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</si>
  <si>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</si>
  <si>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</si>
  <si>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</si>
  <si>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</si>
  <si>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</si>
  <si>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</si>
  <si>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</si>
  <si>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</si>
  <si>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</si>
  <si>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</si>
  <si>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</si>
  <si>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</si>
  <si>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</si>
  <si>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</si>
  <si>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</si>
  <si>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</si>
  <si>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</si>
  <si>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</si>
  <si>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</si>
  <si>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</si>
  <si>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</si>
  <si>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</si>
  <si>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</si>
  <si>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</si>
  <si>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</si>
  <si>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</si>
  <si>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</si>
  <si>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</si>
  <si>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</si>
  <si>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</si>
  <si>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</si>
  <si>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</si>
  <si>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</si>
  <si>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</si>
  <si>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</si>
  <si>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</si>
  <si>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</si>
  <si>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</si>
  <si>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</si>
  <si>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</si>
  <si>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</si>
  <si>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</si>
  <si>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</si>
  <si>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</si>
  <si>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</si>
  <si>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</si>
  <si>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</si>
  <si>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</si>
  <si>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</si>
  <si>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</si>
  <si>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</si>
  <si>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</si>
  <si>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</si>
  <si>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</si>
  <si>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</si>
  <si>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</si>
  <si>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</si>
  <si>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</si>
  <si>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</si>
  <si>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</si>
  <si>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</si>
  <si>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</si>
  <si>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</si>
  <si>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</si>
  <si>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</si>
  <si>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</si>
  <si>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</si>
  <si>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</si>
  <si>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</si>
  <si>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</si>
  <si>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</si>
  <si>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</si>
  <si>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</si>
  <si>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</si>
  <si>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</si>
  <si>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</si>
  <si>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</si>
  <si>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</si>
  <si>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</si>
  <si>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</si>
  <si>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</si>
  <si>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</si>
  <si>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</si>
  <si>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</si>
  <si>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</si>
  <si>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</si>
  <si>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</si>
  <si>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</si>
  <si>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</si>
  <si>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</si>
  <si>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</si>
  <si>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</si>
  <si>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</si>
  <si>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</si>
  <si>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</si>
  <si>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</si>
  <si>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</si>
  <si>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</si>
  <si>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</si>
  <si>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</si>
  <si>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</si>
  <si>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</si>
  <si>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</si>
  <si>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</si>
  <si>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</si>
  <si>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</si>
  <si>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</si>
  <si>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</si>
  <si>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</si>
  <si>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</si>
  <si>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</si>
  <si>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</si>
  <si>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</si>
  <si>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</si>
  <si>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</si>
  <si>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</si>
  <si>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</si>
  <si>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</si>
  <si>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</si>
  <si>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</si>
  <si>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</si>
  <si>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</si>
  <si>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</si>
  <si>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</si>
  <si>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</si>
  <si>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</si>
  <si>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</si>
  <si>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</si>
  <si>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</si>
  <si>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</si>
  <si>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</si>
  <si>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</si>
  <si>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</si>
  <si>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</si>
  <si>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</si>
  <si>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</si>
  <si>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</si>
  <si>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</si>
  <si>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</si>
  <si>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</si>
  <si>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</si>
  <si>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</si>
  <si>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</si>
  <si>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</si>
  <si>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</si>
  <si>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</si>
  <si>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</si>
  <si>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</si>
  <si>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</si>
  <si>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</si>
  <si>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</si>
  <si>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</si>
  <si>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</si>
  <si>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</si>
  <si>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</si>
  <si>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</si>
  <si>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</si>
  <si>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</si>
  <si>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</si>
  <si>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</si>
  <si>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</si>
  <si>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</si>
  <si>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</si>
  <si>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</si>
  <si>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</si>
  <si>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</si>
  <si>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</si>
  <si>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</si>
  <si>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</si>
  <si>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</si>
  <si>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</si>
  <si>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</si>
  <si>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</si>
  <si>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</si>
  <si>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</si>
  <si>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</si>
  <si>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</si>
  <si>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</si>
  <si>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</si>
  <si>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</si>
  <si>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</si>
  <si>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</si>
  <si>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</si>
  <si>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</si>
  <si>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</si>
  <si>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</si>
  <si>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</si>
  <si>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</si>
  <si>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</si>
  <si>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</si>
  <si>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</si>
  <si>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</si>
  <si>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</si>
  <si>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</si>
  <si>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</si>
  <si>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</si>
  <si>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</si>
  <si>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</si>
  <si>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</si>
  <si>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</si>
  <si>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</si>
  <si>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</si>
  <si>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</si>
  <si>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</si>
  <si>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</si>
  <si>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</si>
  <si>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</si>
  <si>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</si>
  <si>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</si>
  <si>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</si>
  <si>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</si>
  <si>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</si>
  <si>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</si>
  <si>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</si>
  <si>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</si>
  <si>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</si>
  <si>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</si>
  <si>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</si>
  <si>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</si>
  <si>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</si>
  <si>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</si>
  <si>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</si>
  <si>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</si>
  <si>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</si>
  <si>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</si>
  <si>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</si>
  <si>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</si>
  <si>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</si>
  <si>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</si>
  <si>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</si>
  <si>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</si>
  <si>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</si>
  <si>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</si>
  <si>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</si>
  <si>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</si>
  <si>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</si>
  <si>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</si>
  <si>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</si>
  <si>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</si>
  <si>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</si>
  <si>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</si>
  <si>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</si>
  <si>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</si>
  <si>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</si>
  <si>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</si>
  <si>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</si>
  <si>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</si>
  <si>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</si>
  <si>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</si>
  <si>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</si>
  <si>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</si>
  <si>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</si>
  <si>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</si>
  <si>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</si>
  <si>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</si>
  <si>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</si>
  <si>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</si>
  <si>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</si>
  <si>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</si>
  <si>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</si>
  <si>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</si>
  <si>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</si>
  <si>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</si>
  <si>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</si>
  <si>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</si>
  <si>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</si>
  <si>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</si>
  <si>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</si>
  <si>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</si>
  <si>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</si>
  <si>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</si>
  <si>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</si>
  <si>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</si>
  <si>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</si>
  <si>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</si>
  <si>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</si>
  <si>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</si>
  <si>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</si>
  <si>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</si>
  <si>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</si>
  <si>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</si>
  <si>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</si>
  <si>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</si>
  <si>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</si>
  <si>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</si>
  <si>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</si>
  <si>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</si>
  <si>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</si>
  <si>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</si>
  <si>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</si>
  <si>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</si>
  <si>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</si>
  <si>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</si>
  <si>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</si>
  <si>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</si>
  <si>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</si>
  <si>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</si>
  <si>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</si>
  <si>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</si>
  <si>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</si>
  <si>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</si>
  <si>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</si>
  <si>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</si>
  <si>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</si>
  <si>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</si>
  <si>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</si>
  <si>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</si>
  <si>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</si>
  <si>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</si>
  <si>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</si>
  <si>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</si>
  <si>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</si>
  <si>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</si>
  <si>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</si>
  <si>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</si>
  <si>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</si>
  <si>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</si>
  <si>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</si>
  <si>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</si>
  <si>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</si>
  <si>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</si>
  <si>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</si>
  <si>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</si>
  <si>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</si>
  <si>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</si>
  <si>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</si>
  <si>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</si>
  <si>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</si>
  <si>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</si>
  <si>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</si>
  <si>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</si>
  <si>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</si>
  <si>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</si>
  <si>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</si>
  <si>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</si>
  <si>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</si>
  <si>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</si>
  <si>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</si>
  <si>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</si>
  <si>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</si>
  <si>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</si>
  <si>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</si>
  <si>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</si>
  <si>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</si>
  <si>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</si>
  <si>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</si>
  <si>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</si>
  <si>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</si>
  <si>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</si>
  <si>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</si>
  <si>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</si>
  <si>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</si>
  <si>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</si>
  <si>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</si>
  <si>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</si>
  <si>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</si>
  <si>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</si>
  <si>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</si>
  <si>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</si>
  <si>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</si>
  <si>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</si>
  <si>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</si>
  <si>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</si>
  <si>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</si>
  <si>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</si>
  <si>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</si>
  <si>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</si>
  <si>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</si>
  <si>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</si>
  <si>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</si>
  <si>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</si>
  <si>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</si>
  <si>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</si>
  <si>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</si>
  <si>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</si>
  <si>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</si>
  <si>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</si>
  <si>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</si>
  <si>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</si>
  <si>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</si>
  <si>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</si>
  <si>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</si>
  <si>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</si>
  <si>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</si>
  <si>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</si>
  <si>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</si>
  <si>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</si>
  <si>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</si>
  <si>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</si>
  <si>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</si>
  <si>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</si>
  <si>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</si>
  <si>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</si>
  <si>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</si>
  <si>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</si>
  <si>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</si>
  <si>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</si>
  <si>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</si>
  <si>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</si>
  <si>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</si>
  <si>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</si>
  <si>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</si>
  <si>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</si>
  <si>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</si>
  <si>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</si>
  <si>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</si>
  <si>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</si>
  <si>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</si>
  <si>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</si>
  <si>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</si>
  <si>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</si>
  <si>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</si>
  <si>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</si>
  <si>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</si>
  <si>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</si>
  <si>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</si>
  <si>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</si>
  <si>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</si>
  <si>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</si>
  <si>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</si>
  <si>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</si>
  <si>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</si>
  <si>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</si>
  <si>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</si>
  <si>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</si>
  <si>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</si>
  <si>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</si>
  <si>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</si>
  <si>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</si>
  <si>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</si>
  <si>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</si>
  <si>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</si>
  <si>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</si>
  <si>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</si>
  <si>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</si>
  <si>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</si>
  <si>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</si>
  <si>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</si>
  <si>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</si>
  <si>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</si>
  <si>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</si>
  <si>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</si>
  <si>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</si>
  <si>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</si>
  <si>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</si>
  <si>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</si>
  <si>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</si>
  <si>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</si>
  <si>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</si>
  <si>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</si>
  <si>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</si>
  <si>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</si>
  <si>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</si>
  <si>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</si>
  <si>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</si>
  <si>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</si>
  <si>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</si>
  <si>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</si>
  <si>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</si>
  <si>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</si>
  <si>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</si>
  <si>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</si>
  <si>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</si>
  <si>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</si>
  <si>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</si>
  <si>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</si>
  <si>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</si>
  <si>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</si>
  <si>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</si>
  <si>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</si>
  <si>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</si>
  <si>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</si>
  <si>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</si>
  <si>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</si>
  <si>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</si>
  <si>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</si>
  <si>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</si>
  <si>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</si>
  <si>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</si>
  <si>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</si>
  <si>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</si>
  <si>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</si>
  <si>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</si>
  <si>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</si>
  <si>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</si>
  <si>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</si>
  <si>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</si>
  <si>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</si>
  <si>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</si>
  <si>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</si>
  <si>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</si>
  <si>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</si>
  <si>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</si>
  <si>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</si>
  <si>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</si>
  <si>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</si>
  <si>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</si>
  <si>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</si>
  <si>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</si>
  <si>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</si>
  <si>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</si>
  <si>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</si>
  <si>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</si>
  <si>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</si>
  <si>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</si>
  <si>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</si>
  <si>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</si>
  <si>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</si>
  <si>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</si>
  <si>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</si>
  <si>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</si>
  <si>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</si>
  <si>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</si>
  <si>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</si>
  <si>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</si>
  <si>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</si>
  <si>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</si>
  <si>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</si>
  <si>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</si>
  <si>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</si>
  <si>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</si>
  <si>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</si>
  <si>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</si>
  <si>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</si>
  <si>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</si>
  <si>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</si>
  <si>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</si>
  <si>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</si>
  <si>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</si>
  <si>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</si>
  <si>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</si>
  <si>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</si>
  <si>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</si>
  <si>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</si>
  <si>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</si>
  <si>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</si>
  <si>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</si>
  <si>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</si>
  <si>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</si>
  <si>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</si>
  <si>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</si>
  <si>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</si>
  <si>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</si>
  <si>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</si>
  <si>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</si>
  <si>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</si>
  <si>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</si>
  <si>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</si>
  <si>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</si>
  <si>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</si>
  <si>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</si>
  <si>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</si>
  <si>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</si>
  <si>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</si>
  <si>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</si>
  <si>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</si>
  <si>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</si>
  <si>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</si>
  <si>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</si>
  <si>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</si>
  <si>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</si>
  <si>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</si>
  <si>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</si>
  <si>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</si>
  <si>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</si>
  <si>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</si>
  <si>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</si>
  <si>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</si>
  <si>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</si>
  <si>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</si>
  <si>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</si>
  <si>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</si>
  <si>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</si>
  <si>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</si>
  <si>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</si>
  <si>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</si>
  <si>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</si>
  <si>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</si>
  <si>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</si>
  <si>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</si>
  <si>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</si>
  <si>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</si>
  <si>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</si>
  <si>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</si>
  <si>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</si>
  <si>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</si>
  <si>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</si>
  <si>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</si>
  <si>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</si>
  <si>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</si>
  <si>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</si>
  <si>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</si>
  <si>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</si>
  <si>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</si>
  <si>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</si>
  <si>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</si>
  <si>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</si>
  <si>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</si>
  <si>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</si>
  <si>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</si>
  <si>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</si>
  <si>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</si>
  <si>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</si>
  <si>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</si>
  <si>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</si>
  <si>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</si>
  <si>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</si>
  <si>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</si>
  <si>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</si>
  <si>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</si>
  <si>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</si>
  <si>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</si>
  <si>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</si>
  <si>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</si>
  <si>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</si>
  <si>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</si>
  <si>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</si>
  <si>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</si>
  <si>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</si>
  <si>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</si>
  <si>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</si>
  <si>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</si>
  <si>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</si>
  <si>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</si>
  <si>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</si>
  <si>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</si>
  <si>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</si>
  <si>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</si>
  <si>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</si>
  <si>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</si>
  <si>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</si>
  <si>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</si>
  <si>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</si>
  <si>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</si>
  <si>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</si>
  <si>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</si>
  <si>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</si>
  <si>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</si>
  <si>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</si>
  <si>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</si>
  <si>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</si>
  <si>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</si>
  <si>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</si>
  <si>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</si>
  <si>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</si>
  <si>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</si>
  <si>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</si>
  <si>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</si>
  <si>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</si>
  <si>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</si>
  <si>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</si>
  <si>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</si>
  <si>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</si>
  <si>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</si>
  <si>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</si>
  <si>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</si>
  <si>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</si>
  <si>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</si>
  <si>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</si>
  <si>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</si>
  <si>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</si>
  <si>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</si>
  <si>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</si>
  <si>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</si>
  <si>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</si>
  <si>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</si>
  <si>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</si>
  <si>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</si>
  <si>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</si>
  <si>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</si>
  <si>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</si>
  <si>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</si>
  <si>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</si>
  <si>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</si>
  <si>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</si>
  <si>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</si>
  <si>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</si>
  <si>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</si>
  <si>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</si>
  <si>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</si>
  <si>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</si>
  <si>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</si>
  <si>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</si>
  <si>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</si>
  <si>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</si>
  <si>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</si>
  <si>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</si>
  <si>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</si>
  <si>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</si>
  <si>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</si>
  <si>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</si>
  <si>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</si>
  <si>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</si>
  <si>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</si>
  <si>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</si>
  <si>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</si>
  <si>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</si>
  <si>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</si>
  <si>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</si>
  <si>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</si>
  <si>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</si>
  <si>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</si>
  <si>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</si>
  <si>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</si>
  <si>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</si>
  <si>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</si>
  <si>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</si>
  <si>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</si>
  <si>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</si>
  <si>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</si>
  <si>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</si>
  <si>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</si>
  <si>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</si>
  <si>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</si>
  <si>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</si>
  <si>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</si>
  <si>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</si>
  <si>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</si>
  <si>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</si>
  <si>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</si>
  <si>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</si>
  <si>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</si>
  <si>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</si>
  <si>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</si>
  <si>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</si>
  <si>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</si>
  <si>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</si>
  <si>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</si>
  <si>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</si>
  <si>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</si>
  <si>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</si>
  <si>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</si>
  <si>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</si>
  <si>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</si>
  <si>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</si>
  <si>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</si>
  <si>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</si>
  <si>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</si>
  <si>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</si>
  <si>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</si>
  <si>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</si>
  <si>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</si>
  <si>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</si>
  <si>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</si>
  <si>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</si>
  <si>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</si>
  <si>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</si>
  <si>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</si>
  <si>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</si>
  <si>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</si>
  <si>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</si>
  <si>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</si>
  <si>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</si>
  <si>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</si>
  <si>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</si>
  <si>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</si>
  <si>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</si>
  <si>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</si>
  <si>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</si>
  <si>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</si>
  <si>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</si>
  <si>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</si>
  <si>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</si>
  <si>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</si>
  <si>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</si>
  <si>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</si>
  <si>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</si>
  <si>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</si>
  <si>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</si>
  <si>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</si>
  <si>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</si>
  <si>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</si>
  <si>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</si>
  <si>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</si>
  <si>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</si>
  <si>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</si>
  <si>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</si>
  <si>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</si>
  <si>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</si>
  <si>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</si>
  <si>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</si>
  <si>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</si>
  <si>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</si>
  <si>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</si>
  <si>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</si>
  <si>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</si>
  <si>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</si>
  <si>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</si>
  <si>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</si>
  <si>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</si>
  <si>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</si>
  <si>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</si>
  <si>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</si>
  <si>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</si>
  <si>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</si>
  <si>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</si>
  <si>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</si>
  <si>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</si>
  <si>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</si>
  <si>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</si>
  <si>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</si>
  <si>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</si>
  <si>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</si>
  <si>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</si>
  <si>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</si>
  <si>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</si>
  <si>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</si>
  <si>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</si>
  <si>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</si>
  <si>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</si>
  <si>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</si>
  <si>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</si>
  <si>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</si>
  <si>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</si>
  <si>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</si>
  <si>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</si>
  <si>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</si>
  <si>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</si>
  <si>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</si>
  <si>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</si>
  <si>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</si>
  <si>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</si>
  <si>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</si>
  <si>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</si>
  <si>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</si>
  <si>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</si>
  <si>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</si>
  <si>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</si>
  <si>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</si>
  <si>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</si>
  <si>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</si>
  <si>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</si>
  <si>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</si>
  <si>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</si>
  <si>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</si>
  <si>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</si>
  <si>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</si>
  <si>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</si>
  <si>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</si>
  <si>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</si>
  <si>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</si>
  <si>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</si>
  <si>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</si>
  <si>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</si>
  <si>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</si>
  <si>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</si>
  <si>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</si>
  <si>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</si>
  <si>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</si>
  <si>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</si>
  <si>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</si>
  <si>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</si>
  <si>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</si>
  <si>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</si>
  <si>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</si>
  <si>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</si>
  <si>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</si>
  <si>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</si>
  <si>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</si>
  <si>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</si>
  <si>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</si>
  <si>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</si>
  <si>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</si>
  <si>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</si>
  <si>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</si>
  <si>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</si>
  <si>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</si>
  <si>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</si>
  <si>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</si>
  <si>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</si>
  <si>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</si>
  <si>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</si>
  <si>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</si>
  <si>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</si>
  <si>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</si>
  <si>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</si>
  <si>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</si>
  <si>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</si>
  <si>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</si>
  <si>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</si>
  <si>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</si>
  <si>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</si>
  <si>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</si>
  <si>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</si>
  <si>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</si>
  <si>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</si>
  <si>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</si>
  <si>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</si>
  <si>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</si>
  <si>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</si>
  <si>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</si>
  <si>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</si>
  <si>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</si>
  <si>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</si>
  <si>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</si>
  <si>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</si>
  <si>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</si>
  <si>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</si>
  <si>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</si>
  <si>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</si>
  <si>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</si>
  <si>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</si>
  <si>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</si>
  <si>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</si>
  <si>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</si>
  <si>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</si>
  <si>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</si>
  <si>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</si>
  <si>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</si>
  <si>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</si>
  <si>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</si>
  <si>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</si>
  <si>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</si>
  <si>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</si>
  <si>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</si>
  <si>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</si>
  <si>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</si>
  <si>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</si>
  <si>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</si>
  <si>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</si>
  <si>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</si>
  <si>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</si>
  <si>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</si>
  <si>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</si>
  <si>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</si>
  <si>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</si>
  <si>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</si>
  <si>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</si>
  <si>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</si>
  <si>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</si>
  <si>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</si>
  <si>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</si>
  <si>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</si>
  <si>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</si>
  <si>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</si>
  <si>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</si>
  <si>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</si>
  <si>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</si>
  <si>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</si>
  <si>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</si>
  <si>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</si>
  <si>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</si>
  <si>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</si>
  <si>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</si>
  <si>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</si>
  <si>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</si>
  <si>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</si>
  <si>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</si>
  <si>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</si>
  <si>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</si>
  <si>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</si>
  <si>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</si>
  <si>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</si>
  <si>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</si>
  <si>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</si>
  <si>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</si>
  <si>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</si>
  <si>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</si>
  <si>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</si>
  <si>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</si>
  <si>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</si>
  <si>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</si>
  <si>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</si>
  <si>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</si>
  <si>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</si>
  <si>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</si>
  <si>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</si>
  <si>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</si>
  <si>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</si>
  <si>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</si>
  <si>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</si>
  <si>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</si>
  <si>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</si>
  <si>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</si>
  <si>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</si>
  <si>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</si>
  <si>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</si>
  <si>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</si>
  <si>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</si>
  <si>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</si>
  <si>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</si>
  <si>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</si>
  <si>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</si>
  <si>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</si>
  <si>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</si>
  <si>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</si>
  <si>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</si>
  <si>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</si>
  <si>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</si>
  <si>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</si>
  <si>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</si>
  <si>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</si>
  <si>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</si>
  <si>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</si>
  <si>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</si>
  <si>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</si>
  <si>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</si>
  <si>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</si>
  <si>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</si>
  <si>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</si>
  <si>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</si>
  <si>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</si>
  <si>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</si>
  <si>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</si>
  <si>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</si>
  <si>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</si>
  <si>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</si>
  <si>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</si>
  <si>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</si>
  <si>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</si>
  <si>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</si>
  <si>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</si>
  <si>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</si>
  <si>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</si>
  <si>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</si>
  <si>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</si>
  <si>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</si>
  <si>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</si>
  <si>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</si>
  <si>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</si>
  <si>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</si>
  <si>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</si>
  <si>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</si>
  <si>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</si>
  <si>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</si>
  <si>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</si>
  <si>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</si>
  <si>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</si>
  <si>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</si>
  <si>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</si>
  <si>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</si>
  <si>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</si>
  <si>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</si>
  <si>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</si>
  <si>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</si>
  <si>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</si>
  <si>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</si>
  <si>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</si>
  <si>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</si>
  <si>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</si>
  <si>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</si>
  <si>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</si>
  <si>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</si>
  <si>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</si>
  <si>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</si>
  <si>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</si>
  <si>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</si>
  <si>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</si>
  <si>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</si>
  <si>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</si>
  <si>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</si>
  <si>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</si>
  <si>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</si>
  <si>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</si>
  <si>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</si>
  <si>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</si>
  <si>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</si>
  <si>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</si>
  <si>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</si>
  <si>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</si>
  <si>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</si>
  <si>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</si>
  <si>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</si>
  <si>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</si>
  <si>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</si>
  <si>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</si>
  <si>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</si>
  <si>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</si>
  <si>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</si>
  <si>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</si>
  <si>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</si>
  <si>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</si>
  <si>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</si>
  <si>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</si>
  <si>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</si>
  <si>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</si>
  <si>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</si>
  <si>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</si>
  <si>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</si>
  <si>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</si>
  <si>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</si>
  <si>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</si>
  <si>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</si>
  <si>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</si>
  <si>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</si>
  <si>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</si>
  <si>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</si>
  <si>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</si>
  <si>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</si>
  <si>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</si>
  <si>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</si>
  <si>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</si>
  <si>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</si>
  <si>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</si>
  <si>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</si>
  <si>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</si>
  <si>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</si>
  <si>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</si>
  <si>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</si>
  <si>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</si>
  <si>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</si>
  <si>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</si>
  <si>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</si>
  <si>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</si>
  <si>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</si>
  <si>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</si>
  <si>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</si>
  <si>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</si>
  <si>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</si>
  <si>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</si>
  <si>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</si>
  <si>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</si>
  <si>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</si>
  <si>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</si>
  <si>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</si>
  <si>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</si>
  <si>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</si>
  <si>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</si>
  <si>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</si>
  <si>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</si>
  <si>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</si>
  <si>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</si>
  <si>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</si>
  <si>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</si>
  <si>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</si>
  <si>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</si>
  <si>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</si>
  <si>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</si>
  <si>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</si>
  <si>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</si>
  <si>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</si>
  <si>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</si>
  <si>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</si>
  <si>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</si>
  <si>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</si>
  <si>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</si>
  <si>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</si>
  <si>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</si>
  <si>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</si>
  <si>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</si>
  <si>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</si>
  <si>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</si>
  <si>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</si>
  <si>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</si>
  <si>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</si>
  <si>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</si>
  <si>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</si>
  <si>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</si>
  <si>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</si>
  <si>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</si>
  <si>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</si>
  <si>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</si>
  <si>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</si>
  <si>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</si>
  <si>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</si>
  <si>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</si>
  <si>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</si>
  <si>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</si>
  <si>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</si>
  <si>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</si>
  <si>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</si>
  <si>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</si>
  <si>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</si>
  <si>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</si>
  <si>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</si>
  <si>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</si>
  <si>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</si>
  <si>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</si>
  <si>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</si>
  <si>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</si>
  <si>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</si>
  <si>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</si>
  <si>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</si>
  <si>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</si>
  <si>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</si>
  <si>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</si>
  <si>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</si>
  <si>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</si>
  <si>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</si>
  <si>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</si>
  <si>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</si>
  <si>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</si>
  <si>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</si>
  <si>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</si>
  <si>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</si>
  <si>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</si>
  <si>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</si>
  <si>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</si>
  <si>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</si>
  <si>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</si>
  <si>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</si>
  <si>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</si>
  <si>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</si>
  <si>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</si>
  <si>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</si>
  <si>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</si>
  <si>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</si>
  <si>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</si>
  <si>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</si>
  <si>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</si>
  <si>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</si>
  <si>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</si>
  <si>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</si>
  <si>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</si>
  <si>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</si>
  <si>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</si>
  <si>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</si>
  <si>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</si>
  <si>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</si>
  <si>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</si>
  <si>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</si>
  <si>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</si>
  <si>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</si>
  <si>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</si>
  <si>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</si>
  <si>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</si>
  <si>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</si>
  <si>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</si>
  <si>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</si>
  <si>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</si>
  <si>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</si>
  <si>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</si>
  <si>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</si>
  <si>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</si>
  <si>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</si>
  <si>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</si>
  <si>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</si>
  <si>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</si>
  <si>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</si>
  <si>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</si>
  <si>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</si>
  <si>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</si>
  <si>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</si>
  <si>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</si>
  <si>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</si>
  <si>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</si>
  <si>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</si>
  <si>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</si>
  <si>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</si>
  <si>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</si>
  <si>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</si>
  <si>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</si>
  <si>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</si>
  <si>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</si>
  <si>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</si>
  <si>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</si>
  <si>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</si>
  <si>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</si>
  <si>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</si>
  <si>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</si>
  <si>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</si>
  <si>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</si>
  <si>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</si>
  <si>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</si>
  <si>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</si>
  <si>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</si>
  <si>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</si>
  <si>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</si>
  <si>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</si>
  <si>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</si>
  <si>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</si>
  <si>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</si>
  <si>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</si>
  <si>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</si>
  <si>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</si>
  <si>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</si>
  <si>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</si>
  <si>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</si>
  <si>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</si>
  <si>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</si>
  <si>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</si>
  <si>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</si>
  <si>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</si>
  <si>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</si>
  <si>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</si>
  <si>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</si>
  <si>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</si>
  <si>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</si>
  <si>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</si>
  <si>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</si>
  <si>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</si>
  <si>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</si>
  <si>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</si>
  <si>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</si>
  <si>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</si>
  <si>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</si>
  <si>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</si>
  <si>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</si>
  <si>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</si>
  <si>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</si>
  <si>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</si>
  <si>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</si>
  <si>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</si>
  <si>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</si>
  <si>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</si>
  <si>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</si>
  <si>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</si>
  <si>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</si>
  <si>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</si>
  <si>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</si>
  <si>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</si>
  <si>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</si>
  <si>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</si>
  <si>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</si>
  <si>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</si>
  <si>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</si>
  <si>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</si>
  <si>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</si>
  <si>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</si>
  <si>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</si>
  <si>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</si>
  <si>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</si>
  <si>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</si>
  <si>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</si>
  <si>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</si>
  <si>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</si>
  <si>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</si>
  <si>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</si>
  <si>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</si>
  <si>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</si>
  <si>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</si>
  <si>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</si>
  <si>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</si>
  <si>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</si>
  <si>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</si>
  <si>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</si>
  <si>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</si>
  <si>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</si>
  <si>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</si>
  <si>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</si>
  <si>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</si>
  <si>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</si>
  <si>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</si>
  <si>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</si>
  <si>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</si>
  <si>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</si>
  <si>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</si>
  <si>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</si>
  <si>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</si>
  <si>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</si>
  <si>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</si>
  <si>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</si>
  <si>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</si>
  <si>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</si>
  <si>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</si>
  <si>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</si>
  <si>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</si>
  <si>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</si>
  <si>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</si>
  <si>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</si>
  <si>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</si>
  <si>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</si>
  <si>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</si>
  <si>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</si>
  <si>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</si>
  <si>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</si>
  <si>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</si>
  <si>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</si>
  <si>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</si>
  <si>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</si>
  <si>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</si>
  <si>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</si>
  <si>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</si>
  <si>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</si>
  <si>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</si>
  <si>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</si>
  <si>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</si>
  <si>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</si>
  <si>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</si>
  <si>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</si>
  <si>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</si>
  <si>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</si>
  <si>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</si>
  <si>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</si>
  <si>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</si>
  <si>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</si>
  <si>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</si>
  <si>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</si>
  <si>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</si>
  <si>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</si>
  <si>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</si>
  <si>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</si>
  <si>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</si>
  <si>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</si>
  <si>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</si>
  <si>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</si>
  <si>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</si>
  <si>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</si>
  <si>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</si>
  <si>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</si>
  <si>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</si>
  <si>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</si>
  <si>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</si>
  <si>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</si>
  <si>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</si>
  <si>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</si>
  <si>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</si>
  <si>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</si>
  <si>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</si>
  <si>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</si>
  <si>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</si>
  <si>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</si>
  <si>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</si>
  <si>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</si>
  <si>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</si>
  <si>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</si>
  <si>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</si>
  <si>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</si>
  <si>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</si>
  <si>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</si>
  <si>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</si>
  <si>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</si>
  <si>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</si>
  <si>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</si>
  <si>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</si>
  <si>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</si>
  <si>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</si>
  <si>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</si>
  <si>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</si>
  <si>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</si>
  <si>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</si>
  <si>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</si>
  <si>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</si>
  <si>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</si>
  <si>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</si>
  <si>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</si>
  <si>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</si>
  <si>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</si>
  <si>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</si>
  <si>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</si>
  <si>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</si>
  <si>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</si>
  <si>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</si>
  <si>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</si>
  <si>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</si>
  <si>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</si>
  <si>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</si>
  <si>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</si>
  <si>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</si>
  <si>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</si>
  <si>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</si>
  <si>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</si>
  <si>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</si>
  <si>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</si>
  <si>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</si>
  <si>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</si>
  <si>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</si>
  <si>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</si>
  <si>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</si>
  <si>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</si>
  <si>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</si>
  <si>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</si>
  <si>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</si>
  <si>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</si>
  <si>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</si>
  <si>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</si>
  <si>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</si>
  <si>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</si>
  <si>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</si>
  <si>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</si>
  <si>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</si>
  <si>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</si>
  <si>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</si>
  <si>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</si>
  <si>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</si>
  <si>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</si>
  <si>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</si>
  <si>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</si>
  <si>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</si>
  <si>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</si>
  <si>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</si>
  <si>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</si>
  <si>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</si>
  <si>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</si>
  <si>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</si>
  <si>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</si>
  <si>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</si>
  <si>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</si>
  <si>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</si>
  <si>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</si>
  <si>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</si>
  <si>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</si>
  <si>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</si>
  <si>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</si>
  <si>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</si>
  <si>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</si>
  <si>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</si>
  <si>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</si>
  <si>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</si>
  <si>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</si>
  <si>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</si>
  <si>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</si>
  <si>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</si>
  <si>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</si>
  <si>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</si>
  <si>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</si>
  <si>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</si>
  <si>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</si>
  <si>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</si>
  <si>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</si>
  <si>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</si>
  <si>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</si>
  <si>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</si>
  <si>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</si>
  <si>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</si>
  <si>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</si>
  <si>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</si>
  <si>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</si>
  <si>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</si>
  <si>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</si>
  <si>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</si>
  <si>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</si>
  <si>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</si>
  <si>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</si>
  <si>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</si>
  <si>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</si>
  <si>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</si>
  <si>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</si>
  <si>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</si>
  <si>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</si>
  <si>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</si>
  <si>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</si>
  <si>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</si>
  <si>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</si>
  <si>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</si>
  <si>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</si>
  <si>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</si>
  <si>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</si>
  <si>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</si>
  <si>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</si>
  <si>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</si>
  <si>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</si>
  <si>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</si>
  <si>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</si>
  <si>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</si>
  <si>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</si>
  <si>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</si>
  <si>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</si>
  <si>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</si>
  <si>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</si>
  <si>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</si>
  <si>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</si>
  <si>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</si>
  <si>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</si>
  <si>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</si>
  <si>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</si>
  <si>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</si>
  <si>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</si>
  <si>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</si>
  <si>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</si>
  <si>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</si>
  <si>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</si>
  <si>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</si>
  <si>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</si>
  <si>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</si>
  <si>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</si>
  <si>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</si>
  <si>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</si>
  <si>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</si>
  <si>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</si>
  <si>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</si>
  <si>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</si>
  <si>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</si>
  <si>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</si>
  <si>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</si>
  <si>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</si>
  <si>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</si>
  <si>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</si>
  <si>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</si>
  <si>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</si>
  <si>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</si>
  <si>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</si>
  <si>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</si>
  <si>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</si>
  <si>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</si>
  <si>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</si>
  <si>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</si>
  <si>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</si>
  <si>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</si>
  <si>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</si>
  <si>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</si>
  <si>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</si>
  <si>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</si>
  <si>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</si>
  <si>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</si>
  <si>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</si>
  <si>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</si>
  <si>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</si>
  <si>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</si>
  <si>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</si>
  <si>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</si>
  <si>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</si>
  <si>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</si>
  <si>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</si>
  <si>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</si>
  <si>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</si>
  <si>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</si>
  <si>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</si>
  <si>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</si>
  <si>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</si>
  <si>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</si>
  <si>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</si>
  <si>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</si>
  <si>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</si>
  <si>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</si>
  <si>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</si>
  <si>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</si>
  <si>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</si>
  <si>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</si>
  <si>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</si>
  <si>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</si>
  <si>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</si>
  <si>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</si>
  <si>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</si>
  <si>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</si>
  <si>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</si>
  <si>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</si>
  <si>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</si>
  <si>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</si>
  <si>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</si>
  <si>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</si>
  <si>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</si>
  <si>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</si>
  <si>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</si>
  <si>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</si>
  <si>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</si>
  <si>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</si>
  <si>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</si>
  <si>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</si>
  <si>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</si>
  <si>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</si>
  <si>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</si>
  <si>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</si>
  <si>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</si>
  <si>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</si>
  <si>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</si>
  <si>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</si>
  <si>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</si>
  <si>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</si>
  <si>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</si>
  <si>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</si>
  <si>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</si>
  <si>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</si>
  <si>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</si>
  <si>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</si>
  <si>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</si>
  <si>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</si>
  <si>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</si>
  <si>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</si>
  <si>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</si>
  <si>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</si>
  <si>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</si>
  <si>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</si>
  <si>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</si>
  <si>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</si>
  <si>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</si>
  <si>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</si>
  <si>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</si>
  <si>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</si>
  <si>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</si>
  <si>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</si>
  <si>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</si>
  <si>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</si>
  <si>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</si>
  <si>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</si>
  <si>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</si>
  <si>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</si>
  <si>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</si>
  <si>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</si>
  <si>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</si>
  <si>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</si>
  <si>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</si>
  <si>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</si>
  <si>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</si>
  <si>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</si>
  <si>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</si>
  <si>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</si>
  <si>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</si>
  <si>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</si>
  <si>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</si>
  <si>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</si>
  <si>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</si>
  <si>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</si>
  <si>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</si>
  <si>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</si>
  <si>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</si>
  <si>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</si>
  <si>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</si>
  <si>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</si>
  <si>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</si>
  <si>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</si>
  <si>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</si>
  <si>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</si>
  <si>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</si>
  <si>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</si>
  <si>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</si>
  <si>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</si>
  <si>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</si>
  <si>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</si>
  <si>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</si>
  <si>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</si>
  <si>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</si>
  <si>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</si>
  <si>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</si>
  <si>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</si>
  <si>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</si>
  <si>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</si>
  <si>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</si>
  <si>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</si>
  <si>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</si>
  <si>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</si>
  <si>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</si>
  <si>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</si>
  <si>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</si>
  <si>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</si>
  <si>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</si>
  <si>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</si>
  <si>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</si>
  <si>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</si>
  <si>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</si>
  <si>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</si>
  <si>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</si>
  <si>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</si>
  <si>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</si>
  <si>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</si>
  <si>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</si>
  <si>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</si>
  <si>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</si>
  <si>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</si>
  <si>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</si>
  <si>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</si>
  <si>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</si>
  <si>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</si>
  <si>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</si>
  <si>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</si>
  <si>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</si>
  <si>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</si>
  <si>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</si>
  <si>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</si>
  <si>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</si>
  <si>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</si>
  <si>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</si>
  <si>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</si>
  <si>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</si>
  <si>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</si>
  <si>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</si>
  <si>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</si>
  <si>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</si>
  <si>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</si>
  <si>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</si>
  <si>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</si>
  <si>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</si>
  <si>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</si>
  <si>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</si>
  <si>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</si>
  <si>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</si>
  <si>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</si>
  <si>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</si>
  <si>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</si>
  <si>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</si>
  <si>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</si>
  <si>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</si>
  <si>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</si>
  <si>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</si>
  <si>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</si>
  <si>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</si>
  <si>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</si>
  <si>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</si>
  <si>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</si>
  <si>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</si>
  <si>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</si>
  <si>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</si>
  <si>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</si>
  <si>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</si>
  <si>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</si>
  <si>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</si>
  <si>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</si>
  <si>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</si>
  <si>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</si>
  <si>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</si>
  <si>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</si>
  <si>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</si>
  <si>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</si>
  <si>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</si>
  <si>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</si>
  <si>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</si>
  <si>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</si>
  <si>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</si>
  <si>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</si>
  <si>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</si>
  <si>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</si>
  <si>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</si>
  <si>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</si>
  <si>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</si>
  <si>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</si>
  <si>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</si>
  <si>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</si>
  <si>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</si>
  <si>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</si>
  <si>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</si>
  <si>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</si>
  <si>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</si>
  <si>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</si>
  <si>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</si>
  <si>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</si>
  <si>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</si>
  <si>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</si>
  <si>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</si>
  <si>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</si>
  <si>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</si>
  <si>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</si>
  <si>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</si>
  <si>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</si>
  <si>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</si>
  <si>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</si>
  <si>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</si>
  <si>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</si>
  <si>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</si>
  <si>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</si>
  <si>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</si>
  <si>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</si>
  <si>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</si>
  <si>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</si>
  <si>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</si>
  <si>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</si>
  <si>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</si>
  <si>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</si>
  <si>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</si>
  <si>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</si>
  <si>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</si>
  <si>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</si>
  <si>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</si>
  <si>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</si>
  <si>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</si>
  <si>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</si>
  <si>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</si>
  <si>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</si>
  <si>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</si>
  <si>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</si>
  <si>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</si>
  <si>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</si>
  <si>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</si>
  <si>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</si>
  <si>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</si>
  <si>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</si>
  <si>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</si>
  <si>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</si>
  <si>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</si>
  <si>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</si>
  <si>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</si>
  <si>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</si>
  <si>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</si>
  <si>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</si>
  <si>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</si>
  <si>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</si>
  <si>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</si>
  <si>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</si>
  <si>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</si>
  <si>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</si>
  <si>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</si>
  <si>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</si>
  <si>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</si>
  <si>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</si>
  <si>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</si>
  <si>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</si>
  <si>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</si>
  <si>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</si>
  <si>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</si>
  <si>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</si>
  <si>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</si>
  <si>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</si>
  <si>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</si>
  <si>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</si>
  <si>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</si>
  <si>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</si>
  <si>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</si>
  <si>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</si>
  <si>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</si>
  <si>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</si>
  <si>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</si>
  <si>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</si>
  <si>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</si>
  <si>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</si>
  <si>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</si>
  <si>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</si>
  <si>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</si>
  <si>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</si>
  <si>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</si>
  <si>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</si>
  <si>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</si>
  <si>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</si>
  <si>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</si>
  <si>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</si>
  <si>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</si>
  <si>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</si>
  <si>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</si>
  <si>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</si>
  <si>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</si>
  <si>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</si>
  <si>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</si>
  <si>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</si>
  <si>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</si>
  <si>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</si>
  <si>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</si>
  <si>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</si>
  <si>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</si>
  <si>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</si>
  <si>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</si>
  <si>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</si>
  <si>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</si>
  <si>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</si>
  <si>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</si>
  <si>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</si>
  <si>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</si>
  <si>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</si>
  <si>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</si>
  <si>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</si>
  <si>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</si>
  <si>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</si>
  <si>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</si>
  <si>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</si>
  <si>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</si>
  <si>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</si>
  <si>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</si>
  <si>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</si>
  <si>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</si>
  <si>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</si>
  <si>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</si>
  <si>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</si>
  <si>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</si>
  <si>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</si>
  <si>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</si>
  <si>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</si>
  <si>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</si>
  <si>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</si>
  <si>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</si>
  <si>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</si>
  <si>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</si>
  <si>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</si>
  <si>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</si>
  <si>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</si>
  <si>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</si>
  <si>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</si>
  <si>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</si>
  <si>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</si>
  <si>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</si>
  <si>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</si>
  <si>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</si>
  <si>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</si>
  <si>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</si>
  <si>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</si>
  <si>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</si>
  <si>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</si>
  <si>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</si>
  <si>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</si>
  <si>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</si>
  <si>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</si>
  <si>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</si>
  <si>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</si>
  <si>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</si>
  <si>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</si>
  <si>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</si>
  <si>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</si>
  <si>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</si>
  <si>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</si>
  <si>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</si>
  <si>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</si>
  <si>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</si>
  <si>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</si>
  <si>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</si>
  <si>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</si>
  <si>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</si>
  <si>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</si>
  <si>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</si>
  <si>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</si>
  <si>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</si>
  <si>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</si>
  <si>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</si>
  <si>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</si>
  <si>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</si>
  <si>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</si>
  <si>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</si>
  <si>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</si>
  <si>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</si>
  <si>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</si>
  <si>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</si>
  <si>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</si>
  <si>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</si>
  <si>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</si>
  <si>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</si>
  <si>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</si>
  <si>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</si>
  <si>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</si>
  <si>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</si>
  <si>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</si>
  <si>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</si>
  <si>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</si>
  <si>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</si>
  <si>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</si>
  <si>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</si>
  <si>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</si>
  <si>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</si>
  <si>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</si>
  <si>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</si>
  <si>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</si>
  <si>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</si>
  <si>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</si>
  <si>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</si>
  <si>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</si>
  <si>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</si>
  <si>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</si>
  <si>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</si>
  <si>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</si>
  <si>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</si>
  <si>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</si>
  <si>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</si>
  <si>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</si>
  <si>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</si>
  <si>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</si>
  <si>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</si>
  <si>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</si>
  <si>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</si>
  <si>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</si>
  <si>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</si>
  <si>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</si>
  <si>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</si>
  <si>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</si>
  <si>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</si>
  <si>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</si>
  <si>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</si>
  <si>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</si>
  <si>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</si>
  <si>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</si>
  <si>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</si>
  <si>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</si>
  <si>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</si>
  <si>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</si>
  <si>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</si>
  <si>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</si>
  <si>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</si>
  <si>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</si>
  <si>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</si>
  <si>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</si>
  <si>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</si>
  <si>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</si>
  <si>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</si>
  <si>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</si>
  <si>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</si>
  <si>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</si>
  <si>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</si>
  <si>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</si>
  <si>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</si>
  <si>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</si>
  <si>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</si>
  <si>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</si>
  <si>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</si>
  <si>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</si>
  <si>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</si>
  <si>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</si>
  <si>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</si>
  <si>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</si>
  <si>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</si>
  <si>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</si>
  <si>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</si>
  <si>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</si>
  <si>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</si>
  <si>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</si>
  <si>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</si>
  <si>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</si>
  <si>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</si>
  <si>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</si>
  <si>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</si>
  <si>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</si>
  <si>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</si>
  <si>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</si>
  <si>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</si>
  <si>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</si>
  <si>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</si>
  <si>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</si>
  <si>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</si>
  <si>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</si>
  <si>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</si>
  <si>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</si>
  <si>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</si>
  <si>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</si>
  <si>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</si>
  <si>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</si>
  <si>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</si>
  <si>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</si>
  <si>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</si>
  <si>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</si>
  <si>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</si>
  <si>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</si>
  <si>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</si>
  <si>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</si>
  <si>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</si>
  <si>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</si>
  <si>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</si>
  <si>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</si>
  <si>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</si>
  <si>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</si>
  <si>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</si>
  <si>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</si>
  <si>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</si>
  <si>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</si>
  <si>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</si>
  <si>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</si>
  <si>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</si>
  <si>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</si>
  <si>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</si>
  <si>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</si>
  <si>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</si>
  <si>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</si>
  <si>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</si>
  <si>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</si>
  <si>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</si>
  <si>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</si>
  <si>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</si>
  <si>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</si>
  <si>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</si>
  <si>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</si>
  <si>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</si>
  <si>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</si>
  <si>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</si>
  <si>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</si>
  <si>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</si>
  <si>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</si>
  <si>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</si>
  <si>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</si>
  <si>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</si>
  <si>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</si>
  <si>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</si>
  <si>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</si>
  <si>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</si>
  <si>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</si>
  <si>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</si>
  <si>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</si>
  <si>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</si>
  <si>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</si>
  <si>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</si>
  <si>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</si>
  <si>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</si>
  <si>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</si>
  <si>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</si>
  <si>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</si>
  <si>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</si>
  <si>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</si>
  <si>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</si>
  <si>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</si>
  <si>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</si>
  <si>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</si>
  <si>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</si>
  <si>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</si>
  <si>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</si>
  <si>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</si>
  <si>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</si>
  <si>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</si>
  <si>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</si>
  <si>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</si>
  <si>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</si>
  <si>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</si>
  <si>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</si>
  <si>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</si>
  <si>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</si>
  <si>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</si>
  <si>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</si>
  <si>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</si>
  <si>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</si>
  <si>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</si>
  <si>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</si>
  <si>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</si>
  <si>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</si>
  <si>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</si>
  <si>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</si>
  <si>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</si>
  <si>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</si>
  <si>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</si>
  <si>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</si>
  <si>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</si>
  <si>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</si>
  <si>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</si>
  <si>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</si>
  <si>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</si>
  <si>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</si>
  <si>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</si>
  <si>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</si>
  <si>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</si>
  <si>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</si>
  <si>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</si>
  <si>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</si>
  <si>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</si>
  <si>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</si>
  <si>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</si>
  <si>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</si>
  <si>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</si>
  <si>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</si>
  <si>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</si>
  <si>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</si>
  <si>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</si>
  <si>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</si>
  <si>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</si>
  <si>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</si>
  <si>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</si>
  <si>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</si>
  <si>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</si>
  <si>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</si>
  <si>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</si>
  <si>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</si>
  <si>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</si>
  <si>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</si>
  <si>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</si>
  <si>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</si>
  <si>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</si>
  <si>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</si>
  <si>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</si>
  <si>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</si>
  <si>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</si>
  <si>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</si>
  <si>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</si>
  <si>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</si>
  <si>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</si>
  <si>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</si>
  <si>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</si>
  <si>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</si>
  <si>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</si>
  <si>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</si>
  <si>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</si>
  <si>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</si>
  <si>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</si>
  <si>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</si>
  <si>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</si>
  <si>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</si>
  <si>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</si>
  <si>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</si>
  <si>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</si>
  <si>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</si>
  <si>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</si>
  <si>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</si>
  <si>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</si>
  <si>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</si>
  <si>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</si>
  <si>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</si>
  <si>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</si>
  <si>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</si>
  <si>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</si>
  <si>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</si>
  <si>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</si>
  <si>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</si>
  <si>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</si>
  <si>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</si>
  <si>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</si>
  <si>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</si>
  <si>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</si>
  <si>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</si>
  <si>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</si>
  <si>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</si>
  <si>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</si>
  <si>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</si>
  <si>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</si>
  <si>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</si>
  <si>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</si>
  <si>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</si>
  <si>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</si>
  <si>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</si>
  <si>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</si>
  <si>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</si>
  <si>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</si>
  <si>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</si>
  <si>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</si>
  <si>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</si>
  <si>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</si>
  <si>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</si>
  <si>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</si>
  <si>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</si>
  <si>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</si>
  <si>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</si>
  <si>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</si>
  <si>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</si>
  <si>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</si>
  <si>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</si>
  <si>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</si>
  <si>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</si>
  <si>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</si>
  <si>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</si>
  <si>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</si>
  <si>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</si>
  <si>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</si>
  <si>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</si>
  <si>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</si>
  <si>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</si>
  <si>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</si>
  <si>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</si>
  <si>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</si>
  <si>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</si>
  <si>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</si>
  <si>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</si>
  <si>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</si>
  <si>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</si>
  <si>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</si>
  <si>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</si>
  <si>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</si>
  <si>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</si>
  <si>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</si>
  <si>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</si>
  <si>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</si>
  <si>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</si>
  <si>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</si>
  <si>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</si>
  <si>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</si>
  <si>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</si>
  <si>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</si>
  <si>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</si>
  <si>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</si>
  <si>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</si>
  <si>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</si>
  <si>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</si>
  <si>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</si>
  <si>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</si>
  <si>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</si>
  <si>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</si>
  <si>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</si>
  <si>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</si>
  <si>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</si>
  <si>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</si>
  <si>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</si>
  <si>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</si>
  <si>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</si>
  <si>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</si>
  <si>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</si>
  <si>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</si>
  <si>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</si>
  <si>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</si>
  <si>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</si>
  <si>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</si>
  <si>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</si>
  <si>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</si>
  <si>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</si>
  <si>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</si>
  <si>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</si>
  <si>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</si>
  <si>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</si>
  <si>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</si>
  <si>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</si>
  <si>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</si>
  <si>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</si>
  <si>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</si>
  <si>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</si>
  <si>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</si>
  <si>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</si>
  <si>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</si>
  <si>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</si>
  <si>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</si>
  <si>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</si>
  <si>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</si>
  <si>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</si>
  <si>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</si>
  <si>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</si>
  <si>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</si>
  <si>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</si>
  <si>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</si>
  <si>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</si>
  <si>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</si>
  <si>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</si>
  <si>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</si>
  <si>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</si>
  <si>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</si>
  <si>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</si>
  <si>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</si>
  <si>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</si>
  <si>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</si>
  <si>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</si>
  <si>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</si>
  <si>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</si>
  <si>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</si>
  <si>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</si>
  <si>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</si>
  <si>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</si>
  <si>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</si>
  <si>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</si>
  <si>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</si>
  <si>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</si>
  <si>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</si>
  <si>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</si>
  <si>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</si>
  <si>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</si>
  <si>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</si>
  <si>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</si>
  <si>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</si>
  <si>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</si>
  <si>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</si>
  <si>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</si>
  <si>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</si>
  <si>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</si>
  <si>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</si>
  <si>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</si>
  <si>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</si>
  <si>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</si>
  <si>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</si>
  <si>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</si>
  <si>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</si>
  <si>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</si>
  <si>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</si>
  <si>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</si>
  <si>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</si>
  <si>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</si>
  <si>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</si>
  <si>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</si>
  <si>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</si>
  <si>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</si>
  <si>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</si>
  <si>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</si>
  <si>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</si>
  <si>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</si>
  <si>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</si>
  <si>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</si>
  <si>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</si>
  <si>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</si>
  <si>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</si>
  <si>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</si>
  <si>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</si>
  <si>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</si>
  <si>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</si>
  <si>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</si>
  <si>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</si>
  <si>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</si>
  <si>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</si>
  <si>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</si>
  <si>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</si>
  <si>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</si>
  <si>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</si>
  <si>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</si>
  <si>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</si>
  <si>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</si>
  <si>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</si>
  <si>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</si>
  <si>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</si>
  <si>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</si>
  <si>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</si>
  <si>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</si>
  <si>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</si>
  <si>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</si>
  <si>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</si>
  <si>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</si>
  <si>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</si>
  <si>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</si>
  <si>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</si>
  <si>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</si>
  <si>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</si>
  <si>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</si>
  <si>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</si>
  <si>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</si>
  <si>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</si>
  <si>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</si>
  <si>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</si>
  <si>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</si>
  <si>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</si>
  <si>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</si>
  <si>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</si>
  <si>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</si>
  <si>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</si>
  <si>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</si>
  <si>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</si>
  <si>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</si>
  <si>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</si>
  <si>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</si>
  <si>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</si>
  <si>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</si>
  <si>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</si>
  <si>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</si>
  <si>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</si>
  <si>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</si>
  <si>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</si>
  <si>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</si>
  <si>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</si>
  <si>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</si>
  <si>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</si>
  <si>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</si>
  <si>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</si>
  <si>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</si>
  <si>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</si>
  <si>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</si>
  <si>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</si>
  <si>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</si>
  <si>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</si>
  <si>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</si>
  <si>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</si>
  <si>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</si>
  <si>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</si>
  <si>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</si>
  <si>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</si>
  <si>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</si>
  <si>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</si>
  <si>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</si>
  <si>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</si>
  <si>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</si>
  <si>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</si>
  <si>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</si>
  <si>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</si>
  <si>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</si>
  <si>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</si>
  <si>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</si>
  <si>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</si>
  <si>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</si>
  <si>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</si>
  <si>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</si>
  <si>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</si>
  <si>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</si>
  <si>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</si>
  <si>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</si>
  <si>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</si>
  <si>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</si>
  <si>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</si>
  <si>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</si>
  <si>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</si>
  <si>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</si>
  <si>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</si>
  <si>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</si>
  <si>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</si>
  <si>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</si>
  <si>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</si>
  <si>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</si>
  <si>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</si>
  <si>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</si>
  <si>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</si>
  <si>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</si>
  <si>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</si>
  <si>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</si>
  <si>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</si>
  <si>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</si>
  <si>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</si>
  <si>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</si>
  <si>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</si>
  <si>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</si>
  <si>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</si>
  <si>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</si>
  <si>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</si>
  <si>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</si>
  <si>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</si>
  <si>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</si>
  <si>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</si>
  <si>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</si>
  <si>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</si>
  <si>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</si>
  <si>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</si>
  <si>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</si>
  <si>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</si>
  <si>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</si>
  <si>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</si>
  <si>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</si>
  <si>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</si>
  <si>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</si>
  <si>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</si>
  <si>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</si>
  <si>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</si>
  <si>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</si>
  <si>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</si>
  <si>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</si>
  <si>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</si>
  <si>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</si>
  <si>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</si>
  <si>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</si>
  <si>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</si>
  <si>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</si>
  <si>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</si>
  <si>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</si>
  <si>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</si>
  <si>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</si>
  <si>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</si>
  <si>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</si>
  <si>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</si>
  <si>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</si>
  <si>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</si>
  <si>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</si>
  <si>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</si>
  <si>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</si>
  <si>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</si>
  <si>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</si>
  <si>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</si>
  <si>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</si>
  <si>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</si>
  <si>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</si>
  <si>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</si>
  <si>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</si>
  <si>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</si>
  <si>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</si>
  <si>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</si>
  <si>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</si>
  <si>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</si>
  <si>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</si>
  <si>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</si>
  <si>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</si>
  <si>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</si>
  <si>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</si>
  <si>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</si>
  <si>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</si>
  <si>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</si>
  <si>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</si>
  <si>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</si>
  <si>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</si>
  <si>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</si>
  <si>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</si>
  <si>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</si>
  <si>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</si>
  <si>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</si>
  <si>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</si>
  <si>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</si>
  <si>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</si>
  <si>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</si>
  <si>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</si>
  <si>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</si>
  <si>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</si>
  <si>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</si>
  <si>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</si>
  <si>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</si>
  <si>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</si>
  <si>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</si>
  <si>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</si>
  <si>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</si>
  <si>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</si>
  <si>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</si>
  <si>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</si>
  <si>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</si>
  <si>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</si>
  <si>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</si>
  <si>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</si>
  <si>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</si>
  <si>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</si>
  <si>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</si>
  <si>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</si>
  <si>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</si>
  <si>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</si>
  <si>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</si>
  <si>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</si>
  <si>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</si>
  <si>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</si>
  <si>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</si>
  <si>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</si>
  <si>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</si>
  <si>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</si>
  <si>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</si>
  <si>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</si>
  <si>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</si>
  <si>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</si>
  <si>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</si>
  <si>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</si>
  <si>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</si>
  <si>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</si>
  <si>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</si>
  <si>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</si>
  <si>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</si>
  <si>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</si>
  <si>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</si>
  <si>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</si>
  <si>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</si>
  <si>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</si>
  <si>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</si>
  <si>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</si>
  <si>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</si>
  <si>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</si>
  <si>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</si>
  <si>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</si>
  <si>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</si>
  <si>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</si>
  <si>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</si>
  <si>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</si>
  <si>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</si>
  <si>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</si>
  <si>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</si>
  <si>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</si>
  <si>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</si>
  <si>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</si>
  <si>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</si>
  <si>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</si>
  <si>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</si>
  <si>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</si>
  <si>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</si>
  <si>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</si>
  <si>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</si>
  <si>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</si>
  <si>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</si>
  <si>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</si>
  <si>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</si>
  <si>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</si>
  <si>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</si>
  <si>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</si>
  <si>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</si>
  <si>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</si>
  <si>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</si>
  <si>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</si>
  <si>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</si>
  <si>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</si>
  <si>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</si>
  <si>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</si>
  <si>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</si>
  <si>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</si>
  <si>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</si>
  <si>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</si>
  <si>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</si>
  <si>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</si>
  <si>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</si>
  <si>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</si>
  <si>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</si>
  <si>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</si>
  <si>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</si>
  <si>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</si>
  <si>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</si>
  <si>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</si>
  <si>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</si>
  <si>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</si>
  <si>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</si>
  <si>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</si>
  <si>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</si>
  <si>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</si>
  <si>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</si>
  <si>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</si>
  <si>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</si>
  <si>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</si>
  <si>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</si>
  <si>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</si>
  <si>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</si>
  <si>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</si>
  <si>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</si>
  <si>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</si>
  <si>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</si>
  <si>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</si>
  <si>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</si>
  <si>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</si>
  <si>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</si>
  <si>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</si>
  <si>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</si>
  <si>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</si>
  <si>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</si>
  <si>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</si>
  <si>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</si>
  <si>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</si>
  <si>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</si>
  <si>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</si>
  <si>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</si>
  <si>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</si>
  <si>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</si>
  <si>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</si>
  <si>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</si>
  <si>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</si>
  <si>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</si>
  <si>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</si>
  <si>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</si>
  <si>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</si>
  <si>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</si>
  <si>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</si>
  <si>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</si>
  <si>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</si>
  <si>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</si>
  <si>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</si>
  <si>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</si>
  <si>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</si>
  <si>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</si>
  <si>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</si>
  <si>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</si>
  <si>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</si>
  <si>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</si>
  <si>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</si>
  <si>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</si>
  <si>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</si>
  <si>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</si>
  <si>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</si>
  <si>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</si>
  <si>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</si>
  <si>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</si>
  <si>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</si>
  <si>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</si>
  <si>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</si>
  <si>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</si>
  <si>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</si>
  <si>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</si>
  <si>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</si>
  <si>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</si>
  <si>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</si>
  <si>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</si>
  <si>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</si>
  <si>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</si>
  <si>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</si>
  <si>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</si>
  <si>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</si>
  <si>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</si>
  <si>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</si>
  <si>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</si>
  <si>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</si>
  <si>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</si>
  <si>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</si>
  <si>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</si>
  <si>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</si>
  <si>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</si>
  <si>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</si>
  <si>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</si>
  <si>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</si>
  <si>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</si>
  <si>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</si>
  <si>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</si>
  <si>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</si>
  <si>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</si>
  <si>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</si>
  <si>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</si>
  <si>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</si>
  <si>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</si>
  <si>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</si>
  <si>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</si>
  <si>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</si>
  <si>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</si>
  <si>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</si>
  <si>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</si>
  <si>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</si>
  <si>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</si>
  <si>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</si>
  <si>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</si>
  <si>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</si>
  <si>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</si>
  <si>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</si>
  <si>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</si>
  <si>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</si>
  <si>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</si>
  <si>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</si>
  <si>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</si>
  <si>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</si>
  <si>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</si>
  <si>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</si>
  <si>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</si>
  <si>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</si>
  <si>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</si>
  <si>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</si>
  <si>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</si>
  <si>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</si>
  <si>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</si>
  <si>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</si>
  <si>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</si>
  <si>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</si>
  <si>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</si>
  <si>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</si>
  <si>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</si>
  <si>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</si>
  <si>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</si>
  <si>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</si>
  <si>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</si>
  <si>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</si>
  <si>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</si>
  <si>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</si>
  <si>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</si>
  <si>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</si>
  <si>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</si>
  <si>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</si>
  <si>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</si>
  <si>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</si>
  <si>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</si>
  <si>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</si>
  <si>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</si>
  <si>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</si>
  <si>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</si>
  <si>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</si>
  <si>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</si>
  <si>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</si>
  <si>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</si>
  <si>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</si>
  <si>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</si>
  <si>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</si>
  <si>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</si>
  <si>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</si>
  <si>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</si>
  <si>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</si>
  <si>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</si>
  <si>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</si>
  <si>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</si>
  <si>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</si>
  <si>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</si>
  <si>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</si>
  <si>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</si>
  <si>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</si>
  <si>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</si>
  <si>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</si>
  <si>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</si>
  <si>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</si>
  <si>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</si>
  <si>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</si>
  <si>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</si>
  <si>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</si>
  <si>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</si>
  <si>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</si>
  <si>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</si>
  <si>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</si>
  <si>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</si>
  <si>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</si>
  <si>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</si>
  <si>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</si>
  <si>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</si>
  <si>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</si>
  <si>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</si>
  <si>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</si>
  <si>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</si>
  <si>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</si>
  <si>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</si>
  <si>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</si>
  <si>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</si>
  <si>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</si>
  <si>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</si>
  <si>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</si>
  <si>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</si>
  <si>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</si>
  <si>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</si>
  <si>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</si>
  <si>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</si>
  <si>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</si>
  <si>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</si>
  <si>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</si>
  <si>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</si>
  <si>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</si>
  <si>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</si>
  <si>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</si>
  <si>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</si>
  <si>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</si>
  <si>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</si>
  <si>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</si>
  <si>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</si>
  <si>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</si>
  <si>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</si>
  <si>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</si>
  <si>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</si>
  <si>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</si>
  <si>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</si>
  <si>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</si>
  <si>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</si>
  <si>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</si>
  <si>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</si>
  <si>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</si>
  <si>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</si>
  <si>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</si>
  <si>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</si>
  <si>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</si>
  <si>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</si>
  <si>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</si>
  <si>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</si>
  <si>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</si>
  <si>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</si>
  <si>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</si>
  <si>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</si>
  <si>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</si>
  <si>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</si>
  <si>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</si>
  <si>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</si>
  <si>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</si>
  <si>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</si>
  <si>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</si>
  <si>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</si>
  <si>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</si>
  <si>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</si>
  <si>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</si>
  <si>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</si>
  <si>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</si>
  <si>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</si>
  <si>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</si>
  <si>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</si>
  <si>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</si>
  <si>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</si>
  <si>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</si>
  <si>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</si>
  <si>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</si>
  <si>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</si>
  <si>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</si>
  <si>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</si>
  <si>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</si>
  <si>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</si>
  <si>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</si>
  <si>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</si>
  <si>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</si>
  <si>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</si>
  <si>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</si>
  <si>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</si>
  <si>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</si>
  <si>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</si>
  <si>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</si>
  <si>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</si>
  <si>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</si>
  <si>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</si>
  <si>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</si>
  <si>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</si>
  <si>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</si>
  <si>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</si>
  <si>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</si>
  <si>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</si>
  <si>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</si>
  <si>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</si>
  <si>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</si>
  <si>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</si>
  <si>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</si>
  <si>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</si>
  <si>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</si>
  <si>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</si>
  <si>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</si>
  <si>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</si>
  <si>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</si>
  <si>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</si>
  <si>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</si>
  <si>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</si>
  <si>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</si>
  <si>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</si>
  <si>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</si>
  <si>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</si>
  <si>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</si>
  <si>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</si>
  <si>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</si>
  <si>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</si>
  <si>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</si>
  <si>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</si>
  <si>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</si>
  <si>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</si>
  <si>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</si>
  <si>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</si>
  <si>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</si>
  <si>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</si>
  <si>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</si>
  <si>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</si>
  <si>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</si>
  <si>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</si>
  <si>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</si>
  <si>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</si>
  <si>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</si>
  <si>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</si>
  <si>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</si>
  <si>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</si>
  <si>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</si>
  <si>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</si>
  <si>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</si>
  <si>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</si>
  <si>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</si>
  <si>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</si>
  <si>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</si>
  <si>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</si>
  <si>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</si>
  <si>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</si>
  <si>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</si>
  <si>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</si>
  <si>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</si>
  <si>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</si>
  <si>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</si>
  <si>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</si>
  <si>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</si>
  <si>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</si>
  <si>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</si>
  <si>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</si>
  <si>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</si>
  <si>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</si>
  <si>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</si>
  <si>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</si>
  <si>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</si>
  <si>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</si>
  <si>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</si>
  <si>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</si>
  <si>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</si>
  <si>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</si>
  <si>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</si>
  <si>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</si>
  <si>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</si>
  <si>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</si>
  <si>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</si>
  <si>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</si>
  <si>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</si>
  <si>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</si>
  <si>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</si>
  <si>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</si>
  <si>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</si>
  <si>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</si>
  <si>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</si>
  <si>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</si>
  <si>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</si>
  <si>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</si>
  <si>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</si>
  <si>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</si>
  <si>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</si>
  <si>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</si>
  <si>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</si>
  <si>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</si>
  <si>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</si>
  <si>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</si>
  <si>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</si>
  <si>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</si>
  <si>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</si>
  <si>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</si>
  <si>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</si>
  <si>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</si>
  <si>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</si>
  <si>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</si>
  <si>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</si>
  <si>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</si>
  <si>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</si>
  <si>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</si>
  <si>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</si>
  <si>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</si>
  <si>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</si>
  <si>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</si>
  <si>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</si>
  <si>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</si>
  <si>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</si>
  <si>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</si>
  <si>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</si>
  <si>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</si>
  <si>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</si>
  <si>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</si>
  <si>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</si>
  <si>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</si>
  <si>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</si>
  <si>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</si>
  <si>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</si>
  <si>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</si>
  <si>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</si>
  <si>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</si>
  <si>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</si>
  <si>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</si>
  <si>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</si>
  <si>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</si>
  <si>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</si>
  <si>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</si>
  <si>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</si>
  <si>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</si>
  <si>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</si>
  <si>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</si>
  <si>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</si>
  <si>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</si>
  <si>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</si>
  <si>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</si>
  <si>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</si>
  <si>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</si>
  <si>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</si>
  <si>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</si>
  <si>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</si>
  <si>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</si>
  <si>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</si>
  <si>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</si>
  <si>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</si>
  <si>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</si>
  <si>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</si>
  <si>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</si>
  <si>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</si>
  <si>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</si>
  <si>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</si>
  <si>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</si>
  <si>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</si>
  <si>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</si>
  <si>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</si>
  <si>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</si>
  <si>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</si>
  <si>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</si>
  <si>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</si>
  <si>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</si>
  <si>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</si>
  <si>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</si>
  <si>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</si>
  <si>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</si>
  <si>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</si>
  <si>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</si>
  <si>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</si>
  <si>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</si>
  <si>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</si>
  <si>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</si>
  <si>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</si>
  <si>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</si>
  <si>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</si>
  <si>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</si>
  <si>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</si>
  <si>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</si>
  <si>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</si>
  <si>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</si>
  <si>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</si>
  <si>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</si>
  <si>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</si>
  <si>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</si>
  <si>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</si>
  <si>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</si>
  <si>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</si>
  <si>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</si>
  <si>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</si>
  <si>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</si>
  <si>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</si>
  <si>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</si>
  <si>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</si>
  <si>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</si>
  <si>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</si>
  <si>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</si>
  <si>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</si>
  <si>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</si>
  <si>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</si>
  <si>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</si>
  <si>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</si>
  <si>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</si>
  <si>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</si>
  <si>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</si>
  <si>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</si>
  <si>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</si>
  <si>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</si>
  <si>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</si>
  <si>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</si>
  <si>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</si>
  <si>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</si>
  <si>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</si>
  <si>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</si>
  <si>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</si>
  <si>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</si>
  <si>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</si>
  <si>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</si>
  <si>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</si>
  <si>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</si>
  <si>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</si>
  <si>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</si>
  <si>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</si>
  <si>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</si>
  <si>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</si>
  <si>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</si>
  <si>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</si>
  <si>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</si>
  <si>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</si>
  <si>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</si>
  <si>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</si>
  <si>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</si>
  <si>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</si>
  <si>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</si>
  <si>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</si>
  <si>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</si>
  <si>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</si>
  <si>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</si>
  <si>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</si>
  <si>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</si>
  <si>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</si>
  <si>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</si>
  <si>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</si>
  <si>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</si>
  <si>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</si>
  <si>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</si>
  <si>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</si>
  <si>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</si>
  <si>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</si>
  <si>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</si>
  <si>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</si>
  <si>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</si>
  <si>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</si>
  <si>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</si>
  <si>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</si>
  <si>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</si>
  <si>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</si>
  <si>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</si>
  <si>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</si>
  <si>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</si>
  <si>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</si>
  <si>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</si>
  <si>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</si>
  <si>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</si>
  <si>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</si>
  <si>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</si>
  <si>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</si>
  <si>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</si>
  <si>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</si>
  <si>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</si>
  <si>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</si>
  <si>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</si>
  <si>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</si>
  <si>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</si>
  <si>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</si>
  <si>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</si>
  <si>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</si>
  <si>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</si>
  <si>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</si>
  <si>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</si>
  <si>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</si>
  <si>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</si>
  <si>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</si>
  <si>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</si>
  <si>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</si>
  <si>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</si>
  <si>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</si>
  <si>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</si>
  <si>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</si>
  <si>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</si>
  <si>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</si>
  <si>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</si>
  <si>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</si>
  <si>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</si>
  <si>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</si>
  <si>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</si>
  <si>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</si>
  <si>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</si>
  <si>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</si>
  <si>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</si>
  <si>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</si>
  <si>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</si>
  <si>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</si>
  <si>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</si>
  <si>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</si>
  <si>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</si>
  <si>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</si>
  <si>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</si>
  <si>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</si>
  <si>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</si>
  <si>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</si>
  <si>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</si>
  <si>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</si>
  <si>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</si>
  <si>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</si>
  <si>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</si>
  <si>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</si>
  <si>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</si>
  <si>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</si>
  <si>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</si>
  <si>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</si>
  <si>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</si>
  <si>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</si>
  <si>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</si>
  <si>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</si>
  <si>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</si>
  <si>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</si>
  <si>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</si>
  <si>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</si>
  <si>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</si>
  <si>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</si>
  <si>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</si>
  <si>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</si>
  <si>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</si>
  <si>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</si>
  <si>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</si>
  <si>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</si>
  <si>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</si>
  <si>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</si>
  <si>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</si>
  <si>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</si>
  <si>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</si>
  <si>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</si>
  <si>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</si>
  <si>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</si>
  <si>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</si>
  <si>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</si>
  <si>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</si>
  <si>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</si>
  <si>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</si>
  <si>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</si>
  <si>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</si>
  <si>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</si>
  <si>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</si>
  <si>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</si>
  <si>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</si>
  <si>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</si>
  <si>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</si>
  <si>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</si>
  <si>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</si>
  <si>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</si>
  <si>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</si>
  <si>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</si>
  <si>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</si>
  <si>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</si>
  <si>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</si>
  <si>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</si>
  <si>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</si>
  <si>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</si>
  <si>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</si>
  <si>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</si>
  <si>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</si>
  <si>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</si>
  <si>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</si>
  <si>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</si>
  <si>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</si>
  <si>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</si>
  <si>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</si>
  <si>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</si>
  <si>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</si>
  <si>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</si>
  <si>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</si>
  <si>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</si>
  <si>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</si>
  <si>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</si>
  <si>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</si>
  <si>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</si>
  <si>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</si>
  <si>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</si>
  <si>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</si>
  <si>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</si>
  <si>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</si>
  <si>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</si>
  <si>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</si>
  <si>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</si>
  <si>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</si>
  <si>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</si>
  <si>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</si>
  <si>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</si>
  <si>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</si>
  <si>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</si>
  <si>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</si>
  <si>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</si>
  <si>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</si>
  <si>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</si>
  <si>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</si>
  <si>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</si>
  <si>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</si>
  <si>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</si>
  <si>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</si>
  <si>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</si>
  <si>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</si>
  <si>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</si>
  <si>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</si>
  <si>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</si>
  <si>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</si>
  <si>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</si>
  <si>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</si>
  <si>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</si>
  <si>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</si>
  <si>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</si>
  <si>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</si>
  <si>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</si>
  <si>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</si>
  <si>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</si>
  <si>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</si>
  <si>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</si>
  <si>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</si>
  <si>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</si>
  <si>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</si>
  <si>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</si>
  <si>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</si>
  <si>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</si>
  <si>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</si>
  <si>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</si>
  <si>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</si>
  <si>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</si>
  <si>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</si>
  <si>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</si>
  <si>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</si>
  <si>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</si>
  <si>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</si>
  <si>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</si>
  <si>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</si>
  <si>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</si>
  <si>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</si>
  <si>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</si>
  <si>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</si>
  <si>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</si>
  <si>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</si>
  <si>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</si>
  <si>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</si>
  <si>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</si>
  <si>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</si>
  <si>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</si>
  <si>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</si>
  <si>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</si>
  <si>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</si>
  <si>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</si>
  <si>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</si>
  <si>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</si>
  <si>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</si>
  <si>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</si>
  <si>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</si>
  <si>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</si>
  <si>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</si>
  <si>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</si>
  <si>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</si>
  <si>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</si>
  <si>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</si>
  <si>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</si>
  <si>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</si>
  <si>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</si>
  <si>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</si>
  <si>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</si>
  <si>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</si>
  <si>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</si>
  <si>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</si>
  <si>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</si>
  <si>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</si>
  <si>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</si>
  <si>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</si>
  <si>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</si>
  <si>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</si>
  <si>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</si>
  <si>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</si>
  <si>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</si>
  <si>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</si>
  <si>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</si>
  <si>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</si>
  <si>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</si>
  <si>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</si>
  <si>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</si>
  <si>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</si>
  <si>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</si>
  <si>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</si>
  <si>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</si>
  <si>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</si>
  <si>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</si>
  <si>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</si>
  <si>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</si>
  <si>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</si>
  <si>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</si>
  <si>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</si>
  <si>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</si>
  <si>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</si>
  <si>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</si>
  <si>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</si>
  <si>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</si>
  <si>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</si>
  <si>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</si>
  <si>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</si>
  <si>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</si>
  <si>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</si>
  <si>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</si>
  <si>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</si>
  <si>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</si>
  <si>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</si>
  <si>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</si>
  <si>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</si>
  <si>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</si>
  <si>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</si>
  <si>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</si>
  <si>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</si>
  <si>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</si>
  <si>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</si>
  <si>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</si>
  <si>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</si>
  <si>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</si>
  <si>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</si>
  <si>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</si>
  <si>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</si>
  <si>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</si>
  <si>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</si>
  <si>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</si>
  <si>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</si>
  <si>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</si>
  <si>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</si>
  <si>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</si>
  <si>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</si>
  <si>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</si>
  <si>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</si>
  <si>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</si>
  <si>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</si>
  <si>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</si>
  <si>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</si>
  <si>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</si>
  <si>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</si>
  <si>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</si>
  <si>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</si>
  <si>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</si>
  <si>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</si>
  <si>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</si>
  <si>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</si>
  <si>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</si>
  <si>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</si>
  <si>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</si>
  <si>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</si>
  <si>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</si>
  <si>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</si>
  <si>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</si>
  <si>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</si>
  <si>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</si>
  <si>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</si>
  <si>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</si>
  <si>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</si>
  <si>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</si>
  <si>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</si>
  <si>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</si>
  <si>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</si>
  <si>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</si>
  <si>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</si>
  <si>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</si>
  <si>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</si>
  <si>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</si>
  <si>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</si>
  <si>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</si>
  <si>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</si>
  <si>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</si>
  <si>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</si>
  <si>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</si>
  <si>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</si>
  <si>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</si>
  <si>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</si>
  <si>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</si>
  <si>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</si>
  <si>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</si>
  <si>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</si>
  <si>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</si>
  <si>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</si>
  <si>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</si>
  <si>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</si>
  <si>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</si>
  <si>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</si>
  <si>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</si>
  <si>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</si>
  <si>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</si>
  <si>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</si>
  <si>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</si>
  <si>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</si>
  <si>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</si>
  <si>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</si>
  <si>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</si>
  <si>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</si>
  <si>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</si>
  <si>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</si>
  <si>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</si>
  <si>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</si>
  <si>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</si>
  <si>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</si>
  <si>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</si>
  <si>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</si>
  <si>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</si>
  <si>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</si>
  <si>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</si>
  <si>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</si>
  <si>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</si>
  <si>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</si>
  <si>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</si>
  <si>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</si>
  <si>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</si>
  <si>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</si>
  <si>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</si>
  <si>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</si>
  <si>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</si>
  <si>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</si>
  <si>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</si>
  <si>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</si>
  <si>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</si>
  <si>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</si>
  <si>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</si>
  <si>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</si>
  <si>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</si>
  <si>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</si>
  <si>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</si>
  <si>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</si>
  <si>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</si>
  <si>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</si>
  <si>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</si>
  <si>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</si>
  <si>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</si>
  <si>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</si>
  <si>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</si>
  <si>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</si>
  <si>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</si>
  <si>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</si>
  <si>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</si>
  <si>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</si>
  <si>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</si>
  <si>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</si>
  <si>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</si>
  <si>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</si>
  <si>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</si>
  <si>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</si>
  <si>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</si>
  <si>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</si>
  <si>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</si>
  <si>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</si>
  <si>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</si>
  <si>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</si>
  <si>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</si>
  <si>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</si>
  <si>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</si>
  <si>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</si>
  <si>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</si>
  <si>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</si>
  <si>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</si>
  <si>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</si>
  <si>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</si>
  <si>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</si>
  <si>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</si>
  <si>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</si>
  <si>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</si>
  <si>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</si>
  <si>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</si>
  <si>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</si>
  <si>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</si>
  <si>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</si>
  <si>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</si>
  <si>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</si>
  <si>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</si>
  <si>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</si>
  <si>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</si>
  <si>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</si>
  <si>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</si>
  <si>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</si>
  <si>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</si>
  <si>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</si>
  <si>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</si>
  <si>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</si>
  <si>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</si>
  <si>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</si>
  <si>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</si>
  <si>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</si>
  <si>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</si>
  <si>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</si>
  <si>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</si>
  <si>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</si>
  <si>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</si>
  <si>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</si>
  <si>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</si>
  <si>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</si>
  <si>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</si>
  <si>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</si>
  <si>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</si>
  <si>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</si>
  <si>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</si>
  <si>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</si>
  <si>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</si>
  <si>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</si>
  <si>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</si>
  <si>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</si>
  <si>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</si>
  <si>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</si>
  <si>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</si>
  <si>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</si>
  <si>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</si>
  <si>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</si>
  <si>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</si>
  <si>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</si>
  <si>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</si>
  <si>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</si>
  <si>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</si>
  <si>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</si>
  <si>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</si>
  <si>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</si>
  <si>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</si>
  <si>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</si>
  <si>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</si>
  <si>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</si>
  <si>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</si>
  <si>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</si>
  <si>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</si>
  <si>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</si>
  <si>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</si>
  <si>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</si>
  <si>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</si>
  <si>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</si>
  <si>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</si>
  <si>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</si>
  <si>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</si>
  <si>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</si>
  <si>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</si>
  <si>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</si>
  <si>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</si>
  <si>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</si>
  <si>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</si>
  <si>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</si>
  <si>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</si>
  <si>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</si>
  <si>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</si>
  <si>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</si>
  <si>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</si>
  <si>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</si>
  <si>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</si>
  <si>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</si>
  <si>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</si>
  <si>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</si>
  <si>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</si>
  <si>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</si>
  <si>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</si>
  <si>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</si>
  <si>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</si>
  <si>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</si>
  <si>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</si>
  <si>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</si>
  <si>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</si>
  <si>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</si>
  <si>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</si>
  <si>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</si>
  <si>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</si>
  <si>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</si>
  <si>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</si>
  <si>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</si>
  <si>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</si>
  <si>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</si>
  <si>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</si>
  <si>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</si>
  <si>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</si>
  <si>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</si>
  <si>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</si>
  <si>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</si>
  <si>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</si>
  <si>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</si>
  <si>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</si>
  <si>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</si>
  <si>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</si>
  <si>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</si>
  <si>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</si>
  <si>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</si>
  <si>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</si>
  <si>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</si>
  <si>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</si>
  <si>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</si>
  <si>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</si>
  <si>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</si>
  <si>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</si>
  <si>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</si>
  <si>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</si>
  <si>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</si>
  <si>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</si>
  <si>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</si>
  <si>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</si>
  <si>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</si>
  <si>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</si>
  <si>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</si>
  <si>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</si>
  <si>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</si>
  <si>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</si>
  <si>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</si>
  <si>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</si>
  <si>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</si>
  <si>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</si>
  <si>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</si>
  <si>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</si>
  <si>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</si>
  <si>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</si>
  <si>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</si>
  <si>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</si>
  <si>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</si>
  <si>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</si>
  <si>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</si>
  <si>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</si>
  <si>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</si>
  <si>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</si>
  <si>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</si>
  <si>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</si>
  <si>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</si>
  <si>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</si>
  <si>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</si>
  <si>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</si>
  <si>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</si>
  <si>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</si>
  <si>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</si>
  <si>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</si>
  <si>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</si>
  <si>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</si>
  <si>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</si>
  <si>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</si>
  <si>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</si>
  <si>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</si>
  <si>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</si>
  <si>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</si>
  <si>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</si>
  <si>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</si>
  <si>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</si>
  <si>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</si>
  <si>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</si>
  <si>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</si>
  <si>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</si>
  <si>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</si>
  <si>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</si>
  <si>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</si>
  <si>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</si>
  <si>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</si>
  <si>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</si>
  <si>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</si>
  <si>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</si>
  <si>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</si>
  <si>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</si>
  <si>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</si>
  <si>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</si>
  <si>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</si>
  <si>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</si>
  <si>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</si>
  <si>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</si>
  <si>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</si>
  <si>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</si>
  <si>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</si>
  <si>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</si>
  <si>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</si>
  <si>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</si>
  <si>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</si>
  <si>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</si>
  <si>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</si>
  <si>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</si>
  <si>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</si>
  <si>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</si>
  <si>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</si>
  <si>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</si>
  <si>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</si>
  <si>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</si>
  <si>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</si>
  <si>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</si>
  <si>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</si>
  <si>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</si>
  <si>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</si>
  <si>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</si>
  <si>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</si>
  <si>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</si>
  <si>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</si>
  <si>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</si>
  <si>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</si>
  <si>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</si>
  <si>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</si>
  <si>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</si>
  <si>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</si>
  <si>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</si>
  <si>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</si>
  <si>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</si>
  <si>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</si>
  <si>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</si>
  <si>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</si>
  <si>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</si>
  <si>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</si>
  <si>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</si>
  <si>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</si>
  <si>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</si>
  <si>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</si>
  <si>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</si>
  <si>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</si>
  <si>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</si>
  <si>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</si>
  <si>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</si>
  <si>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</si>
  <si>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</si>
  <si>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</si>
  <si>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</si>
  <si>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</si>
  <si>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</si>
  <si>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</si>
  <si>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</si>
  <si>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</si>
  <si>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</si>
  <si>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</si>
  <si>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</si>
  <si>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</si>
  <si>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</si>
  <si>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</si>
  <si>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</si>
  <si>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</si>
  <si>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</si>
  <si>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</si>
  <si>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</si>
  <si>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</si>
  <si>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</si>
  <si>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</si>
  <si>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</si>
  <si>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</si>
  <si>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</si>
  <si>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</si>
  <si>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</si>
  <si>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</si>
  <si>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</si>
  <si>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</si>
  <si>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</si>
  <si>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</si>
  <si>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</si>
  <si>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</si>
  <si>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</si>
  <si>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</si>
  <si>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</si>
  <si>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</si>
  <si>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</si>
  <si>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</si>
  <si>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</si>
  <si>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</si>
  <si>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</si>
  <si>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</si>
  <si>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</si>
  <si>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</si>
  <si>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</si>
  <si>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</si>
  <si>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</si>
  <si>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</si>
  <si>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</si>
  <si>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</si>
  <si>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</si>
  <si>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</si>
  <si>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</si>
  <si>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</si>
  <si>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</si>
  <si>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</si>
  <si>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</si>
  <si>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</si>
  <si>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</si>
  <si>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</si>
  <si>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</si>
  <si>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</si>
  <si>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</si>
  <si>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</si>
  <si>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</si>
  <si>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</si>
  <si>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</si>
  <si>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</si>
  <si>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</si>
  <si>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</si>
  <si>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</si>
  <si>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</si>
  <si>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</si>
  <si>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</si>
  <si>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</si>
  <si>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</si>
  <si>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</si>
  <si>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</si>
  <si>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</si>
  <si>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</si>
  <si>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</si>
  <si>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</si>
  <si>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</si>
  <si>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</si>
  <si>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</si>
  <si>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</si>
  <si>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</si>
  <si>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</si>
  <si>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</si>
  <si>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</si>
  <si>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</si>
  <si>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</si>
  <si>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</si>
  <si>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</si>
  <si>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</si>
  <si>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</si>
  <si>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</si>
  <si>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</si>
  <si>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</si>
  <si>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</si>
  <si>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</si>
  <si>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</si>
  <si>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</si>
  <si>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</si>
  <si>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</si>
  <si>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</si>
  <si>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</si>
  <si>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</si>
  <si>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</si>
  <si>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</si>
  <si>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</si>
  <si>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</si>
  <si>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</si>
  <si>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</si>
  <si>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</si>
  <si>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</si>
  <si>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</si>
  <si>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</si>
  <si>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</si>
  <si>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</si>
  <si>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</si>
  <si>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</si>
  <si>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</si>
  <si>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</si>
  <si>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</si>
  <si>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</si>
  <si>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</si>
  <si>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</si>
  <si>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</si>
  <si>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</si>
  <si>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</si>
  <si>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</si>
  <si>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</si>
  <si>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</si>
  <si>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</si>
  <si>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</si>
  <si>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</si>
  <si>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</si>
  <si>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</si>
  <si>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</si>
  <si>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</si>
  <si>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</si>
  <si>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</si>
  <si>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</si>
  <si>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</si>
  <si>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</si>
  <si>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</si>
  <si>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</si>
  <si>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</si>
  <si>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</si>
  <si>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</si>
  <si>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</si>
  <si>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</si>
  <si>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</si>
  <si>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</si>
  <si>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</si>
  <si>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</si>
  <si>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</si>
  <si>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</si>
  <si>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</si>
  <si>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</si>
  <si>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</si>
  <si>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</si>
  <si>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</si>
  <si>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</si>
  <si>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</si>
  <si>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</si>
  <si>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</si>
  <si>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</si>
  <si>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</si>
  <si>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</si>
  <si>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</si>
  <si>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</si>
  <si>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</si>
  <si>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</si>
  <si>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</si>
  <si>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</si>
  <si>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</si>
  <si>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</si>
  <si>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</si>
  <si>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</si>
  <si>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</si>
  <si>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</si>
  <si>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</si>
  <si>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</si>
  <si>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</si>
  <si>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</si>
  <si>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</si>
  <si>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</si>
  <si>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</si>
  <si>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</si>
  <si>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</si>
  <si>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</si>
  <si>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</si>
  <si>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</si>
  <si>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</si>
  <si>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</si>
  <si>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</si>
  <si>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</si>
  <si>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</si>
  <si>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</si>
  <si>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</si>
  <si>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</si>
  <si>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</si>
  <si>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</si>
  <si>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</si>
  <si>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</si>
  <si>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</si>
  <si>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</si>
  <si>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</si>
  <si>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</si>
  <si>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</si>
  <si>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</si>
  <si>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</si>
  <si>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</si>
  <si>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</si>
  <si>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</si>
  <si>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</si>
  <si>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</si>
  <si>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</si>
  <si>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</si>
  <si>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</si>
  <si>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</si>
  <si>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</si>
  <si>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</si>
  <si>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</si>
  <si>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</si>
  <si>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</si>
  <si>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</si>
  <si>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</si>
  <si>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</si>
  <si>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</si>
  <si>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</si>
  <si>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</si>
  <si>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</si>
  <si>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</si>
  <si>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</si>
  <si>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</si>
  <si>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</si>
  <si>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</si>
  <si>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</si>
  <si>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</si>
  <si>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</si>
  <si>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</si>
  <si>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</si>
  <si>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</si>
  <si>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</si>
  <si>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</si>
  <si>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</si>
  <si>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</si>
  <si>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</si>
  <si>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</si>
  <si>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</si>
  <si>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</si>
  <si>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</si>
  <si>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</si>
  <si>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</si>
  <si>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</si>
  <si>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</si>
  <si>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</si>
  <si>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</si>
  <si>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</si>
  <si>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</si>
  <si>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</si>
  <si>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</si>
  <si>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</si>
  <si>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</si>
  <si>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</si>
  <si>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</si>
  <si>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</si>
  <si>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</si>
  <si>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</si>
  <si>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</si>
  <si>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</si>
  <si>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</si>
  <si>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</si>
  <si>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</si>
  <si>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</si>
  <si>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</si>
  <si>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</si>
  <si>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</si>
  <si>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</si>
  <si>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</si>
  <si>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</si>
  <si>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</si>
  <si>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</si>
  <si>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</si>
  <si>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</si>
  <si>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</si>
  <si>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</si>
  <si>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</si>
  <si>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</si>
  <si>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</si>
  <si>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</si>
  <si>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</si>
  <si>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</si>
  <si>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</si>
  <si>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</si>
  <si>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</si>
  <si>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</si>
  <si>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</si>
  <si>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</si>
  <si>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</si>
  <si>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</si>
  <si>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</si>
  <si>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</si>
  <si>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</si>
  <si>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</si>
  <si>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</si>
  <si>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</si>
  <si>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</si>
  <si>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</si>
  <si>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</si>
  <si>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</si>
  <si>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</si>
  <si>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</si>
  <si>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</si>
  <si>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</si>
  <si>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</si>
  <si>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</si>
  <si>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</si>
  <si>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</si>
  <si>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</si>
  <si>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</si>
  <si>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</si>
  <si>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</si>
  <si>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</si>
  <si>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</si>
  <si>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</si>
  <si>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</si>
  <si>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</si>
  <si>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</si>
  <si>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</si>
  <si>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</si>
  <si>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</si>
  <si>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</si>
  <si>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</si>
  <si>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</si>
  <si>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</si>
  <si>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</si>
  <si>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</si>
  <si>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</si>
  <si>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</si>
  <si>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</si>
  <si>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</si>
  <si>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</si>
  <si>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</si>
  <si>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</si>
  <si>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</si>
  <si>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</si>
  <si>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</si>
  <si>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</si>
  <si>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</si>
  <si>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</si>
  <si>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</si>
  <si>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</si>
  <si>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</si>
  <si>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</si>
  <si>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</si>
  <si>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</si>
  <si>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</si>
  <si>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</si>
  <si>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</si>
  <si>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</si>
  <si>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</si>
  <si>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</si>
  <si>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</si>
  <si>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</si>
  <si>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</si>
  <si>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</si>
  <si>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</si>
  <si>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</si>
  <si>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</si>
  <si>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</si>
  <si>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</si>
  <si>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</si>
  <si>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</si>
  <si>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</si>
  <si>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</si>
  <si>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</si>
  <si>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</si>
  <si>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</si>
  <si>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</si>
  <si>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</si>
  <si>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</si>
  <si>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</si>
  <si>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</si>
  <si>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</si>
  <si>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</si>
  <si>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</si>
  <si>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</si>
  <si>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</si>
  <si>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</si>
  <si>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</si>
  <si>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</si>
  <si>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</si>
  <si>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</si>
  <si>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</si>
  <si>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</si>
  <si>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</si>
  <si>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</si>
  <si>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</si>
  <si>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</si>
  <si>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</si>
  <si>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</si>
  <si>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</si>
  <si>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</si>
  <si>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</si>
  <si>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</si>
  <si>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</si>
  <si>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</si>
  <si>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</si>
  <si>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</si>
  <si>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</si>
  <si>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</si>
  <si>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</si>
  <si>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</si>
  <si>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</si>
  <si>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</si>
  <si>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</si>
  <si>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</si>
  <si>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</si>
  <si>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</si>
  <si>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</si>
  <si>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</si>
  <si>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</si>
  <si>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</si>
  <si>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</si>
  <si>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</si>
  <si>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</si>
  <si>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</si>
  <si>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</si>
  <si>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</si>
  <si>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</si>
  <si>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</si>
  <si>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</si>
  <si>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</si>
  <si>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</si>
  <si>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</si>
  <si>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</si>
  <si>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</si>
  <si>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</si>
  <si>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</si>
  <si>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</si>
  <si>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</si>
  <si>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</si>
  <si>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</si>
  <si>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</si>
  <si>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</si>
  <si>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</si>
  <si>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</si>
  <si>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</si>
  <si>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</si>
  <si>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</si>
  <si>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</si>
  <si>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</si>
  <si>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</si>
  <si>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</si>
  <si>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</si>
  <si>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</si>
  <si>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</si>
  <si>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</si>
  <si>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</si>
  <si>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</si>
  <si>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</si>
  <si>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</si>
  <si>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</si>
  <si>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</si>
  <si>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</si>
  <si>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</si>
  <si>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</si>
  <si>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</si>
  <si>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</si>
  <si>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</si>
  <si>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</si>
  <si>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</si>
  <si>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</si>
  <si>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</si>
  <si>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</si>
  <si>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</si>
  <si>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</si>
  <si>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</si>
  <si>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</si>
  <si>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</si>
  <si>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</si>
  <si>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</si>
  <si>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</si>
  <si>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</si>
  <si>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</si>
  <si>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</si>
  <si>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</si>
  <si>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</si>
  <si>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</si>
  <si>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</si>
  <si>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</si>
  <si>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</si>
  <si>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</si>
  <si>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</si>
  <si>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</si>
  <si>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</si>
  <si>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</si>
  <si>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</si>
  <si>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</si>
  <si>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</si>
  <si>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</si>
  <si>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</si>
  <si>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</si>
  <si>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</si>
  <si>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</si>
  <si>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</si>
  <si>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</si>
  <si>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</si>
  <si>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</si>
  <si>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</si>
  <si>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</si>
  <si>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</si>
  <si>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</si>
  <si>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</si>
  <si>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</si>
  <si>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</si>
  <si>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</si>
  <si>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</si>
  <si>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</si>
  <si>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</si>
  <si>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</si>
  <si>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</si>
  <si>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</si>
  <si>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</si>
  <si>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</si>
  <si>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</si>
  <si>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</si>
  <si>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</si>
  <si>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</si>
  <si>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</si>
  <si>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</si>
  <si>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</si>
  <si>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</si>
  <si>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</si>
  <si>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</si>
  <si>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</si>
  <si>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</si>
  <si>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</si>
  <si>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</si>
  <si>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</si>
  <si>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</si>
  <si>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</si>
  <si>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</si>
  <si>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</si>
  <si>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</si>
  <si>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</si>
  <si>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</si>
  <si>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</si>
  <si>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</si>
  <si>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</si>
  <si>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</si>
  <si>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</si>
  <si>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</si>
  <si>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</si>
  <si>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</si>
  <si>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</si>
  <si>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</si>
  <si>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</si>
  <si>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</si>
  <si>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</si>
  <si>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</si>
  <si>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</si>
  <si>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</si>
  <si>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</si>
  <si>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</si>
  <si>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</si>
  <si>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</si>
  <si>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</si>
  <si>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</si>
  <si>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</si>
  <si>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</si>
  <si>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</si>
  <si>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</si>
  <si>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</si>
  <si>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</si>
  <si>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</si>
  <si>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</si>
  <si>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</si>
  <si>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</si>
  <si>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</si>
  <si>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</si>
  <si>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</si>
  <si>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</si>
  <si>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</si>
  <si>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</si>
  <si>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</si>
  <si>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</si>
  <si>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</si>
  <si>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</si>
  <si>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</si>
  <si>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</si>
  <si>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</si>
  <si>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</si>
  <si>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</si>
  <si>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</si>
  <si>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</si>
  <si>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</si>
  <si>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</si>
  <si>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</si>
  <si>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</si>
  <si>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</si>
  <si>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</si>
  <si>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</si>
  <si>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</si>
  <si>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</si>
  <si>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</si>
  <si>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</si>
  <si>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</si>
  <si>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</si>
  <si>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</si>
  <si>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</si>
  <si>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</si>
  <si>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</si>
  <si>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</si>
  <si>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</si>
  <si>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</si>
  <si>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</si>
  <si>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</si>
  <si>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</si>
  <si>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</si>
  <si>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</si>
  <si>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</si>
  <si>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</si>
  <si>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</si>
  <si>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</si>
  <si>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</si>
  <si>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</si>
  <si>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</si>
  <si>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</si>
  <si>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</si>
  <si>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</si>
  <si>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</si>
  <si>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</si>
  <si>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</si>
  <si>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</si>
  <si>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</si>
  <si>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</si>
  <si>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</si>
  <si>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</si>
  <si>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</si>
  <si>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</si>
  <si>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</si>
  <si>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</si>
  <si>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</si>
  <si>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</si>
  <si>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</si>
  <si>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</si>
  <si>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</si>
  <si>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</si>
  <si>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</si>
  <si>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</si>
  <si>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</si>
  <si>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</si>
  <si>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</si>
  <si>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</si>
  <si>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</si>
  <si>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</si>
  <si>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</si>
  <si>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</si>
  <si>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</si>
  <si>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</si>
  <si>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</si>
  <si>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</si>
  <si>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</si>
  <si>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</si>
  <si>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</si>
  <si>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</si>
  <si>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</si>
  <si>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</si>
  <si>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</si>
  <si>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</si>
  <si>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</si>
  <si>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</si>
  <si>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</si>
  <si>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</si>
  <si>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</si>
  <si>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</si>
  <si>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</si>
  <si>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</si>
  <si>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</si>
  <si>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</si>
  <si>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</si>
  <si>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</si>
  <si>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</si>
  <si>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</si>
  <si>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</si>
  <si>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</si>
  <si>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</si>
  <si>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</si>
  <si>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</si>
  <si>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</si>
  <si>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</si>
  <si>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</si>
  <si>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</si>
  <si>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</si>
  <si>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</si>
  <si>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</si>
  <si>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</si>
  <si>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</si>
  <si>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</si>
  <si>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</si>
  <si>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</si>
  <si>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</si>
  <si>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</si>
  <si>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</si>
  <si>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</si>
  <si>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</si>
  <si>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</si>
  <si>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</si>
  <si>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</si>
  <si>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</si>
  <si>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</si>
  <si>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</si>
  <si>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</si>
  <si>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</si>
  <si>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</si>
  <si>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</si>
  <si>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</si>
  <si>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</si>
  <si>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</si>
  <si>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</si>
  <si>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</si>
  <si>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</si>
  <si>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</si>
  <si>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</si>
  <si>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</si>
  <si>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</si>
  <si>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</si>
  <si>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</si>
  <si>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</si>
  <si>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</si>
  <si>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</si>
  <si>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</si>
  <si>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</si>
  <si>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</si>
  <si>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</si>
  <si>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</si>
  <si>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</si>
  <si>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</si>
  <si>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</si>
  <si>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</si>
  <si>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</si>
  <si>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</si>
  <si>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</si>
  <si>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</si>
  <si>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</si>
  <si>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</si>
  <si>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</si>
  <si>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</si>
  <si>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</si>
  <si>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</si>
  <si>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</si>
  <si>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</si>
  <si>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</si>
  <si>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</si>
  <si>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</si>
  <si>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</si>
  <si>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</si>
  <si>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</si>
  <si>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</si>
  <si>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</si>
  <si>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</si>
  <si>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</si>
  <si>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</si>
  <si>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</si>
  <si>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</si>
  <si>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</si>
  <si>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</si>
  <si>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</si>
  <si>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</si>
  <si>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</si>
  <si>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</si>
  <si>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</si>
  <si>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</si>
  <si>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</si>
  <si>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</si>
  <si>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</si>
  <si>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</si>
  <si>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</si>
  <si>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</si>
  <si>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</si>
  <si>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</si>
  <si>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</si>
  <si>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</si>
  <si>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</si>
  <si>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</si>
  <si>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</si>
  <si>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</si>
  <si>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</si>
  <si>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</si>
  <si>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</si>
  <si>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</si>
  <si>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</si>
  <si>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</si>
  <si>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</si>
  <si>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</si>
  <si>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</si>
  <si>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</si>
  <si>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</si>
  <si>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</si>
  <si>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</si>
  <si>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</si>
  <si>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</si>
  <si>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</si>
  <si>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</si>
  <si>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</si>
  <si>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</si>
  <si>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</si>
  <si>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</si>
  <si>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</si>
  <si>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</si>
  <si>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</si>
  <si>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</si>
  <si>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</si>
  <si>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</si>
  <si>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</si>
  <si>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</si>
  <si>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</si>
  <si>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</si>
  <si>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</si>
  <si>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</si>
  <si>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</si>
  <si>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</si>
  <si>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</si>
  <si>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</si>
  <si>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</si>
  <si>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</si>
  <si>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</si>
  <si>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</si>
  <si>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</si>
  <si>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</si>
  <si>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</si>
  <si>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</si>
  <si>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</si>
  <si>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</si>
  <si>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</si>
  <si>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</si>
  <si>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</si>
  <si>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</si>
  <si>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</si>
  <si>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</si>
  <si>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</si>
  <si>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</si>
  <si>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</si>
  <si>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</si>
  <si>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</si>
  <si>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</si>
  <si>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</si>
  <si>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</si>
  <si>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</si>
  <si>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</si>
  <si>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</si>
  <si>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</si>
  <si>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</si>
  <si>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</si>
  <si>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</si>
  <si>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</si>
  <si>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</si>
  <si>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</si>
  <si>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</si>
  <si>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</si>
  <si>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</si>
  <si>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</si>
  <si>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</si>
  <si>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</si>
  <si>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</si>
  <si>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</si>
  <si>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</si>
  <si>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</si>
  <si>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</si>
  <si>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</si>
  <si>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</si>
  <si>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</si>
  <si>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</si>
  <si>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</si>
  <si>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</si>
  <si>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</si>
  <si>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</si>
  <si>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</si>
  <si>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</si>
  <si>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</si>
  <si>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</si>
  <si>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</si>
  <si>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</si>
  <si>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</si>
  <si>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</si>
  <si>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</si>
  <si>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</si>
  <si>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</si>
  <si>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</si>
  <si>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</si>
  <si>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</si>
  <si>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</si>
  <si>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</si>
  <si>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</si>
  <si>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</si>
  <si>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</si>
  <si>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</si>
  <si>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</si>
  <si>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</si>
  <si>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</si>
  <si>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</si>
  <si>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</si>
  <si>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</si>
  <si>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</si>
  <si>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</si>
  <si>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</si>
  <si>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</si>
  <si>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</si>
  <si>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</si>
  <si>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</si>
  <si>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</si>
  <si>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</si>
  <si>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</si>
  <si>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</si>
  <si>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</si>
  <si>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</si>
  <si>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</si>
  <si>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</si>
  <si>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</si>
  <si>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</si>
  <si>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</si>
  <si>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</si>
  <si>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</si>
  <si>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</si>
  <si>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</si>
  <si>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</si>
  <si>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</si>
  <si>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</si>
  <si>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</si>
  <si>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</si>
  <si>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</si>
  <si>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</si>
  <si>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</si>
  <si>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</si>
  <si>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</si>
  <si>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</si>
  <si>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</si>
  <si>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</si>
  <si>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</si>
  <si>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</si>
  <si>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</si>
  <si>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</si>
  <si>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</si>
  <si>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</si>
  <si>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</si>
  <si>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</si>
  <si>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</si>
  <si>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</si>
  <si>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</si>
  <si>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</si>
  <si>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</si>
  <si>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</si>
  <si>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</si>
  <si>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</si>
  <si>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</si>
  <si>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</si>
  <si>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</si>
  <si>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</si>
  <si>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</si>
  <si>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</si>
  <si>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</si>
  <si>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</si>
  <si>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</si>
  <si>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</si>
  <si>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</si>
  <si>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</si>
  <si>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</si>
  <si>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</si>
  <si>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</si>
  <si>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</si>
  <si>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</si>
  <si>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</si>
  <si>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</si>
  <si>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</si>
  <si>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</si>
  <si>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</si>
  <si>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</si>
  <si>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</si>
  <si>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</si>
  <si>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</si>
  <si>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</si>
  <si>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</si>
  <si>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</si>
  <si>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</si>
  <si>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</si>
  <si>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</si>
  <si>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</si>
  <si>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</si>
  <si>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</si>
  <si>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</si>
  <si>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</si>
  <si>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</si>
  <si>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</si>
  <si>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</si>
  <si>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</si>
  <si>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</si>
  <si>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</si>
  <si>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</si>
  <si>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</si>
  <si>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</si>
  <si>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</si>
  <si>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</si>
  <si>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</si>
  <si>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</si>
  <si>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</si>
  <si>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</si>
  <si>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</si>
  <si>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</si>
  <si>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</si>
  <si>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</si>
  <si>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</si>
  <si>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</si>
  <si>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</si>
  <si>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</si>
  <si>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</si>
  <si>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</si>
  <si>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</si>
  <si>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</si>
  <si>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</si>
  <si>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</si>
  <si>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</si>
  <si>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</si>
  <si>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</si>
  <si>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</si>
  <si>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</si>
  <si>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</si>
  <si>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</si>
  <si>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</si>
  <si>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</si>
  <si>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</si>
  <si>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</si>
  <si>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</si>
  <si>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</si>
  <si>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</si>
  <si>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</si>
  <si>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</si>
  <si>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</si>
  <si>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</si>
  <si>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</si>
  <si>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</si>
  <si>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</si>
  <si>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</si>
  <si>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</si>
  <si>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</si>
  <si>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</si>
  <si>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</si>
  <si>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</si>
  <si>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</si>
  <si>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</si>
  <si>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</si>
  <si>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</si>
  <si>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</si>
  <si>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</si>
  <si>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</si>
  <si>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</si>
  <si>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</si>
  <si>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</si>
  <si>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</si>
  <si>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</si>
  <si>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</si>
  <si>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</si>
  <si>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</si>
  <si>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</si>
  <si>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</si>
  <si>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</si>
  <si>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</si>
  <si>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</si>
  <si>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</si>
  <si>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</si>
  <si>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</si>
  <si>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</si>
  <si>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</si>
  <si>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</si>
  <si>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</si>
  <si>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</si>
  <si>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</si>
  <si>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</si>
  <si>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</si>
  <si>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</si>
  <si>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</si>
  <si>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</si>
  <si>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</si>
  <si>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</si>
  <si>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</si>
  <si>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</si>
  <si>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</si>
  <si>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</si>
  <si>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</si>
  <si>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</si>
  <si>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</si>
  <si>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</si>
  <si>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</si>
  <si>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</si>
  <si>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</si>
  <si>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</si>
  <si>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</si>
  <si>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</si>
  <si>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</si>
  <si>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</si>
  <si>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</si>
  <si>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</si>
  <si>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</si>
  <si>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</si>
  <si>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</si>
  <si>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</si>
  <si>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</si>
  <si>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</si>
  <si>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</si>
  <si>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</si>
  <si>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</si>
  <si>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</si>
  <si>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</si>
  <si>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</si>
  <si>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</si>
  <si>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</si>
  <si>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</si>
  <si>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</si>
  <si>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</si>
  <si>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</si>
  <si>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</si>
  <si>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</si>
  <si>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</si>
  <si>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</si>
  <si>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</si>
  <si>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</si>
  <si>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</si>
  <si>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</si>
  <si>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</si>
  <si>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</si>
  <si>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</si>
  <si>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</si>
  <si>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</si>
  <si>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</si>
  <si>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</si>
  <si>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</si>
  <si>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</si>
  <si>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</si>
  <si>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</si>
  <si>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</si>
  <si>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</si>
  <si>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</si>
  <si>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</si>
  <si>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</si>
  <si>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</si>
  <si>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</si>
  <si>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</si>
  <si>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</si>
  <si>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</si>
  <si>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</si>
  <si>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</si>
  <si>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</si>
  <si>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</si>
  <si>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</si>
  <si>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</si>
  <si>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</si>
  <si>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</si>
  <si>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</si>
  <si>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</si>
  <si>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</si>
  <si>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</si>
  <si>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</si>
  <si>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</si>
  <si>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</si>
  <si>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</si>
  <si>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</si>
  <si>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</si>
  <si>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</si>
  <si>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</si>
  <si>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</si>
  <si>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</si>
  <si>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</si>
  <si>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</si>
  <si>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</si>
  <si>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</si>
  <si>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</si>
  <si>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</si>
  <si>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</si>
  <si>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</si>
  <si>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</si>
  <si>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</si>
  <si>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</si>
  <si>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</si>
  <si>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</si>
  <si>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</si>
  <si>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</si>
  <si>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</si>
  <si>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</si>
  <si>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</si>
  <si>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</si>
  <si>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</si>
  <si>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</si>
  <si>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</si>
  <si>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</si>
  <si>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</si>
  <si>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</si>
  <si>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</si>
  <si>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</si>
  <si>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</si>
  <si>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</si>
  <si>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</si>
  <si>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</si>
  <si>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</si>
  <si>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</si>
  <si>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</si>
  <si>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</si>
  <si>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</si>
  <si>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</si>
  <si>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</si>
  <si>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</si>
  <si>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</si>
  <si>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</si>
  <si>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</si>
  <si>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</si>
  <si>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</si>
  <si>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</si>
  <si>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</si>
  <si>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</si>
  <si>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</si>
  <si>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</si>
  <si>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</si>
  <si>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</si>
  <si>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</si>
  <si>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</si>
  <si>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</si>
  <si>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</si>
  <si>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</si>
  <si>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</si>
  <si>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</si>
  <si>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</si>
  <si>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Revenue</t>
  </si>
  <si>
    <t># of Accounts</t>
  </si>
  <si>
    <t>Base Salary</t>
  </si>
  <si>
    <t>Total Pay</t>
  </si>
  <si>
    <t>Quota Tier</t>
  </si>
  <si>
    <t>lowest</t>
  </si>
  <si>
    <t>average</t>
  </si>
  <si>
    <t>highest</t>
  </si>
  <si>
    <t>% to Quota</t>
  </si>
  <si>
    <t>Average Commission</t>
  </si>
  <si>
    <t>Employee</t>
  </si>
  <si>
    <t>-</t>
  </si>
  <si>
    <t># of ea. Quota</t>
  </si>
  <si>
    <t>vs</t>
  </si>
  <si>
    <t>Comparision of</t>
  </si>
  <si>
    <t>Brew Aguirre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</si>
</sst>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164" fontId="0" fillId="2" borderId="0" xfId="2" applyNumberFormat="1" applyFont="1" applyFill="1"/>
    <xf numFmtId="0" fontId="0" fillId="0" borderId="0" xfId="0" applyAlignment="1" applyProtection="1">
      <alignment vertical="center"/>
    </xf>
    <xf numFmtId="0" fontId="0" fillId="2" borderId="5" xfId="0" applyFill="1" applyBorder="1" applyAlignment="1" applyProtection="1">
      <alignment vertical="center"/>
      <protection locked="0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</xf>
    <xf numFmtId="0" fontId="0" fillId="0" borderId="0" xfId="0" applyProtection="1"/>
    <xf numFmtId="0" fontId="0" fillId="0" borderId="0" xfId="0" applyAlignment="1" applyProtection="1">
      <alignment horizontal="center"/>
    </xf>
    <xf numFmtId="0" fontId="0" fillId="0" borderId="0" xfId="0" applyBorder="1" applyProtection="1"/>
    <xf numFmtId="0" fontId="0" fillId="0" borderId="0" xfId="0" applyBorder="1" applyAlignment="1" applyProtection="1">
      <alignment horizontal="right" vertical="center"/>
    </xf>
    <xf numFmtId="0" fontId="0" fillId="0" borderId="0" xfId="0" applyAlignment="1" applyProtection="1">
      <alignment horizontal="center" vertical="center"/>
    </xf>
    <xf numFmtId="0" fontId="0" fillId="0" borderId="0" xfId="0" applyAlignment="1" applyProtection="1">
      <alignment horizontal="left" vertical="center"/>
    </xf>
    <xf numFmtId="0" fontId="0" fillId="0" borderId="13" xfId="0" applyBorder="1" applyAlignment="1" applyProtection="1">
      <alignment vertical="center"/>
    </xf>
    <xf numFmtId="0" fontId="0" fillId="0" borderId="14" xfId="0" applyBorder="1" applyAlignment="1" applyProtection="1">
      <alignment vertical="center"/>
    </xf>
    <xf numFmtId="0" fontId="0" fillId="0" borderId="8" xfId="0" applyBorder="1" applyAlignment="1" applyProtection="1">
      <alignment vertical="center"/>
    </xf>
    <xf numFmtId="0" fontId="2" fillId="0" borderId="0" xfId="0" applyFont="1" applyProtection="1"/>
    <xf numFmtId="0" fontId="2" fillId="0" borderId="0" xfId="0" applyFont="1" applyAlignment="1" applyProtection="1">
      <alignment horizontal="center"/>
    </xf>
    <xf numFmtId="0" fontId="0" fillId="2" borderId="6" xfId="0" applyFill="1" applyBorder="1" applyAlignment="1" applyProtection="1">
      <alignment horizontal="left" vertical="center"/>
    </xf>
    <xf numFmtId="0" fontId="0" fillId="0" borderId="6" xfId="0" applyBorder="1" applyAlignment="1" applyProtection="1">
      <alignment horizontal="left" vertical="center"/>
    </xf>
    <xf numFmtId="0" fontId="0" fillId="0" borderId="10" xfId="0" applyBorder="1" applyAlignment="1" applyProtection="1">
      <alignment vertical="center"/>
    </xf>
    <xf numFmtId="0" fontId="2" fillId="0" borderId="0" xfId="0" applyFont="1" applyBorder="1" applyAlignment="1" applyProtection="1">
      <alignment horizontal="right" vertical="center"/>
    </xf>
    <xf numFmtId="0" fontId="2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left" vertical="center"/>
    </xf>
    <xf numFmtId="0" fontId="0" fillId="0" borderId="0" xfId="0" applyBorder="1" applyAlignment="1" applyProtection="1">
      <alignment vertical="center"/>
    </xf>
    <xf numFmtId="0" fontId="0" fillId="0" borderId="5" xfId="0" applyBorder="1" applyAlignment="1" applyProtection="1">
      <alignment vertical="center"/>
    </xf>
    <xf numFmtId="0" fontId="0" fillId="0" borderId="7" xfId="0" applyBorder="1" applyAlignment="1" applyProtection="1">
      <alignment vertical="center"/>
    </xf>
    <xf numFmtId="0" fontId="0" fillId="0" borderId="12" xfId="0" applyBorder="1" applyAlignment="1" applyProtection="1">
      <alignment vertical="center"/>
    </xf>
    <xf numFmtId="0" fontId="0" fillId="2" borderId="3" xfId="0" applyFill="1" applyBorder="1" applyAlignment="1" applyProtection="1">
      <alignment horizontal="center" vertical="center"/>
    </xf>
    <xf numFmtId="0" fontId="0" fillId="2" borderId="4" xfId="0" applyFill="1" applyBorder="1" applyAlignment="1" applyProtection="1">
      <alignment horizontal="center" vertical="center"/>
    </xf>
    <xf numFmtId="164" fontId="0" fillId="2" borderId="5" xfId="2" applyNumberFormat="1" applyFont="1" applyFill="1" applyBorder="1" applyAlignment="1" applyProtection="1">
      <alignment vertical="center"/>
    </xf>
    <xf numFmtId="0" fontId="0" fillId="2" borderId="7" xfId="0" applyFill="1" applyBorder="1" applyAlignment="1" applyProtection="1">
      <alignment vertical="center"/>
    </xf>
    <xf numFmtId="9" fontId="0" fillId="2" borderId="1" xfId="3" applyFont="1" applyFill="1" applyBorder="1" applyAlignment="1" applyProtection="1">
      <alignment vertical="center"/>
    </xf>
    <xf numFmtId="0" fontId="0" fillId="0" borderId="14" xfId="0" applyBorder="1" applyAlignment="1" applyProtection="1">
      <alignment horizontal="right" vertical="center"/>
    </xf>
    <xf numFmtId="0" fontId="0" fillId="0" borderId="8" xfId="0" applyBorder="1" applyAlignment="1" applyProtection="1">
      <alignment horizontal="right" vertical="center"/>
    </xf>
    <xf numFmtId="164" fontId="0" fillId="0" borderId="1" xfId="2" applyNumberFormat="1" applyFont="1" applyBorder="1" applyAlignment="1" applyProtection="1">
      <alignment vertical="center"/>
    </xf>
    <xf numFmtId="0" fontId="0" fillId="0" borderId="1" xfId="0" applyBorder="1" applyAlignment="1" applyProtection="1">
      <alignment vertical="center"/>
    </xf>
    <xf numFmtId="9" fontId="0" fillId="0" borderId="1" xfId="3" applyFont="1" applyBorder="1" applyAlignment="1" applyProtection="1">
      <alignment vertical="center"/>
    </xf>
    <xf numFmtId="9" fontId="0" fillId="0" borderId="0" xfId="3" applyFont="1" applyBorder="1" applyAlignment="1" applyProtection="1">
      <alignment vertical="center"/>
    </xf>
    <xf numFmtId="0" fontId="0" fillId="0" borderId="4" xfId="0" applyBorder="1" applyAlignment="1" applyProtection="1">
      <alignment horizontal="right" vertical="center"/>
    </xf>
    <xf numFmtId="43" fontId="0" fillId="0" borderId="1" xfId="1" applyFont="1" applyBorder="1" applyAlignment="1" applyProtection="1">
      <alignment vertical="center"/>
    </xf>
    <xf numFmtId="0" fontId="0" fillId="0" borderId="6" xfId="0" applyBorder="1" applyAlignment="1" applyProtection="1">
      <alignment horizontal="right" vertical="center"/>
    </xf>
    <xf numFmtId="0" fontId="0" fillId="0" borderId="10" xfId="0" applyBorder="1" applyAlignment="1" applyProtection="1">
      <alignment horizontal="right" vertical="center"/>
    </xf>
    <xf numFmtId="0" fontId="0" fillId="0" borderId="0" xfId="0" applyFill="1" applyBorder="1" applyProtection="1"/>
    <xf numFmtId="0" fontId="0" fillId="0" borderId="11" xfId="0" applyBorder="1" applyAlignment="1" applyProtection="1">
      <alignment vertical="center"/>
    </xf>
    <xf numFmtId="164" fontId="0" fillId="2" borderId="1" xfId="2" applyNumberFormat="1" applyFont="1" applyFill="1" applyBorder="1" applyAlignment="1" applyProtection="1">
      <alignment vertical="center"/>
    </xf>
    <xf numFmtId="164" fontId="0" fillId="2" borderId="7" xfId="2" applyNumberFormat="1" applyFont="1" applyFill="1" applyBorder="1" applyAlignment="1" applyProtection="1">
      <alignment vertical="center"/>
    </xf>
    <xf numFmtId="164" fontId="0" fillId="0" borderId="0" xfId="2" applyNumberFormat="1" applyFont="1" applyBorder="1" applyAlignment="1" applyProtection="1">
      <alignment vertical="center"/>
    </xf>
    <xf numFmtId="0" fontId="0" fillId="0" borderId="9" xfId="0" applyBorder="1" applyAlignment="1" applyProtection="1">
      <alignment vertical="center"/>
    </xf>
    <xf numFmtId="0" fontId="0" fillId="0" borderId="9" xfId="0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0" xfId="0" applyBorder="1" applyAlignment="1" applyProtection="1">
      <alignment wrapText="1"/>
    </xf>
    <xf numFmtId="0" fontId="0" fillId="2" borderId="1" xfId="0" applyFill="1" applyBorder="1" applyAlignment="1" applyProtection="1">
      <alignment vertical="center"/>
    </xf>
    <xf numFmtId="0" fontId="0" fillId="2" borderId="4" xfId="0" applyFill="1" applyBorder="1" applyAlignment="1" applyProtection="1">
      <alignment horizontal="center" vertical="center"/>
    </xf>
    <xf numFmtId="164" fontId="0" fillId="2" borderId="4" xfId="0" applyNumberFormat="1" applyFill="1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right" vertical="center"/>
    </xf>
    <xf numFmtId="0" fontId="0" fillId="0" borderId="9" xfId="0" applyBorder="1" applyAlignment="1" applyProtection="1">
      <alignment horizontal="right" vertical="center"/>
    </xf>
    <xf numFmtId="0" fontId="0" fillId="0" borderId="10" xfId="0" applyBorder="1" applyAlignment="1" applyProtection="1">
      <alignment horizontal="right" vertical="center"/>
    </xf>
    <xf numFmtId="9" fontId="0" fillId="0" borderId="1" xfId="0" applyNumberFormat="1" applyBorder="1" applyAlignment="1" applyProtection="1">
      <alignment horizontal="left" vertical="center"/>
    </xf>
    <xf numFmtId="0" fontId="0" fillId="0" borderId="0" xfId="0" applyAlignment="1" applyProtection="1">
      <alignment horizontal="righ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81B-7648-9494-B86AF60278D3}"/>
              </c:ext>
            </c:extLst>
          </c:dPt>
          <c:cat>
            <c:multiLvlStrRef>
              <c:f>'HR Dashboard'!$B$13:$C$16</c:f>
              <c:multiLvlStrCache>
                <c:ptCount val="4"/>
                <c:lvl>
                  <c:pt idx="1">
                    <c:v>lowest</c:v>
                  </c:pt>
                  <c:pt idx="2">
                    <c:v>average</c:v>
                  </c:pt>
                  <c:pt idx="3">
                    <c:v>highest</c:v>
                  </c:pt>
                </c:lvl>
                <c:lvl>
                  <c:pt idx="0">
                    <c:v>Brew Aguirre</c:v>
                  </c:pt>
                  <c:pt idx="1">
                    <c:v>Account Executive I</c:v>
                  </c:pt>
                </c:lvl>
              </c:multiLvlStrCache>
            </c:multiLvlStrRef>
          </c:cat>
          <c:val>
            <c:numRef>
              <c:f>'HR Dashboard'!$E$13:$E$16</c:f>
              <c:numCache>
                <c:formatCode>_("$"* #,##0_);_("$"* \(#,##0\);_("$"* "-"??_);_(@_)</c:formatCode>
                <c:ptCount val="4"/>
                <c:pt idx="0">
                  <c:v>106799.38</c:v>
                </c:pt>
                <c:pt idx="1">
                  <c:v>21986.9</c:v>
                </c:pt>
                <c:pt idx="2">
                  <c:v>81426.744000000021</c:v>
                </c:pt>
                <c:pt idx="3">
                  <c:v>169270.2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B-7648-9494-B86AF6027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9919839"/>
        <c:axId val="959921471"/>
      </c:barChart>
      <c:catAx>
        <c:axId val="9599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21471"/>
        <c:crosses val="autoZero"/>
        <c:auto val="1"/>
        <c:lblAlgn val="ctr"/>
        <c:lblOffset val="100"/>
        <c:noMultiLvlLbl val="0"/>
      </c:catAx>
      <c:valAx>
        <c:axId val="9599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1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</a:t>
            </a:r>
            <a:r>
              <a:rPr lang="en-US" baseline="0"/>
              <a:t> Accounts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68-B84F-83E4-766B3AC3B8F1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68-B84F-83E4-766B3AC3B8F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68-B84F-83E4-766B3AC3B8F1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68-B84F-83E4-766B3AC3B8F1}"/>
              </c:ext>
            </c:extLst>
          </c:dPt>
          <c:cat>
            <c:multiLvlStrRef>
              <c:f>'HR Dashboard'!$B$7:$C$10</c:f>
              <c:multiLvlStrCache>
                <c:ptCount val="4"/>
                <c:lvl>
                  <c:pt idx="1">
                    <c:v>lowest</c:v>
                  </c:pt>
                  <c:pt idx="2">
                    <c:v>average</c:v>
                  </c:pt>
                  <c:pt idx="3">
                    <c:v>highest</c:v>
                  </c:pt>
                </c:lvl>
                <c:lvl>
                  <c:pt idx="0">
                    <c:v>Brew Aguirre</c:v>
                  </c:pt>
                  <c:pt idx="1">
                    <c:v>Account Executive I</c:v>
                  </c:pt>
                </c:lvl>
              </c:multiLvlStrCache>
            </c:multiLvlStrRef>
          </c:cat>
          <c:val>
            <c:numRef>
              <c:f>'HR Dashboard'!$E$7:$E$10</c:f>
              <c:numCache>
                <c:formatCode>General</c:formatCode>
                <c:ptCount val="4"/>
                <c:pt idx="0">
                  <c:v>23</c:v>
                </c:pt>
                <c:pt idx="1">
                  <c:v>9</c:v>
                </c:pt>
                <c:pt idx="2" formatCode="_(* #,##0.00_);_(* \(#,##0.00\);_(* &quot;-&quot;??_);_(@_)">
                  <c:v>19.551612903225806</c:v>
                </c:pt>
                <c:pt idx="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8-B84F-83E4-766B3AC3B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237167"/>
        <c:axId val="985238799"/>
      </c:barChart>
      <c:catAx>
        <c:axId val="98523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38799"/>
        <c:crosses val="autoZero"/>
        <c:auto val="1"/>
        <c:lblAlgn val="ctr"/>
        <c:lblOffset val="100"/>
        <c:noMultiLvlLbl val="0"/>
      </c:catAx>
      <c:valAx>
        <c:axId val="9852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3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8A9-0042-BCF8-1EBA3C437392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A9-0042-BCF8-1EBA3C43739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8A9-0042-BCF8-1EBA3C437392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A9-0042-BCF8-1EBA3C437392}"/>
              </c:ext>
            </c:extLst>
          </c:dPt>
          <c:cat>
            <c:multiLvlStrRef>
              <c:f>'HR Dashboard'!$B$7:$C$10</c:f>
              <c:multiLvlStrCache>
                <c:ptCount val="4"/>
                <c:lvl>
                  <c:pt idx="1">
                    <c:v>lowest</c:v>
                  </c:pt>
                  <c:pt idx="2">
                    <c:v>average</c:v>
                  </c:pt>
                  <c:pt idx="3">
                    <c:v>highest</c:v>
                  </c:pt>
                </c:lvl>
                <c:lvl>
                  <c:pt idx="0">
                    <c:v>Brew Aguirre</c:v>
                  </c:pt>
                  <c:pt idx="1">
                    <c:v>Account Executive I</c:v>
                  </c:pt>
                </c:lvl>
              </c:multiLvlStrCache>
            </c:multiLvlStrRef>
          </c:cat>
          <c:val>
            <c:numRef>
              <c:f>'HR Dashboard'!$D$7:$D$10</c:f>
              <c:numCache>
                <c:formatCode>_("$"* #,##0_);_("$"* \(#,##0\);_("$"* "-"??_);_(@_)</c:formatCode>
                <c:ptCount val="4"/>
                <c:pt idx="0">
                  <c:v>820679</c:v>
                </c:pt>
                <c:pt idx="1">
                  <c:v>219869</c:v>
                </c:pt>
                <c:pt idx="2">
                  <c:v>678000.3967741935</c:v>
                </c:pt>
                <c:pt idx="3">
                  <c:v>1230202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9-0042-BCF8-1EBA3C437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464208"/>
        <c:axId val="961105887"/>
      </c:barChart>
      <c:catAx>
        <c:axId val="25646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5887"/>
        <c:crosses val="autoZero"/>
        <c:auto val="1"/>
        <c:lblAlgn val="ctr"/>
        <c:lblOffset val="100"/>
        <c:noMultiLvlLbl val="0"/>
      </c:catAx>
      <c:valAx>
        <c:axId val="9611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6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to</a:t>
            </a:r>
            <a:r>
              <a:rPr lang="en-US" baseline="0"/>
              <a:t> Quota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376-3945-8C65-9F3E67EDBF8A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376-3945-8C65-9F3E67EDBF8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376-3945-8C65-9F3E67EDBF8A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376-3945-8C65-9F3E67EDBF8A}"/>
              </c:ext>
            </c:extLst>
          </c:dPt>
          <c:cat>
            <c:multiLvlStrRef>
              <c:f>'HR Dashboard'!$B$7:$C$10</c:f>
              <c:multiLvlStrCache>
                <c:ptCount val="4"/>
                <c:lvl>
                  <c:pt idx="1">
                    <c:v>lowest</c:v>
                  </c:pt>
                  <c:pt idx="2">
                    <c:v>average</c:v>
                  </c:pt>
                  <c:pt idx="3">
                    <c:v>highest</c:v>
                  </c:pt>
                </c:lvl>
                <c:lvl>
                  <c:pt idx="0">
                    <c:v>Brew Aguirre</c:v>
                  </c:pt>
                  <c:pt idx="1">
                    <c:v>Account Executive I</c:v>
                  </c:pt>
                </c:lvl>
              </c:multiLvlStrCache>
            </c:multiLvlStrRef>
          </c:cat>
          <c:val>
            <c:numRef>
              <c:f>'HR Dashboard'!$F$7:$F$10</c:f>
              <c:numCache>
                <c:formatCode>0%</c:formatCode>
                <c:ptCount val="4"/>
                <c:pt idx="0">
                  <c:v>1.6413580000000001</c:v>
                </c:pt>
                <c:pt idx="1">
                  <c:v>0.43973800000000002</c:v>
                </c:pt>
                <c:pt idx="2">
                  <c:v>1.3560007935483869</c:v>
                </c:pt>
                <c:pt idx="3">
                  <c:v>2.460404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6-3945-8C65-9F3E67EDB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2509343"/>
        <c:axId val="952510975"/>
      </c:barChart>
      <c:catAx>
        <c:axId val="9525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510975"/>
        <c:crosses val="autoZero"/>
        <c:auto val="1"/>
        <c:lblAlgn val="ctr"/>
        <c:lblOffset val="100"/>
        <c:noMultiLvlLbl val="0"/>
      </c:catAx>
      <c:valAx>
        <c:axId val="95251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50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367046</xdr:colOff>
      <xdr:row>13</xdr:row>
      <xdr:rowOff>202061</xdr:rowOff>
    </xdr:from>
    <xdr:to>
      <xdr:col>16</xdr:col>
      <xdr:colOff>120223</xdr:colOff>
      <xdr:row>20</xdr:row>
      <xdr:rowOff>137658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7A518-B602-9E4C-9CF3-0697326FE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368147</xdr:colOff>
      <xdr:row>5</xdr:row>
      <xdr:rowOff>5862</xdr:rowOff>
    </xdr:from>
    <xdr:to>
      <xdr:col>16</xdr:col>
      <xdr:colOff>123898</xdr:colOff>
      <xdr:row>13</xdr:row>
      <xdr:rowOff>514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9A476D-9B66-C844-AE5F-E4A8B231B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242844</xdr:colOff>
      <xdr:row>5</xdr:row>
      <xdr:rowOff>8186</xdr:rowOff>
    </xdr:from>
    <xdr:to>
      <xdr:col>11</xdr:col>
      <xdr:colOff>26131</xdr:colOff>
      <xdr:row>12</xdr:row>
      <xdr:rowOff>203545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B865A8-5E8D-5B42-A9FF-218BBFDE2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252043</xdr:colOff>
      <xdr:row>14</xdr:row>
      <xdr:rowOff>5076</xdr:rowOff>
    </xdr:from>
    <xdr:to>
      <xdr:col>11</xdr:col>
      <xdr:colOff>32283</xdr:colOff>
      <xdr:row>20</xdr:row>
      <xdr:rowOff>149605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B43B65-BA9A-3F4F-AE84-AF644043D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baseColWidth="10" defaultColWidth="11.1640625" defaultRowHeight="16" x14ac:dyDescent="0.2"/>
  <sheetData>
    <row r="2" spans="1:2" x14ac:dyDescent="0.2">
      <c r="A2" t="s">
        <v>22323</v>
      </c>
      <c r="B2" t="s">
        <v>22324</v>
      </c>
    </row>
    <row r="3" spans="1:2" x14ac:dyDescent="0.2">
      <c r="A3" t="s">
        <v>22325</v>
      </c>
      <c r="B3" t="s">
        <v>22326</v>
      </c>
    </row>
    <row r="4" spans="1:2" x14ac:dyDescent="0.2">
      <c r="A4" t="s">
        <v>22327</v>
      </c>
      <c r="B4" t="s">
        <v>22328</v>
      </c>
    </row>
    <row r="5" spans="1:2" x14ac:dyDescent="0.2">
      <c r="A5" t="s">
        <v>22329</v>
      </c>
      <c r="B5" t="s">
        <v>22330</v>
      </c>
    </row>
    <row r="6" spans="1:2" x14ac:dyDescent="0.2">
      <c r="B6" t="s">
        <v>22334</v>
      </c>
    </row>
    <row r="7" spans="1:2" x14ac:dyDescent="0.2">
      <c r="A7" t="s">
        <v>22335</v>
      </c>
      <c r="B7" t="s">
        <v>22336</v>
      </c>
    </row>
    <row r="8" spans="1:2" x14ac:dyDescent="0.2">
      <c r="B8" t="s">
        <v>22337</v>
      </c>
    </row>
    <row r="9" spans="1:2" x14ac:dyDescent="0.2">
      <c r="A9" t="s">
        <v>22338</v>
      </c>
      <c r="B9" t="s">
        <v>22339</v>
      </c>
    </row>
    <row r="10" spans="1:2" x14ac:dyDescent="0.2">
      <c r="B10" t="s">
        <v>22340</v>
      </c>
    </row>
    <row r="11" spans="1:2" x14ac:dyDescent="0.2">
      <c r="A11" t="s">
        <v>22342</v>
      </c>
      <c r="B11" t="s">
        <v>22343</v>
      </c>
    </row>
    <row r="12" spans="1:2" x14ac:dyDescent="0.2">
      <c r="B12" t="s">
        <v>22344</v>
      </c>
    </row>
    <row r="13" spans="1:2" x14ac:dyDescent="0.2">
      <c r="A13" t="s">
        <v>22346</v>
      </c>
      <c r="B13" t="s">
        <v>22347</v>
      </c>
    </row>
    <row r="14" spans="1:2" x14ac:dyDescent="0.2">
      <c r="B14" t="s">
        <v>22348</v>
      </c>
    </row>
    <row r="15" spans="1:2" x14ac:dyDescent="0.2">
      <c r="A15" t="s">
        <v>22352</v>
      </c>
      <c r="B15" t="s">
        <v>22351</v>
      </c>
    </row>
    <row r="16" spans="1:2" x14ac:dyDescent="0.2">
      <c r="B16" t="s">
        <v>22350</v>
      </c>
    </row>
    <row r="17" spans="1:2" x14ac:dyDescent="0.2">
      <c r="B17" t="s">
        <v>22353</v>
      </c>
    </row>
    <row r="18" spans="1:2" x14ac:dyDescent="0.2">
      <c r="A18" t="s">
        <v>22355</v>
      </c>
      <c r="B18" t="s">
        <v>22357</v>
      </c>
    </row>
    <row r="19" spans="1:2" x14ac:dyDescent="0.2">
      <c r="B19" t="s">
        <v>22358</v>
      </c>
    </row>
    <row r="20" spans="1:2" x14ac:dyDescent="0.2">
      <c r="A20" t="s">
        <v>22360</v>
      </c>
      <c r="B20" t="s">
        <v>22361</v>
      </c>
    </row>
    <row r="21" spans="1:2" x14ac:dyDescent="0.2">
      <c r="B21" t="s">
        <v>22359</v>
      </c>
    </row>
    <row r="22" spans="1:2" x14ac:dyDescent="0.2">
      <c r="A22" t="s">
        <v>22362</v>
      </c>
      <c r="B22" t="s">
        <v>22363</v>
      </c>
    </row>
    <row r="23" spans="1:2" x14ac:dyDescent="0.2">
      <c r="B23" t="s">
        <v>22364</v>
      </c>
    </row>
    <row r="24" spans="1:2" x14ac:dyDescent="0.2">
      <c r="A24" t="s">
        <v>22365</v>
      </c>
      <c r="B24" t="s">
        <v>22366</v>
      </c>
    </row>
    <row r="25" spans="1:2" x14ac:dyDescent="0.2">
      <c r="B25" t="s">
        <v>22367</v>
      </c>
    </row>
    <row r="26" spans="1:2" x14ac:dyDescent="0.2">
      <c r="A26" t="s">
        <v>22370</v>
      </c>
      <c r="B26" t="s">
        <v>22371</v>
      </c>
    </row>
    <row r="27" spans="1:2" x14ac:dyDescent="0.2">
      <c r="B27" t="s">
        <v>22372</v>
      </c>
    </row>
    <row r="28" spans="1:2" x14ac:dyDescent="0.2">
      <c r="A28" t="s">
        <v>22373</v>
      </c>
      <c r="B28" t="s">
        <v>22374</v>
      </c>
    </row>
    <row r="29" spans="1:2" x14ac:dyDescent="0.2">
      <c r="B29" t="s">
        <v>22372</v>
      </c>
    </row>
    <row r="30" spans="1:2" x14ac:dyDescent="0.2">
      <c r="A30" t="s">
        <v>22375</v>
      </c>
      <c r="B30" t="s">
        <v>22376</v>
      </c>
    </row>
    <row r="31" spans="1:2" x14ac:dyDescent="0.2">
      <c r="B31" t="s">
        <v>22377</v>
      </c>
    </row>
    <row r="32" spans="1:2" x14ac:dyDescent="0.2">
      <c r="A32" t="s">
        <v>22378</v>
      </c>
      <c r="B32" t="s">
        <v>22379</v>
      </c>
    </row>
    <row r="33" spans="2:2" x14ac:dyDescent="0.2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baseColWidth="10" defaultColWidth="11.1640625" defaultRowHeight="16" x14ac:dyDescent="0.2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">
      <c r="L13" s="10" t="s">
        <v>22393</v>
      </c>
      <c r="M13" s="7">
        <f>COUNT(calcs!A2:A1001)</f>
        <v>1000</v>
      </c>
    </row>
    <row r="14" spans="1:13" x14ac:dyDescent="0.2">
      <c r="A14" s="10"/>
      <c r="L14" s="11" t="s">
        <v>22381</v>
      </c>
      <c r="M14" s="2">
        <f>SUM(calcs!G2:G1001)</f>
        <v>699144198</v>
      </c>
    </row>
    <row r="15" spans="1:13" x14ac:dyDescent="0.2">
      <c r="A15" s="10"/>
      <c r="L15" s="10" t="s">
        <v>22382</v>
      </c>
      <c r="M15" s="2">
        <f>SUM(calcs!H2:H1001)</f>
        <v>621050000</v>
      </c>
    </row>
    <row r="16" spans="1:13" x14ac:dyDescent="0.2">
      <c r="L16" s="10" t="s">
        <v>22383</v>
      </c>
      <c r="M16" s="12">
        <f>M14/M15</f>
        <v>1.1257454279043555</v>
      </c>
    </row>
    <row r="17" spans="12:13" x14ac:dyDescent="0.2">
      <c r="L17" s="10" t="s">
        <v>22384</v>
      </c>
      <c r="M17" s="7">
        <f>SUM(calcs!F2:F1001)</f>
        <v>20000</v>
      </c>
    </row>
    <row r="18" spans="12:13" x14ac:dyDescent="0.2">
      <c r="L18" s="10" t="s">
        <v>22385</v>
      </c>
      <c r="M18" s="2">
        <f>M14/M17</f>
        <v>34957.209900000002</v>
      </c>
    </row>
    <row r="19" spans="12:13" x14ac:dyDescent="0.2">
      <c r="L19" s="10" t="s">
        <v>22386</v>
      </c>
      <c r="M19" s="2">
        <f>M14/M13</f>
        <v>699144.19799999997</v>
      </c>
    </row>
    <row r="20" spans="12:13" x14ac:dyDescent="0.2">
      <c r="L20" s="10" t="s">
        <v>22387</v>
      </c>
      <c r="M20" s="2">
        <f>SUM(calcs!E2:E1001)</f>
        <v>72011493</v>
      </c>
    </row>
    <row r="21" spans="12:13" x14ac:dyDescent="0.2">
      <c r="L21" s="10" t="s">
        <v>22388</v>
      </c>
      <c r="M21" s="2">
        <f>SUM(calcs!S2:S1001)</f>
        <v>97382112.189999864</v>
      </c>
    </row>
    <row r="22" spans="12:13" x14ac:dyDescent="0.2">
      <c r="L22" s="10" t="s">
        <v>22389</v>
      </c>
      <c r="M22" s="2">
        <f>M21/M17</f>
        <v>4869.1056094999931</v>
      </c>
    </row>
    <row r="23" spans="12:13" x14ac:dyDescent="0.2">
      <c r="L23" s="10" t="s">
        <v>22390</v>
      </c>
      <c r="M23" s="6">
        <f>SUM(M20:M21)</f>
        <v>169393605.18999988</v>
      </c>
    </row>
    <row r="24" spans="12:13" x14ac:dyDescent="0.2">
      <c r="L24" s="11" t="s">
        <v>22391</v>
      </c>
      <c r="M24" s="6">
        <f>M14-M23</f>
        <v>529750592.81000012</v>
      </c>
    </row>
    <row r="25" spans="12:13" x14ac:dyDescent="0.2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baseColWidth="10" defaultColWidth="11.1640625" defaultRowHeight="16" x14ac:dyDescent="0.2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83203125" customWidth="1"/>
    <col min="15" max="15" width="12.6640625" customWidth="1"/>
    <col min="16" max="18" width="10.83203125" customWidth="1"/>
    <col min="19" max="19" width="11.5" customWidth="1"/>
    <col min="20" max="20" width="10.83203125" customWidth="1"/>
    <col min="21" max="21" width="12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workbookViewId="0"/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83" t="s">
        <v>22428</v>
      </c>
      <c r="C2" s="27" t="s">
        <v>22418</v>
      </c>
      <c r="D2" s="27" t="s">
        <v>22420</v>
      </c>
    </row>
    <row r="3" spans="2:19" x14ac:dyDescent="0.2">
      <c r="B3" s="83"/>
      <c r="C3" s="27" t="s">
        <v>22421</v>
      </c>
      <c r="D3" s="27" t="str">
        <f>VLOOKUP(D2,Calculations!A:E,5,FALSE)</f>
        <v>Account Executive III</v>
      </c>
    </row>
    <row r="5" spans="2:19" x14ac:dyDescent="0.2">
      <c r="B5" s="83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83"/>
      <c r="C6" s="27" t="s">
        <v>22423</v>
      </c>
      <c r="D6" s="30">
        <f>VLOOKUP(D2,Calculations!A:T,20,FALSE)</f>
        <v>146565.66999999998</v>
      </c>
    </row>
    <row r="7" spans="2:19" x14ac:dyDescent="0.2">
      <c r="B7" s="83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84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84"/>
      <c r="C10" s="27" t="s">
        <v>22320</v>
      </c>
      <c r="D10" s="30">
        <f>VLOOKUP(D3,benchmark_data!$A$1:$D$4,3,FALSE)</f>
        <v>125000</v>
      </c>
    </row>
    <row r="11" spans="2:19" x14ac:dyDescent="0.2">
      <c r="B11" s="84"/>
      <c r="C11" s="27" t="s">
        <v>22321</v>
      </c>
      <c r="D11" s="38">
        <f>SUM(D9:D10)</f>
        <v>210000</v>
      </c>
    </row>
    <row r="13" spans="2:19" ht="26" x14ac:dyDescent="0.3">
      <c r="B13" s="85" t="str">
        <f>D2</f>
        <v>Bertie Turpey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</row>
    <row r="14" spans="2:19" ht="21" x14ac:dyDescent="0.25">
      <c r="B14" s="86" t="str">
        <f>D3</f>
        <v>Account Executive III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</row>
  </sheetData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6" width="16" style="28" bestFit="1" customWidth="1"/>
    <col min="17" max="17" width="18.33203125" style="28" bestFit="1" customWidth="1"/>
    <col min="18" max="16384" width="10.83203125" style="28"/>
  </cols>
  <sheetData>
    <row r="1" spans="1:17" ht="21" x14ac:dyDescent="0.25">
      <c r="A1" s="41" t="s">
        <v>22408</v>
      </c>
    </row>
    <row r="3" spans="1:17" x14ac:dyDescent="0.2">
      <c r="A3" s="13" t="s">
        <v>22409</v>
      </c>
    </row>
    <row r="4" spans="1:17" x14ac:dyDescent="0.2">
      <c r="A4" s="43" t="s">
        <v>22410</v>
      </c>
    </row>
    <row r="5" spans="1:17" x14ac:dyDescent="0.2">
      <c r="A5" s="13" t="s">
        <v>22411</v>
      </c>
    </row>
    <row r="6" spans="1:17" x14ac:dyDescent="0.2">
      <c r="A6" s="39" t="s">
        <v>22412</v>
      </c>
    </row>
    <row r="7" spans="1:17" x14ac:dyDescent="0.2">
      <c r="A7" s="39" t="s">
        <v>22413</v>
      </c>
    </row>
    <row r="11" spans="1:17" x14ac:dyDescent="0.2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">
      <c r="O13" s="33"/>
      <c r="P13" s="33"/>
      <c r="Q13" s="33"/>
    </row>
    <row r="14" spans="1:17" x14ac:dyDescent="0.2">
      <c r="A14" s="87" t="s">
        <v>22404</v>
      </c>
      <c r="B14" s="87"/>
      <c r="C14" s="87"/>
      <c r="D14" s="87"/>
      <c r="E14" s="87"/>
      <c r="F14" s="87"/>
      <c r="G14" s="87"/>
      <c r="H14" s="87"/>
      <c r="I14" s="87"/>
      <c r="J14" s="87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2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2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2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2">
      <c r="A20" s="87" t="s">
        <v>22403</v>
      </c>
      <c r="B20" s="87"/>
      <c r="C20" s="87"/>
      <c r="D20" s="87"/>
      <c r="E20" s="87"/>
      <c r="F20" s="87"/>
      <c r="G20" s="87"/>
      <c r="H20" s="87"/>
      <c r="I20" s="87"/>
      <c r="J20" s="42"/>
      <c r="O20" s="33"/>
      <c r="P20" s="33"/>
      <c r="Q20" s="33"/>
    </row>
    <row r="21" spans="1:18" x14ac:dyDescent="0.2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2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2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2">
      <c r="O25" s="33"/>
      <c r="P25" s="33"/>
      <c r="Q25" s="33"/>
    </row>
    <row r="26" spans="1:18" x14ac:dyDescent="0.2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2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2">
      <c r="O28" s="33"/>
      <c r="P28" s="33"/>
      <c r="Q28" s="33"/>
    </row>
    <row r="29" spans="1:18" x14ac:dyDescent="0.2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3" width="16" style="28" bestFit="1" customWidth="1"/>
    <col min="14" max="16384" width="10.83203125" style="28"/>
  </cols>
  <sheetData>
    <row r="1" spans="1:13" x14ac:dyDescent="0.2">
      <c r="A1" s="27" t="s">
        <v>22405</v>
      </c>
      <c r="B1" s="23">
        <v>0.3</v>
      </c>
      <c r="M1" s="40">
        <v>2018</v>
      </c>
    </row>
    <row r="2" spans="1:13" x14ac:dyDescent="0.2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">
      <c r="A4" s="88" t="s">
        <v>22404</v>
      </c>
      <c r="B4" s="89"/>
      <c r="C4" s="89"/>
      <c r="D4" s="89"/>
      <c r="E4" s="89"/>
      <c r="F4" s="89"/>
      <c r="G4" s="89"/>
      <c r="H4" s="89"/>
      <c r="I4" s="89"/>
      <c r="J4" s="90"/>
      <c r="L4" s="27" t="s">
        <v>22381</v>
      </c>
      <c r="M4" s="19">
        <f>SUM(Calculations!H2:H1001)</f>
        <v>699144198</v>
      </c>
    </row>
    <row r="5" spans="1:13" x14ac:dyDescent="0.2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">
      <c r="L9" s="27" t="s">
        <v>22386</v>
      </c>
      <c r="M9" s="19">
        <f>M4/M2</f>
        <v>699144.19799999997</v>
      </c>
    </row>
    <row r="10" spans="1:13" x14ac:dyDescent="0.2">
      <c r="A10" s="88" t="s">
        <v>22403</v>
      </c>
      <c r="B10" s="89"/>
      <c r="C10" s="89"/>
      <c r="D10" s="89"/>
      <c r="E10" s="89"/>
      <c r="F10" s="89"/>
      <c r="G10" s="89"/>
      <c r="H10" s="89"/>
      <c r="I10" s="89"/>
      <c r="J10" s="90"/>
    </row>
    <row r="11" spans="1:13" x14ac:dyDescent="0.2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2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2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2">
      <c r="L16" s="34" t="s">
        <v>22391</v>
      </c>
      <c r="M16" s="21">
        <f>M4-M14</f>
        <v>529750592.81000006</v>
      </c>
    </row>
    <row r="17" spans="1:13" x14ac:dyDescent="0.2">
      <c r="L17" s="27" t="s">
        <v>22392</v>
      </c>
      <c r="M17" s="19">
        <f>M16/M2</f>
        <v>529750.59281000006</v>
      </c>
    </row>
    <row r="19" spans="1:13" x14ac:dyDescent="0.2">
      <c r="A19" s="91"/>
      <c r="B19" s="91"/>
      <c r="C19" s="91"/>
      <c r="D19" s="91"/>
      <c r="E19" s="91"/>
      <c r="F19" s="91"/>
      <c r="G19" s="91"/>
      <c r="H19" s="91"/>
      <c r="I19" s="91"/>
      <c r="J19" s="32"/>
      <c r="K19" s="33"/>
    </row>
    <row r="20" spans="1:13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baseColWidth="10" defaultColWidth="11.1640625" defaultRowHeight="16" x14ac:dyDescent="0.2"/>
  <cols>
    <col min="1" max="1" width="19.33203125" bestFit="1" customWidth="1"/>
    <col min="2" max="2" width="14.16406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">
      <c r="C5" s="14">
        <f>GETPIVOTDATA("Sum of revenue",$A$3)/GETPIVOTDATA("Count of employee_id",$A$3)</f>
        <v>699144.19799999997</v>
      </c>
    </row>
    <row r="6" spans="1:7" x14ac:dyDescent="0.2">
      <c r="F6">
        <f>GETPIVOTDATA("Sum of total_commission",$A$3)/GETPIVOTDATA("Sum of number_of_accounts",$A$3)</f>
        <v>4869.1056094999931</v>
      </c>
    </row>
    <row r="7" spans="1:7" x14ac:dyDescent="0.2">
      <c r="F7" s="2">
        <f>GETPIVOTDATA("Sum of revenue",$A$3)-GETPIVOTDATA("Sum of total_pay",$A$3)</f>
        <v>529750592.81000018</v>
      </c>
    </row>
    <row r="8" spans="1:7" x14ac:dyDescent="0.2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baseColWidth="10" defaultColWidth="11.1640625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baseColWidth="10" defaultColWidth="11.1640625" defaultRowHeight="16" x14ac:dyDescent="0.2"/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C24" sqref="C24"/>
    </sheetView>
  </sheetViews>
  <sheetFormatPr baseColWidth="10" defaultColWidth="11.1640625" defaultRowHeight="16" x14ac:dyDescent="0.2"/>
  <cols>
    <col min="1" max="1" width="18" bestFit="1" customWidth="1"/>
    <col min="2" max="2" width="14.83203125" bestFit="1" customWidth="1"/>
    <col min="3" max="3" width="21" bestFit="1" customWidth="1"/>
    <col min="4" max="4" width="18.5" bestFit="1" customWidth="1"/>
  </cols>
  <sheetData>
    <row r="1" spans="1:4" x14ac:dyDescent="0.2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zoomScaleNormal="100" workbookViewId="0">
      <selection activeCell="D2" sqref="D2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83" t="s">
        <v>22428</v>
      </c>
      <c r="C2" s="27" t="s">
        <v>22418</v>
      </c>
      <c r="D2" s="27" t="s">
        <v>22420</v>
      </c>
    </row>
    <row r="3" spans="2:19" x14ac:dyDescent="0.2">
      <c r="B3" s="83"/>
      <c r="C3" s="27" t="s">
        <v>22421</v>
      </c>
      <c r="D3" s="27" t="str">
        <f>VLOOKUP(D2,Calculations!A:E,5,FALSE)</f>
        <v>Account Executive III</v>
      </c>
    </row>
    <row r="5" spans="2:19" x14ac:dyDescent="0.2">
      <c r="B5" s="83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83"/>
      <c r="C6" s="27" t="s">
        <v>22423</v>
      </c>
      <c r="D6" s="30">
        <f>VLOOKUP(D2,Calculations!A:T,20,FALSE)</f>
        <v>146565.66999999998</v>
      </c>
    </row>
    <row r="7" spans="2:19" x14ac:dyDescent="0.2">
      <c r="B7" s="83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84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84"/>
      <c r="C10" s="27" t="s">
        <v>22320</v>
      </c>
      <c r="D10" s="30">
        <f>VLOOKUP(D3,benchmark_data!$A$1:$D$4,3,FALSE)</f>
        <v>125000</v>
      </c>
    </row>
    <row r="11" spans="2:19" x14ac:dyDescent="0.2">
      <c r="B11" s="84"/>
      <c r="C11" s="27" t="s">
        <v>22321</v>
      </c>
      <c r="D11" s="38">
        <f>SUM(D9:D10)</f>
        <v>210000</v>
      </c>
    </row>
    <row r="13" spans="2:19" ht="26" x14ac:dyDescent="0.3">
      <c r="B13" s="85" t="str">
        <f>D2</f>
        <v>Bertie Turpey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</row>
    <row r="14" spans="2:19" ht="21" x14ac:dyDescent="0.25">
      <c r="B14" s="86" t="str">
        <f>D3</f>
        <v>Account Executive III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A718854-3420-5245-B3E7-B5B4E47880BF}">
          <x14:formula1>
            <xm:f>Calculations!$A:$A</xm:f>
          </x14:formula1>
          <xm:sqref>D2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Normal="100" workbookViewId="0">
      <selection activeCell="J11" sqref="J11"/>
    </sheetView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0.3</v>
      </c>
      <c r="L11" s="67"/>
      <c r="M11" s="78">
        <v>2018</v>
      </c>
      <c r="N11" s="78" t="s">
        <v>22414</v>
      </c>
      <c r="O11" s="78" t="s">
        <v>22415</v>
      </c>
      <c r="P11" s="78" t="s">
        <v>22416</v>
      </c>
      <c r="Q11" s="78" t="s">
        <v>22417</v>
      </c>
    </row>
    <row r="12" spans="1:18" x14ac:dyDescent="0.2">
      <c r="A12" s="55" t="s">
        <v>22406</v>
      </c>
      <c r="B12" s="56">
        <v>0.05</v>
      </c>
      <c r="L12" s="77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2">
      <c r="L13" s="67"/>
      <c r="M13" s="67"/>
      <c r="N13" s="67"/>
      <c r="O13" s="67"/>
      <c r="P13" s="67"/>
      <c r="Q13" s="67"/>
    </row>
    <row r="14" spans="1:18" x14ac:dyDescent="0.2">
      <c r="A14" s="92" t="s">
        <v>22404</v>
      </c>
      <c r="B14" s="92"/>
      <c r="C14" s="92"/>
      <c r="D14" s="92"/>
      <c r="E14" s="92"/>
      <c r="F14" s="92"/>
      <c r="G14" s="92"/>
      <c r="H14" s="92"/>
      <c r="I14" s="92"/>
      <c r="J14" s="92"/>
      <c r="L14" s="77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1116101517.5904269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77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77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</v>
      </c>
      <c r="P16" s="72">
        <f>P14/P15</f>
        <v>1.1337473481081082</v>
      </c>
      <c r="Q16" s="72">
        <f>Q14/Q15</f>
        <v>1.3286922828457464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77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77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37203.383919680899</v>
      </c>
    </row>
    <row r="19" spans="1:18" x14ac:dyDescent="0.2">
      <c r="L19" s="77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766529.41859042691</v>
      </c>
      <c r="P19" s="70">
        <f>M19</f>
        <v>699144.19799999997</v>
      </c>
      <c r="Q19" s="69">
        <f>Q14/Q12</f>
        <v>930084.59799202241</v>
      </c>
    </row>
    <row r="20" spans="1:18" x14ac:dyDescent="0.2">
      <c r="A20" s="92" t="s">
        <v>22403</v>
      </c>
      <c r="B20" s="92"/>
      <c r="C20" s="92"/>
      <c r="D20" s="92"/>
      <c r="E20" s="92"/>
      <c r="F20" s="92"/>
      <c r="G20" s="92"/>
      <c r="H20" s="92"/>
      <c r="I20" s="92"/>
      <c r="J20" s="79"/>
      <c r="L20" s="67"/>
      <c r="M20" s="67"/>
      <c r="N20" s="67"/>
      <c r="O20" s="67"/>
      <c r="P20" s="67"/>
      <c r="Q20" s="6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77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COUNTIF(Calculations!E:E,'2018_commission_structure-Start'!A22)</f>
        <v>310</v>
      </c>
      <c r="L22" s="77" t="s">
        <v>22388</v>
      </c>
      <c r="M22" s="68">
        <f>SUM(Calculations!T2:T1001)</f>
        <v>97382112.189999908</v>
      </c>
      <c r="N22" s="69">
        <f>M23*N17</f>
        <v>126596745.84699987</v>
      </c>
      <c r="O22" s="69">
        <f>SUM(Calculations!AA:AA)</f>
        <v>106768037.34</v>
      </c>
      <c r="P22" s="69">
        <f>P23*P17</f>
        <v>116858534.6279999</v>
      </c>
      <c r="Q22" s="69">
        <f>Q23*Q17</f>
        <v>146073168.28499985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COUNTIF(Calculations!E:E,'2018_commission_structure-Start'!A23)</f>
        <v>343</v>
      </c>
      <c r="L23" s="77" t="s">
        <v>22389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COUNTIF(Calculations!E:E,'2018_commission_structure-Start'!A24)</f>
        <v>347</v>
      </c>
      <c r="L24" s="77" t="s">
        <v>22390</v>
      </c>
      <c r="M24" s="74">
        <f>SUM(M21:M22)</f>
        <v>169393605.18999991</v>
      </c>
      <c r="N24" s="70">
        <f>N21+N22</f>
        <v>198608238.84699988</v>
      </c>
      <c r="O24" s="70">
        <f>SUM(O21:O22)</f>
        <v>182380104.99000001</v>
      </c>
      <c r="P24" s="70">
        <f>SUM(P21:P22)</f>
        <v>203272326.22799993</v>
      </c>
      <c r="Q24" s="70">
        <f>SUM(Q21:Q22)</f>
        <v>236807649.46499985</v>
      </c>
    </row>
    <row r="25" spans="1:18" x14ac:dyDescent="0.2">
      <c r="L25" s="67"/>
      <c r="M25" s="67"/>
      <c r="N25" s="67"/>
      <c r="O25" s="67"/>
      <c r="P25" s="67"/>
      <c r="Q25" s="67"/>
    </row>
    <row r="26" spans="1:18" x14ac:dyDescent="0.2">
      <c r="L26" s="77" t="s">
        <v>22391</v>
      </c>
      <c r="M26" s="74">
        <f>M14-M24</f>
        <v>529750592.81000006</v>
      </c>
      <c r="N26" s="70">
        <f>N14-N24</f>
        <v>710279218.55300009</v>
      </c>
      <c r="O26" s="70">
        <f>O14-O24</f>
        <v>584149313.60042691</v>
      </c>
      <c r="P26" s="70">
        <f>P14-P24</f>
        <v>635700711.3720001</v>
      </c>
      <c r="Q26" s="70">
        <f>Q14-Q24</f>
        <v>879293868.12542701</v>
      </c>
    </row>
    <row r="27" spans="1:18" x14ac:dyDescent="0.2">
      <c r="L27" s="77" t="s">
        <v>22392</v>
      </c>
      <c r="M27" s="68">
        <f>M26/M12</f>
        <v>529750.59281000006</v>
      </c>
      <c r="N27" s="69">
        <f>N26/N12</f>
        <v>710279.21855300013</v>
      </c>
      <c r="O27" s="69">
        <f>O26/O12</f>
        <v>584149.31360042689</v>
      </c>
      <c r="P27" s="69">
        <f>P26/P12</f>
        <v>529750.59281000006</v>
      </c>
      <c r="Q27" s="69">
        <f>Q26/Q12</f>
        <v>732744.89010452246</v>
      </c>
    </row>
    <row r="28" spans="1:18" x14ac:dyDescent="0.2">
      <c r="L28" s="67"/>
      <c r="M28" s="67"/>
      <c r="N28" s="75"/>
      <c r="O28" s="75"/>
      <c r="P28" s="75"/>
      <c r="Q28" s="75"/>
    </row>
    <row r="29" spans="1:18" x14ac:dyDescent="0.2">
      <c r="L29" s="67"/>
      <c r="M29" s="67"/>
      <c r="N29" s="75">
        <f>N14-M14</f>
        <v>209743259.39999998</v>
      </c>
      <c r="O29" s="75">
        <f>O14-M14</f>
        <v>67385220.590426922</v>
      </c>
      <c r="P29" s="75">
        <f>P14-M14</f>
        <v>139828839.60000002</v>
      </c>
      <c r="Q29" s="76">
        <f>SUM(N29:P29)+M14</f>
        <v>1116101517.5904269</v>
      </c>
      <c r="R29" s="54"/>
    </row>
  </sheetData>
  <sheetProtection sheet="1" objects="1" scenarios="1" selectLockedCells="1"/>
  <mergeCells count="2">
    <mergeCell ref="A20:I20"/>
    <mergeCell ref="A14:J14"/>
  </mergeCells>
  <dataValidations count="3">
    <dataValidation type="decimal" allowBlank="1" showErrorMessage="1" errorTitle="Growth Rate Assumption" error="Growth rate must be between 0-100%" promptTitle="Growth Rate Assumption" prompt="Growth rate must be between 0-100%" sqref="B11" xr:uid="{C839D576-2E96-6245-90B8-F6CFC950CDB7}">
      <formula1>0</formula1>
      <formula2>1</formula2>
    </dataValidation>
    <dataValidation type="decimal" allowBlank="1" showErrorMessage="1" errorTitle="Annual Raise Assumption" error="Anual raise must be between 0-20%" promptTitle="Annual Raise Assumption" prompt="Anual raise must be between 0-20%" sqref="B12" xr:uid="{C4B99404-849D-7F45-BF86-F05BF22C60D4}">
      <formula1>0</formula1>
      <formula2>0.2</formula2>
    </dataValidation>
    <dataValidation type="decimal" allowBlank="1" showErrorMessage="1" errorTitle="Commission Value Assumption" error="Commission value assumption must be between 0-50%" promptTitle="Commission Value Assumption" prompt="Commission value assumption must be between 0-50%" sqref="D16:H18" xr:uid="{9E98A152-5DCC-CE4B-9919-3F071D798154}">
      <formula1>0</formula1>
      <formula2>0.5</formula2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/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0.3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2">
      <c r="A12" s="55" t="s">
        <v>22406</v>
      </c>
      <c r="B12" s="56">
        <v>0.05</v>
      </c>
      <c r="L12" s="55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2">
      <c r="M13" s="67"/>
      <c r="N13" s="67"/>
      <c r="O13" s="67"/>
      <c r="P13" s="67"/>
      <c r="Q13" s="67"/>
    </row>
    <row r="14" spans="1:18" x14ac:dyDescent="0.2">
      <c r="A14" s="92" t="s">
        <v>22404</v>
      </c>
      <c r="B14" s="92"/>
      <c r="C14" s="92"/>
      <c r="D14" s="92"/>
      <c r="E14" s="92"/>
      <c r="F14" s="92"/>
      <c r="G14" s="92"/>
      <c r="H14" s="92"/>
      <c r="I14" s="92"/>
      <c r="J14" s="92"/>
      <c r="L14" s="55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1116101517.5904269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</v>
      </c>
      <c r="P16" s="72">
        <f>P14/P15</f>
        <v>1.1337473481081082</v>
      </c>
      <c r="Q16" s="72">
        <f>Q14/Q15</f>
        <v>1.3286922828457464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37203.383919680899</v>
      </c>
    </row>
    <row r="19" spans="1:18" x14ac:dyDescent="0.2">
      <c r="L19" s="55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766529.41859042691</v>
      </c>
      <c r="P19" s="70">
        <f>M19</f>
        <v>699144.19799999997</v>
      </c>
      <c r="Q19" s="69">
        <f>Q14/Q12</f>
        <v>930084.59799202241</v>
      </c>
    </row>
    <row r="20" spans="1:18" x14ac:dyDescent="0.2">
      <c r="A20" s="92" t="s">
        <v>22403</v>
      </c>
      <c r="B20" s="92"/>
      <c r="C20" s="92"/>
      <c r="D20" s="92"/>
      <c r="E20" s="92"/>
      <c r="F20" s="92"/>
      <c r="G20" s="92"/>
      <c r="H20" s="92"/>
      <c r="I20" s="92"/>
      <c r="J20" s="63"/>
      <c r="M20" s="67"/>
      <c r="N20" s="67"/>
      <c r="O20" s="67"/>
      <c r="P20" s="67"/>
      <c r="Q20" s="6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22388</v>
      </c>
      <c r="M22" s="68">
        <f>SUM(Calculations!T2:T1001)</f>
        <v>97382112.189999908</v>
      </c>
      <c r="N22" s="69">
        <f>M23*N17</f>
        <v>126596745.84699987</v>
      </c>
      <c r="O22" s="69">
        <f>SUM(Calculations!AA:AA)</f>
        <v>106768037.34</v>
      </c>
      <c r="P22" s="69">
        <f>P23*P17</f>
        <v>116858534.6279999</v>
      </c>
      <c r="Q22" s="69">
        <f>Q23*Q17</f>
        <v>146073168.28499985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22389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22390</v>
      </c>
      <c r="M24" s="74">
        <f>SUM(M21:M22)</f>
        <v>169393605.18999991</v>
      </c>
      <c r="N24" s="70">
        <f>N21+N22</f>
        <v>198608238.84699988</v>
      </c>
      <c r="O24" s="70">
        <f>SUM(O21:O22)</f>
        <v>182380104.99000001</v>
      </c>
      <c r="P24" s="70">
        <f>SUM(P21:P22)</f>
        <v>203272326.22799993</v>
      </c>
      <c r="Q24" s="70">
        <f>SUM(Q21:Q22)</f>
        <v>236807649.46499985</v>
      </c>
    </row>
    <row r="25" spans="1:18" x14ac:dyDescent="0.2">
      <c r="M25" s="67"/>
      <c r="N25" s="67"/>
      <c r="O25" s="67"/>
      <c r="P25" s="67"/>
      <c r="Q25" s="67"/>
    </row>
    <row r="26" spans="1:18" x14ac:dyDescent="0.2">
      <c r="L26" s="55" t="s">
        <v>22391</v>
      </c>
      <c r="M26" s="74">
        <f>M14-M24</f>
        <v>529750592.81000006</v>
      </c>
      <c r="N26" s="70">
        <f>N14-N24</f>
        <v>710279218.55300009</v>
      </c>
      <c r="O26" s="70">
        <f>O14-O24</f>
        <v>584149313.60042691</v>
      </c>
      <c r="P26" s="70">
        <f>P14-P24</f>
        <v>635700711.3720001</v>
      </c>
      <c r="Q26" s="70">
        <f>Q14-Q24</f>
        <v>879293868.12542701</v>
      </c>
    </row>
    <row r="27" spans="1:18" x14ac:dyDescent="0.2">
      <c r="L27" s="55" t="s">
        <v>22392</v>
      </c>
      <c r="M27" s="68">
        <f>M26/M12</f>
        <v>529750.59281000006</v>
      </c>
      <c r="N27" s="69">
        <f>N26/N12</f>
        <v>710279.21855300013</v>
      </c>
      <c r="O27" s="69">
        <f>O26/O12</f>
        <v>584149.31360042689</v>
      </c>
      <c r="P27" s="69">
        <f>P26/P12</f>
        <v>529750.59281000006</v>
      </c>
      <c r="Q27" s="69">
        <f>Q26/Q12</f>
        <v>732744.89010452246</v>
      </c>
    </row>
    <row r="28" spans="1:18" x14ac:dyDescent="0.2">
      <c r="M28" s="67"/>
      <c r="N28" s="75"/>
      <c r="O28" s="75"/>
      <c r="P28" s="75"/>
      <c r="Q28" s="75"/>
    </row>
    <row r="29" spans="1:18" x14ac:dyDescent="0.2">
      <c r="M29" s="67"/>
      <c r="N29" s="75">
        <f>N14-M14</f>
        <v>209743259.39999998</v>
      </c>
      <c r="O29" s="75">
        <f>O14-M14</f>
        <v>67385220.590426922</v>
      </c>
      <c r="P29" s="75">
        <f>P14-M14</f>
        <v>139828839.60000002</v>
      </c>
      <c r="Q29" s="76">
        <f>SUM(N29:P29)+M14</f>
        <v>1116101517.5904269</v>
      </c>
      <c r="R29" s="54"/>
    </row>
  </sheetData>
  <sheetProtection sheet="1" objects="1" scenarios="1"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zoomScale="180" zoomScaleNormal="180" workbookViewId="0">
      <pane ySplit="1" topLeftCell="A2" activePane="bottomLeft" state="frozen"/>
      <selection activeCell="H1" sqref="H1"/>
      <selection pane="bottomLeft" activeCell="D19" sqref="D19"/>
    </sheetView>
  </sheetViews>
  <sheetFormatPr baseColWidth="10" defaultColWidth="11.1640625" defaultRowHeight="16" x14ac:dyDescent="0.2"/>
  <cols>
    <col min="1" max="1" width="22.6640625" bestFit="1" customWidth="1"/>
    <col min="2" max="2" width="11.83203125" bestFit="1" customWidth="1"/>
    <col min="3" max="3" width="12.33203125" bestFit="1" customWidth="1"/>
    <col min="4" max="4" width="13.5" bestFit="1" customWidth="1"/>
    <col min="5" max="5" width="18.33203125" bestFit="1" customWidth="1"/>
    <col min="6" max="6" width="12.5" style="2" bestFit="1" customWidth="1"/>
    <col min="7" max="7" width="19" bestFit="1" customWidth="1"/>
    <col min="8" max="8" width="11.5" bestFit="1" customWidth="1"/>
    <col min="9" max="9" width="10" bestFit="1" customWidth="1"/>
    <col min="10" max="12" width="14.1640625" bestFit="1" customWidth="1"/>
    <col min="14" max="14" width="9.83203125" bestFit="1" customWidth="1"/>
    <col min="15" max="15" width="10" bestFit="1" customWidth="1"/>
    <col min="16" max="18" width="10.6640625" bestFit="1" customWidth="1"/>
    <col min="19" max="19" width="9" bestFit="1" customWidth="1"/>
    <col min="20" max="20" width="17.33203125" bestFit="1" customWidth="1"/>
    <col min="21" max="21" width="10.1640625" bestFit="1" customWidth="1"/>
    <col min="22" max="22" width="10" bestFit="1" customWidth="1"/>
    <col min="23" max="25" width="10.6640625" bestFit="1" customWidth="1"/>
    <col min="26" max="26" width="9" bestFit="1" customWidth="1"/>
    <col min="27" max="27" width="17.33203125" bestFit="1" customWidth="1"/>
    <col min="28" max="28" width="10.1640625" bestFit="1" customWidth="1"/>
  </cols>
  <sheetData>
    <row r="1" spans="1:28" x14ac:dyDescent="0.2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80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2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 s="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VLOOKUP(E2,'2018_commission_structure-Start'!$A$22:$I$24,9,FALSE)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1.5847720000000001</v>
      </c>
      <c r="N2" t="str">
        <f t="shared" ref="N2:N33" si="5">IF(M2&lt;=1, "0-100%", IF(M2&lt;=1.25, "100-125%", IF(M2&lt;=1.5, "125-150%", IF(M2&lt;=2, "150-200%", "&gt;200%"))))</f>
        <v>150-200%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IF(H2&gt;I2,MIN(H2-I2,J2-I2)*INDEX('2018_commission_structure-Start'!$A$21:$I$24,MATCH($E2,'2018_commission_structure-Start'!$A$21:$A$24,0),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22500</v>
      </c>
      <c r="R2" s="2">
        <f>IF($H2&gt;K2,MIN($H2-K2,L2-K2)*INDEX('2018_commission_structure-Start'!$A$21:$I$24,MATCH($E2,'2018_commission_structure-Start'!$A$21:$A$24,0), MATCH(R$1,'2018_commission_structure-Start'!$A$21:$I$21,0)),0)</f>
        <v>9324.92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 t="shared" ref="T2:T65" si="6">SUM(O2:S2)</f>
        <v>100574.92</v>
      </c>
      <c r="U2" s="6">
        <f t="shared" ref="U2:U65" si="7">T2+F2</f>
        <v>156012.91999999998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25000</v>
      </c>
      <c r="Y2" s="2">
        <f>IF($H2&gt;K2,MIN($H2-K2,L2-K2)*INDEX('2018_commission_structure-Start'!$A$15:$J$18,MATCH($E2,'2018_commission_structure-Start'!$A$15:$A$18,0),MATCH(Y$1,'2018_commission_structure-Start'!$A$15:$J$15,0)),0)</f>
        <v>9324.92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 t="shared" ref="AA2:AA65" si="8">SUM(V2:Z2)</f>
        <v>115574.92</v>
      </c>
      <c r="AB2" s="6">
        <f t="shared" ref="AB2:AB65" si="9">AA2+F2</f>
        <v>171012.91999999998</v>
      </c>
    </row>
    <row r="3" spans="1:28" x14ac:dyDescent="0.2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 s="2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VLOOKUP(E3,'2018_commission_structure-Start'!$A$22:$I$24,9,FALSE)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1.4856866666666666</v>
      </c>
      <c r="N3" t="str">
        <f t="shared" si="5"/>
        <v>125-150%</v>
      </c>
      <c r="O3" s="6">
        <f>MIN(H3,I3)*INDEX('2018_commission_structure-Start'!$A$21:$I$24,MATCH($E3,'2018_commission_structure-Start'!$A$21:$A$24,0),MATCH(O$1,'2018_commission_structure-Start'!$A$21:$I$21,0))</f>
        <v>78000</v>
      </c>
      <c r="P3" s="2">
        <f>IF(H3&gt;I3,MIN(H3-I3,J3-I3)*INDEX('2018_commission_structure-Start'!$A$21:$I$24,MATCH($E3,'2018_commission_structure-Start'!$A$21:$A$24,0), MATCH(P$1,'2018_commission_structure-Start'!$A$21:$I$21,0)),0)</f>
        <v>25500.000000000004</v>
      </c>
      <c r="Q3" s="2">
        <f>IF($H3&gt;J3,MIN($H3-J3,K3-J3)*INDEX('2018_commission_structure-Start'!$A$21:$I$24,MATCH($E3,'2018_commission_structure-Start'!$A$21:$A$24,0), MATCH(Q$1,'2018_commission_structure-Start'!$A$21:$I$21,0)),0)</f>
        <v>29696.52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si="6"/>
        <v>133196.51999999999</v>
      </c>
      <c r="U3" s="6">
        <f t="shared" si="7"/>
        <v>200277.52</v>
      </c>
      <c r="V3" s="6">
        <f>MIN(H3,I3)*INDEX('2018_commission_structure-Start'!$A$15:$J$18,MATCH($E3,'2018_commission_structure-Start'!$A$15:$A$18,0),MATCH(V$1,'2018_commission_structure-Start'!$A$15:$J$15,0))</f>
        <v>90000</v>
      </c>
      <c r="W3" s="2">
        <f>IF($H3&gt;I3,MIN($H3-I3,J3-I3)*INDEX('2018_commission_structure-Start'!$A$15:$J$18,MATCH($E3,'2018_commission_structure-Start'!$A$15:$A$18,0),MATCH(W$1,'2018_commission_structure-Start'!$A$15:$J$15,0)),0)</f>
        <v>27000</v>
      </c>
      <c r="X3" s="2">
        <f>IF($H3&gt;J3,MIN($H3-J3,K3-J3)*INDEX('2018_commission_structure-Start'!$A$15:$J$18,MATCH($E3,'2018_commission_structure-Start'!$A$15:$A$18,0),MATCH(X$1,'2018_commission_structure-Start'!$A$15:$J$15,0)),0)</f>
        <v>35353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si="8"/>
        <v>152353</v>
      </c>
      <c r="AB3" s="6">
        <f t="shared" si="9"/>
        <v>219434</v>
      </c>
    </row>
    <row r="4" spans="1:28" x14ac:dyDescent="0.2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 s="2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1.1081813333333332</v>
      </c>
      <c r="N4" t="str">
        <f t="shared" si="5"/>
        <v>100-125%</v>
      </c>
      <c r="O4" s="6">
        <f>MIN(H4,I4)*INDEX('2018_commission_structure-Start'!$A$21:$I$24,MATCH($E4,'2018_commission_structure-Start'!$A$21:$A$24,0),MATCH(O$1,'2018_commission_structure-Start'!$A$21:$I$21,0))</f>
        <v>112500</v>
      </c>
      <c r="P4" s="2">
        <f>IF(H4&gt;I4,MIN(H4-I4,J4-I4)*INDEX('2018_commission_structure-Start'!$A$21:$I$24,MATCH($E4,'2018_commission_structure-Start'!$A$21:$A$24,0), MATCH(P$1,'2018_commission_structure-Start'!$A$21:$I$21,0)),0)</f>
        <v>15415.84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127915.84</v>
      </c>
      <c r="U4" s="6">
        <f t="shared" si="7"/>
        <v>217555.84</v>
      </c>
      <c r="V4" s="6">
        <f>MIN(H4,I4)*INDEX('2018_commission_structure-Start'!$A$15:$J$18,MATCH($E4,'2018_commission_structure-Start'!$A$15:$A$18,0),MATCH(V$1,'2018_commission_structure-Start'!$A$15:$J$15,0))</f>
        <v>112500</v>
      </c>
      <c r="W4" s="2">
        <f>IF($H4&gt;I4,MIN($H4-I4,J4-I4)*INDEX('2018_commission_structure-Start'!$A$15:$J$18,MATCH($E4,'2018_commission_structure-Start'!$A$15:$A$18,0),MATCH(W$1,'2018_commission_structure-Start'!$A$15:$J$15,0)),0)</f>
        <v>17849.920000000002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130349.92</v>
      </c>
      <c r="AB4" s="6">
        <f t="shared" si="9"/>
        <v>219989.91999999998</v>
      </c>
    </row>
    <row r="5" spans="1:28" x14ac:dyDescent="0.2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 s="2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1.838522</v>
      </c>
      <c r="N5" t="str">
        <f t="shared" si="5"/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37237.42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128487.42</v>
      </c>
      <c r="U5" s="6">
        <f t="shared" si="7"/>
        <v>170289.41999999998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37237.42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143487.41999999998</v>
      </c>
      <c r="AB5" s="6">
        <f t="shared" si="9"/>
        <v>185289.41999999998</v>
      </c>
    </row>
    <row r="6" spans="1:28" x14ac:dyDescent="0.2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 s="2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1.4280679999999999</v>
      </c>
      <c r="N6" t="str">
        <f t="shared" si="5"/>
        <v>125-150%</v>
      </c>
      <c r="O6" s="6">
        <f>MIN(H6,I6)*INDEX('2018_commission_structure-Start'!$A$21:$I$24,MATCH($E6,'2018_commission_structure-Start'!$A$21:$A$24,0),MATCH(O$1,'2018_commission_structure-Start'!$A$21:$I$21,0))</f>
        <v>50000</v>
      </c>
      <c r="P6" s="2">
        <f>IF(H6&gt;I6,MIN(H6-I6,J6-I6)*INDEX('2018_commission_structure-Start'!$A$21:$I$24,MATCH($E6,'2018_commission_structure-Start'!$A$21:$A$24,0), MATCH(P$1,'2018_commission_structure-Start'!$A$21:$I$21,0)),0)</f>
        <v>18750</v>
      </c>
      <c r="Q6" s="2">
        <f>IF($H6&gt;J6,MIN($H6-J6,K6-J6)*INDEX('2018_commission_structure-Start'!$A$21:$I$24,MATCH($E6,'2018_commission_structure-Start'!$A$21:$A$24,0), MATCH(Q$1,'2018_commission_structure-Start'!$A$21:$I$21,0)),0)</f>
        <v>16026.119999999999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84776.12</v>
      </c>
      <c r="U6" s="6">
        <f t="shared" si="7"/>
        <v>131249.12</v>
      </c>
      <c r="V6" s="6">
        <f>MIN(H6,I6)*INDEX('2018_commission_structure-Start'!$A$15:$J$18,MATCH($E6,'2018_commission_structure-Start'!$A$15:$A$18,0),MATCH(V$1,'2018_commission_structure-Start'!$A$15:$J$15,0))</f>
        <v>60000</v>
      </c>
      <c r="W6" s="2">
        <f>IF($H6&gt;I6,MIN($H6-I6,J6-I6)*INDEX('2018_commission_structure-Start'!$A$15:$J$18,MATCH($E6,'2018_commission_structure-Start'!$A$15:$A$18,0),MATCH(W$1,'2018_commission_structure-Start'!$A$15:$J$15,0)),0)</f>
        <v>21250</v>
      </c>
      <c r="X6" s="2">
        <f>IF($H6&gt;J6,MIN($H6-J6,K6-J6)*INDEX('2018_commission_structure-Start'!$A$15:$J$18,MATCH($E6,'2018_commission_structure-Start'!$A$15:$A$18,0),MATCH(X$1,'2018_commission_structure-Start'!$A$15:$J$15,0)),0)</f>
        <v>17806.8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99056.8</v>
      </c>
      <c r="AB6" s="6">
        <f t="shared" si="9"/>
        <v>145529.79999999999</v>
      </c>
    </row>
    <row r="7" spans="1:28" x14ac:dyDescent="0.2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 s="2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1.0018226666666668</v>
      </c>
      <c r="N7" t="str">
        <f t="shared" si="5"/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259.73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112759.73</v>
      </c>
      <c r="U7" s="6">
        <f t="shared" si="7"/>
        <v>214937.72999999998</v>
      </c>
      <c r="V7" s="6">
        <f>MIN(H7,I7)*INDEX('2018_commission_structure-Start'!$A$15:$J$18,MATCH($E7,'2018_commission_structure-Start'!$A$15:$A$18,0),MATCH(V$1,'2018_commission_structure-Start'!$A$15:$J$15,0))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300.74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112800.74</v>
      </c>
      <c r="AB7" s="6">
        <f t="shared" si="9"/>
        <v>214978.74</v>
      </c>
    </row>
    <row r="8" spans="1:28" x14ac:dyDescent="0.2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 s="2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1.6413580000000001</v>
      </c>
      <c r="N8" t="str">
        <f t="shared" si="5"/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15549.38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106799.38</v>
      </c>
      <c r="U8" s="6">
        <f t="shared" si="7"/>
        <v>163755.38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15549.38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121799.38</v>
      </c>
      <c r="AB8" s="6">
        <f t="shared" si="9"/>
        <v>178755.38</v>
      </c>
    </row>
    <row r="9" spans="1:28" x14ac:dyDescent="0.2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 s="2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VLOOKUP(E9,'2018_commission_structure-Start'!$A$22:$I$24,9,FALSE)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0.68908400000000003</v>
      </c>
      <c r="N9" t="str">
        <f t="shared" si="5"/>
        <v>0-100%</v>
      </c>
      <c r="O9" s="6">
        <f>MIN(H9,I9)*INDEX('2018_commission_structure-Start'!$A$21:$I$24,MATCH($E9,'2018_commission_structure-Start'!$A$21:$A$24,0),MATCH(O$1,'2018_commission_structure-Start'!$A$21:$I$21,0))</f>
        <v>77521.95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77521.95</v>
      </c>
      <c r="U9" s="6">
        <f t="shared" si="7"/>
        <v>166044.95000000001</v>
      </c>
      <c r="V9" s="6">
        <f>MIN(H9,I9)*INDEX('2018_commission_structure-Start'!$A$15:$J$18,MATCH($E9,'2018_commission_structure-Start'!$A$15:$A$18,0),MATCH(V$1,'2018_commission_structure-Start'!$A$15:$J$15,0))</f>
        <v>77521.95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77521.95</v>
      </c>
      <c r="AB9" s="6">
        <f t="shared" si="9"/>
        <v>166044.95000000001</v>
      </c>
    </row>
    <row r="10" spans="1:28" x14ac:dyDescent="0.2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 s="2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0.62931466666666669</v>
      </c>
      <c r="N10" t="str">
        <f t="shared" si="5"/>
        <v>0-100%</v>
      </c>
      <c r="O10" s="6">
        <f>MIN(H10,I10)*INDEX('2018_commission_structure-Start'!$A$21:$I$24,MATCH($E10,'2018_commission_structure-Start'!$A$21:$A$24,0),MATCH(O$1,'2018_commission_structure-Start'!$A$21:$I$21,0))</f>
        <v>70797.899999999994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70797.899999999994</v>
      </c>
      <c r="U10" s="6">
        <f t="shared" si="7"/>
        <v>154263.9</v>
      </c>
      <c r="V10" s="6">
        <f>MIN(H10,I10)*INDEX('2018_commission_structure-Start'!$A$15:$J$18,MATCH($E10,'2018_commission_structure-Start'!$A$15:$A$18,0),MATCH(V$1,'2018_commission_structure-Start'!$A$15:$J$15,0))</f>
        <v>70797.899999999994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70797.899999999994</v>
      </c>
      <c r="AB10" s="6">
        <f t="shared" si="9"/>
        <v>154263.9</v>
      </c>
    </row>
    <row r="11" spans="1:28" x14ac:dyDescent="0.2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 s="2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VLOOKUP(E11,'2018_commission_structure-Start'!$A$22:$I$24,9,FALSE)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1.2903659999999999</v>
      </c>
      <c r="N11" t="str">
        <f t="shared" si="5"/>
        <v>125-150%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3632.94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72382.94</v>
      </c>
      <c r="U11" s="6">
        <f t="shared" si="7"/>
        <v>114272.94</v>
      </c>
      <c r="V11" s="6">
        <f>MIN(H11,I11)*INDEX('2018_commission_structure-Start'!$A$15:$J$18,MATCH($E11,'2018_commission_structure-Start'!$A$15:$A$18,0),MATCH(V$1,'2018_commission_structure-Start'!$A$15:$J$15,0))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4036.6000000000004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85286.6</v>
      </c>
      <c r="AB11" s="6">
        <f t="shared" si="9"/>
        <v>127176.6</v>
      </c>
    </row>
    <row r="12" spans="1:28" x14ac:dyDescent="0.2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 s="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VLOOKUP(E12,'2018_commission_structure-Start'!$A$22:$I$24,9,FALSE)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1.38656</v>
      </c>
      <c r="N12" t="str">
        <f t="shared" si="5"/>
        <v>125-150%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18750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12290.4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81040.399999999994</v>
      </c>
      <c r="U12" s="6">
        <f t="shared" si="7"/>
        <v>121820.4</v>
      </c>
      <c r="V12" s="6">
        <f>MIN(H12,I12)*INDEX('2018_commission_structure-Start'!$A$15:$J$18,MATCH($E12,'2018_commission_structure-Start'!$A$15:$A$18,0),MATCH(V$1,'2018_commission_structure-Start'!$A$15:$J$15,0))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21250</v>
      </c>
      <c r="X12" s="2">
        <f>IF($H12&gt;J12,MIN($H12-J12,K12-J12)*INDEX('2018_commission_structure-Start'!$A$15:$J$18,MATCH($E12,'2018_commission_structure-Start'!$A$15:$A$18,0),MATCH(X$1,'2018_commission_structure-Start'!$A$15:$J$15,0)),0)</f>
        <v>13656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94906</v>
      </c>
      <c r="AB12" s="6">
        <f t="shared" si="9"/>
        <v>135686</v>
      </c>
    </row>
    <row r="13" spans="1:28" x14ac:dyDescent="0.2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 s="2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VLOOKUP(E13,'2018_commission_structure-Start'!$A$22:$I$24,9,FALSE)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12">
        <f t="shared" si="4"/>
        <v>1.0030116666666666</v>
      </c>
      <c r="N13" t="str">
        <f t="shared" si="5"/>
        <v>100-125%</v>
      </c>
      <c r="O13" s="6">
        <f>MIN(H13,I13)*INDEX('2018_commission_structure-Start'!$A$21:$I$24,MATCH($E13,'2018_commission_structure-Start'!$A$21:$A$24,0),MATCH(O$1,'2018_commission_structure-Start'!$A$21:$I$21,0))</f>
        <v>78000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307.19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78307.19</v>
      </c>
      <c r="U13" s="6">
        <f t="shared" si="7"/>
        <v>132699.19</v>
      </c>
      <c r="V13" s="6">
        <f>MIN(H13,I13)*INDEX('2018_commission_structure-Start'!$A$15:$J$18,MATCH($E13,'2018_commission_structure-Start'!$A$15:$A$18,0),MATCH(V$1,'2018_commission_structure-Start'!$A$15:$J$15,0))</f>
        <v>90000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325.26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90325.26</v>
      </c>
      <c r="AB13" s="6">
        <f t="shared" si="9"/>
        <v>144717.26</v>
      </c>
    </row>
    <row r="14" spans="1:28" x14ac:dyDescent="0.2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 s="2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VLOOKUP(E14,'2018_commission_structure-Start'!$A$22:$I$24,9,FALSE)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1.12792</v>
      </c>
      <c r="N14" t="str">
        <f t="shared" si="5"/>
        <v>100-125%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9594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59594</v>
      </c>
      <c r="U14" s="6">
        <f t="shared" si="7"/>
        <v>114914</v>
      </c>
      <c r="V14" s="6">
        <f>MIN(H14,I14)*INDEX('2018_commission_structure-Start'!$A$15:$J$18,MATCH($E14,'2018_commission_structure-Start'!$A$15:$A$18,0),MATCH(V$1,'2018_commission_structure-Start'!$A$15:$J$15,0))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10873.2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70873.2</v>
      </c>
      <c r="AB14" s="6">
        <f t="shared" si="9"/>
        <v>126193.2</v>
      </c>
    </row>
    <row r="15" spans="1:28" x14ac:dyDescent="0.2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 s="2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VLOOKUP(E15,'2018_commission_structure-Start'!$A$22:$I$24,9,FALSE)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1.2129426666666667</v>
      </c>
      <c r="N15" t="str">
        <f t="shared" si="5"/>
        <v>100-125%</v>
      </c>
      <c r="O15" s="6">
        <f>MIN(H15,I15)*INDEX('2018_commission_structure-Start'!$A$21:$I$24,MATCH($E15,'2018_commission_structure-Start'!$A$21:$A$24,0),MATCH(O$1,'2018_commission_structure-Start'!$A$21:$I$21,0))</f>
        <v>112500</v>
      </c>
      <c r="P15" s="2">
        <f>IF(H15&gt;I15,MIN(H15-I15,J15-I15)*INDEX('2018_commission_structure-Start'!$A$21:$I$24,MATCH($E15,'2018_commission_structure-Start'!$A$21:$A$24,0), MATCH(P$1,'2018_commission_structure-Start'!$A$21:$I$21,0)),0)</f>
        <v>30344.33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142844.33000000002</v>
      </c>
      <c r="U15" s="6">
        <f t="shared" si="7"/>
        <v>228114.33000000002</v>
      </c>
      <c r="V15" s="6">
        <f>MIN(H15,I15)*INDEX('2018_commission_structure-Start'!$A$15:$J$18,MATCH($E15,'2018_commission_structure-Start'!$A$15:$A$18,0),MATCH(V$1,'2018_commission_structure-Start'!$A$15:$J$15,0))</f>
        <v>112500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35135.54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147635.54</v>
      </c>
      <c r="AB15" s="6">
        <f t="shared" si="9"/>
        <v>232905.54</v>
      </c>
    </row>
    <row r="16" spans="1:28" x14ac:dyDescent="0.2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 s="2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VLOOKUP(E16,'2018_commission_structure-Start'!$A$22:$I$24,9,FALSE)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0.94676266666666664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106510.8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106510.8</v>
      </c>
      <c r="U16" s="6">
        <f t="shared" si="7"/>
        <v>204047.8</v>
      </c>
      <c r="V16" s="6">
        <f>MIN(H16,I16)*INDEX('2018_commission_structure-Start'!$A$15:$J$18,MATCH($E16,'2018_commission_structure-Start'!$A$15:$A$18,0),MATCH(V$1,'2018_commission_structure-Start'!$A$15:$J$15,0))</f>
        <v>106510.8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106510.8</v>
      </c>
      <c r="AB16" s="6">
        <f t="shared" si="9"/>
        <v>204047.8</v>
      </c>
    </row>
    <row r="17" spans="1:28" x14ac:dyDescent="0.2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 s="2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1.2789820000000001</v>
      </c>
      <c r="N17" t="str">
        <f t="shared" si="5"/>
        <v>125-150%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2608.38</v>
      </c>
      <c r="R17" s="2">
        <f>IF($H17&gt;K17,MIN($H17-K17,L17-K17)*INDEX('2018_commission_structure-Start'!$A$21:$I$24,MATCH($E17,'2018_commission_structure-Start'!$A$21:$A$24,0), MATCH(R$1,'2018_commission_structure-Start'!$A$21:$I$21,0)),0)</f>
        <v>0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71358.38</v>
      </c>
      <c r="U17" s="6">
        <f t="shared" si="7"/>
        <v>106637.38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2898.2000000000003</v>
      </c>
      <c r="Y17" s="2">
        <f>IF($H17&gt;K17,MIN($H17-K17,L17-K17)*INDEX('2018_commission_structure-Start'!$A$15:$J$18,MATCH($E17,'2018_commission_structure-Start'!$A$15:$A$18,0),MATCH(Y$1,'2018_commission_structure-Start'!$A$15:$J$15,0)),0)</f>
        <v>0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84148.2</v>
      </c>
      <c r="AB17" s="6">
        <f t="shared" si="9"/>
        <v>119427.2</v>
      </c>
    </row>
    <row r="18" spans="1:28" x14ac:dyDescent="0.2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 s="2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VLOOKUP(E18,'2018_commission_structure-Start'!$A$22:$I$24,9,FALSE)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12">
        <f t="shared" si="4"/>
        <v>1.3012216666666667</v>
      </c>
      <c r="N18" t="str">
        <f t="shared" si="5"/>
        <v>125-150%</v>
      </c>
      <c r="O18" s="6">
        <f>MIN(H18,I18)*INDEX('2018_commission_structure-Start'!$A$21:$I$24,MATCH($E18,'2018_commission_structure-Start'!$A$21:$A$24,0),MATCH(O$1,'2018_commission_structure-Start'!$A$21:$I$21,0))</f>
        <v>78000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25500.000000000004</v>
      </c>
      <c r="Q18" s="2">
        <f>IF($H18&gt;J18,MIN($H18-J18,K18-J18)*INDEX('2018_commission_structure-Start'!$A$21:$I$24,MATCH($E18,'2018_commission_structure-Start'!$A$21:$A$24,0), MATCH(Q$1,'2018_commission_structure-Start'!$A$21:$I$21,0)),0)</f>
        <v>6453.9299999999994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109953.93</v>
      </c>
      <c r="U18" s="6">
        <f t="shared" si="7"/>
        <v>173564.93</v>
      </c>
      <c r="V18" s="6">
        <f>MIN(H18,I18)*INDEX('2018_commission_structure-Start'!$A$15:$J$18,MATCH($E18,'2018_commission_structure-Start'!$A$15:$A$18,0),MATCH(V$1,'2018_commission_structure-Start'!$A$15:$J$15,0))</f>
        <v>90000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27000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7683.25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124683.25</v>
      </c>
      <c r="AB18" s="6">
        <f t="shared" si="9"/>
        <v>188294.25</v>
      </c>
    </row>
    <row r="19" spans="1:28" x14ac:dyDescent="0.2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 s="2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VLOOKUP(E19,'2018_commission_structure-Start'!$A$22:$I$24,9,FALSE)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12">
        <f t="shared" si="4"/>
        <v>0.88323733333333332</v>
      </c>
      <c r="N19" t="str">
        <f t="shared" si="5"/>
        <v>0-100%</v>
      </c>
      <c r="O19" s="6">
        <f>MIN(H19,I19)*INDEX('2018_commission_structure-Start'!$A$21:$I$24,MATCH($E19,'2018_commission_structure-Start'!$A$21:$A$24,0),MATCH(O$1,'2018_commission_structure-Start'!$A$21:$I$21,0))</f>
        <v>99364.2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99364.2</v>
      </c>
      <c r="U19" s="6">
        <f t="shared" si="7"/>
        <v>181517.2</v>
      </c>
      <c r="V19" s="6">
        <f>MIN(H19,I19)*INDEX('2018_commission_structure-Start'!$A$15:$J$18,MATCH($E19,'2018_commission_structure-Start'!$A$15:$A$18,0),MATCH(V$1,'2018_commission_structure-Start'!$A$15:$J$15,0))</f>
        <v>99364.2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99364.2</v>
      </c>
      <c r="AB19" s="6">
        <f t="shared" si="9"/>
        <v>181517.2</v>
      </c>
    </row>
    <row r="20" spans="1:28" x14ac:dyDescent="0.2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 s="2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VLOOKUP(E20,'2018_commission_structure-Start'!$A$22:$I$24,9,FALSE)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1.0104880000000001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1494.54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113994.54</v>
      </c>
      <c r="U20" s="6">
        <f t="shared" si="7"/>
        <v>219615.53999999998</v>
      </c>
      <c r="V20" s="6">
        <f>MIN(H20,I20)*INDEX('2018_commission_structure-Start'!$A$15:$J$18,MATCH($E20,'2018_commission_structure-Start'!$A$15:$A$18,0),MATCH(V$1,'2018_commission_structure-Start'!$A$15:$J$15,0))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1730.52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114230.52</v>
      </c>
      <c r="AB20" s="6">
        <f t="shared" si="9"/>
        <v>219851.52000000002</v>
      </c>
    </row>
    <row r="21" spans="1:28" x14ac:dyDescent="0.2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 s="2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VLOOKUP(E21,'2018_commission_structure-Start'!$A$22:$I$24,9,FALSE)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12">
        <f t="shared" si="4"/>
        <v>0.91842666666666661</v>
      </c>
      <c r="N21" t="str">
        <f t="shared" si="5"/>
        <v>0-100%</v>
      </c>
      <c r="O21" s="6">
        <f>MIN(H21,I21)*INDEX('2018_commission_structure-Start'!$A$21:$I$24,MATCH($E21,'2018_commission_structure-Start'!$A$21:$A$24,0),MATCH(O$1,'2018_commission_structure-Start'!$A$21:$I$21,0))</f>
        <v>103323</v>
      </c>
      <c r="P21" s="2">
        <f>IF(H21&gt;I21,MIN(H21-I21,J21-I21)*INDEX('2018_commission_structure-Start'!$A$21:$I$24,MATCH($E21,'2018_commission_structure-Start'!$A$21:$A$24,0), MATCH(P$1,'2018_commission_structure-Start'!$A$21:$I$21,0)),0)</f>
        <v>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103323</v>
      </c>
      <c r="U21" s="6">
        <f t="shared" si="7"/>
        <v>208225</v>
      </c>
      <c r="V21" s="6">
        <f>MIN(H21,I21)*INDEX('2018_commission_structure-Start'!$A$15:$J$18,MATCH($E21,'2018_commission_structure-Start'!$A$15:$A$18,0),MATCH(V$1,'2018_commission_structure-Start'!$A$15:$J$15,0))</f>
        <v>103323</v>
      </c>
      <c r="W21" s="2">
        <f>IF($H21&gt;I21,MIN($H21-I21,J21-I21)*INDEX('2018_commission_structure-Start'!$A$15:$J$18,MATCH($E21,'2018_commission_structure-Start'!$A$15:$A$18,0),MATCH(W$1,'2018_commission_structure-Start'!$A$15:$J$15,0)),0)</f>
        <v>0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103323</v>
      </c>
      <c r="AB21" s="6">
        <f t="shared" si="9"/>
        <v>208225</v>
      </c>
    </row>
    <row r="22" spans="1:28" x14ac:dyDescent="0.2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 s="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0.84498799999999996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95061.15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95061.15</v>
      </c>
      <c r="U22" s="6">
        <f t="shared" si="7"/>
        <v>205792.15</v>
      </c>
      <c r="V22" s="6">
        <f>MIN(H22,I22)*INDEX('2018_commission_structure-Start'!$A$15:$J$18,MATCH($E22,'2018_commission_structure-Start'!$A$15:$A$18,0),MATCH(V$1,'2018_commission_structure-Start'!$A$15:$J$15,0))</f>
        <v>95061.15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95061.15</v>
      </c>
      <c r="AB22" s="6">
        <f t="shared" si="9"/>
        <v>205792.15</v>
      </c>
    </row>
    <row r="23" spans="1:28" x14ac:dyDescent="0.2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 s="2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VLOOKUP(E23,'2018_commission_structure-Start'!$A$22:$I$24,9,FALSE)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0.69464400000000004</v>
      </c>
      <c r="N23" t="str">
        <f t="shared" si="5"/>
        <v>0-100%</v>
      </c>
      <c r="O23" s="6">
        <f>MIN(H23,I23)*INDEX('2018_commission_structure-Start'!$A$21:$I$24,MATCH($E23,'2018_commission_structure-Start'!$A$21:$A$24,0),MATCH(O$1,'2018_commission_structure-Start'!$A$21:$I$21,0))</f>
        <v>78147.45</v>
      </c>
      <c r="P23" s="2">
        <f>IF(H23&gt;I23,MIN(H23-I23,J23-I23)*INDEX('2018_commission_structure-Start'!$A$21:$I$24,MATCH($E23,'2018_commission_structure-Start'!$A$21:$A$24,0), MATCH(P$1,'2018_commission_structure-Start'!$A$21:$I$21,0)),0)</f>
        <v>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78147.45</v>
      </c>
      <c r="U23" s="6">
        <f t="shared" si="7"/>
        <v>200626.45</v>
      </c>
      <c r="V23" s="6">
        <f>MIN(H23,I23)*INDEX('2018_commission_structure-Start'!$A$15:$J$18,MATCH($E23,'2018_commission_structure-Start'!$A$15:$A$18,0),MATCH(V$1,'2018_commission_structure-Start'!$A$15:$J$15,0))</f>
        <v>78147.45</v>
      </c>
      <c r="W23" s="2">
        <f>IF($H23&gt;I23,MIN($H23-I23,J23-I23)*INDEX('2018_commission_structure-Start'!$A$15:$J$18,MATCH($E23,'2018_commission_structure-Start'!$A$15:$A$18,0),MATCH(W$1,'2018_commission_structure-Start'!$A$15:$J$15,0)),0)</f>
        <v>0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78147.45</v>
      </c>
      <c r="AB23" s="6">
        <f t="shared" si="9"/>
        <v>200626.45</v>
      </c>
    </row>
    <row r="24" spans="1:28" x14ac:dyDescent="0.2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 s="2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VLOOKUP(E24,'2018_commission_structure-Start'!$A$22:$I$24,9,FALSE)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0.57401733333333338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64576.95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64576.95</v>
      </c>
      <c r="U24" s="6">
        <f t="shared" si="7"/>
        <v>176674.95</v>
      </c>
      <c r="V24" s="6">
        <f>MIN(H24,I24)*INDEX('2018_commission_structure-Start'!$A$15:$J$18,MATCH($E24,'2018_commission_structure-Start'!$A$15:$A$18,0),MATCH(V$1,'2018_commission_structure-Start'!$A$15:$J$15,0))</f>
        <v>64576.95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64576.95</v>
      </c>
      <c r="AB24" s="6">
        <f t="shared" si="9"/>
        <v>176674.95</v>
      </c>
    </row>
    <row r="25" spans="1:28" x14ac:dyDescent="0.2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 s="2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1.2281626666666667</v>
      </c>
      <c r="N25" t="str">
        <f t="shared" si="5"/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32513.18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145013.18</v>
      </c>
      <c r="U25" s="6">
        <f t="shared" si="7"/>
        <v>259585.18</v>
      </c>
      <c r="V25" s="6">
        <f>MIN(H25,I25)*INDEX('2018_commission_structure-Start'!$A$15:$J$18,MATCH($E25,'2018_commission_structure-Start'!$A$15:$A$18,0),MATCH(V$1,'2018_commission_structure-Start'!$A$15:$J$15,0))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37646.840000000004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150146.84</v>
      </c>
      <c r="AB25" s="6">
        <f t="shared" si="9"/>
        <v>264718.83999999997</v>
      </c>
    </row>
    <row r="26" spans="1:28" x14ac:dyDescent="0.2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 s="2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1.271174</v>
      </c>
      <c r="N26" t="str">
        <f t="shared" si="5"/>
        <v>125-150%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18750</v>
      </c>
      <c r="Q26" s="2">
        <f>IF($H26&gt;J26,MIN($H26-J26,K26-J26)*INDEX('2018_commission_structure-Start'!$A$21:$I$24,MATCH($E26,'2018_commission_structure-Start'!$A$21:$A$24,0), MATCH(Q$1,'2018_commission_structure-Start'!$A$21:$I$21,0)),0)</f>
        <v>1905.6599999999999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70655.66</v>
      </c>
      <c r="U26" s="6">
        <f t="shared" si="7"/>
        <v>114182.66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21250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2117.4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83367.399999999994</v>
      </c>
      <c r="AB26" s="6">
        <f t="shared" si="9"/>
        <v>126894.39999999999</v>
      </c>
    </row>
    <row r="27" spans="1:28" x14ac:dyDescent="0.2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 s="2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VLOOKUP(E27,'2018_commission_structure-Start'!$A$22:$I$24,9,FALSE)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1.4223680000000001</v>
      </c>
      <c r="N27" t="str">
        <f t="shared" si="5"/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15513.119999999999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84263.12</v>
      </c>
      <c r="U27" s="6">
        <f t="shared" si="7"/>
        <v>133719.12</v>
      </c>
      <c r="V27" s="6">
        <f>MIN(H27,I27)*INDEX('2018_commission_structure-Start'!$A$15:$J$18,MATCH($E27,'2018_commission_structure-Start'!$A$15:$A$18,0),MATCH(V$1,'2018_commission_structure-Start'!$A$15:$J$15,0))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17236.8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98486.8</v>
      </c>
      <c r="AB27" s="6">
        <f t="shared" si="9"/>
        <v>147942.79999999999</v>
      </c>
    </row>
    <row r="28" spans="1:28" x14ac:dyDescent="0.2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 s="2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VLOOKUP(E28,'2018_commission_structure-Start'!$A$22:$I$24,9,FALSE)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12">
        <f t="shared" si="4"/>
        <v>0.72851600000000005</v>
      </c>
      <c r="N28" t="str">
        <f t="shared" si="5"/>
        <v>0-100%</v>
      </c>
      <c r="O28" s="6">
        <f>MIN(H28,I28)*INDEX('2018_commission_structure-Start'!$A$21:$I$24,MATCH($E28,'2018_commission_structure-Start'!$A$21:$A$24,0),MATCH(O$1,'2018_commission_structure-Start'!$A$21:$I$21,0))</f>
        <v>81958.05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81958.05</v>
      </c>
      <c r="U28" s="6">
        <f t="shared" si="7"/>
        <v>173381.05</v>
      </c>
      <c r="V28" s="6">
        <f>MIN(H28,I28)*INDEX('2018_commission_structure-Start'!$A$15:$J$18,MATCH($E28,'2018_commission_structure-Start'!$A$15:$A$18,0),MATCH(V$1,'2018_commission_structure-Start'!$A$15:$J$15,0))</f>
        <v>81958.05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81958.05</v>
      </c>
      <c r="AB28" s="6">
        <f t="shared" si="9"/>
        <v>173381.05</v>
      </c>
    </row>
    <row r="29" spans="1:28" x14ac:dyDescent="0.2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 s="2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0.83385399999999998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41692.700000000004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41692.700000000004</v>
      </c>
      <c r="U29" s="6">
        <f t="shared" si="7"/>
        <v>104266.70000000001</v>
      </c>
      <c r="V29" s="6">
        <f>MIN(H29,I29)*INDEX('2018_commission_structure-Start'!$A$15:$J$18,MATCH($E29,'2018_commission_structure-Start'!$A$15:$A$18,0),MATCH(V$1,'2018_commission_structure-Start'!$A$15:$J$15,0))</f>
        <v>50031.24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50031.24</v>
      </c>
      <c r="AB29" s="6">
        <f t="shared" si="9"/>
        <v>112605.23999999999</v>
      </c>
    </row>
    <row r="30" spans="1:28" x14ac:dyDescent="0.2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 s="2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VLOOKUP(E30,'2018_commission_structure-Start'!$A$22:$I$24,9,FALSE)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0.95321866666666666</v>
      </c>
      <c r="N30" t="str">
        <f t="shared" si="5"/>
        <v>0-100%</v>
      </c>
      <c r="O30" s="6">
        <f>MIN(H30,I30)*INDEX('2018_commission_structure-Start'!$A$21:$I$24,MATCH($E30,'2018_commission_structure-Start'!$A$21:$A$24,0),MATCH(O$1,'2018_commission_structure-Start'!$A$21:$I$21,0))</f>
        <v>107237.09999999999</v>
      </c>
      <c r="P30" s="2">
        <f>IF(H30&gt;I30,MIN(H30-I30,J30-I30)*INDEX('2018_commission_structure-Start'!$A$21:$I$24,MATCH($E30,'2018_commission_structure-Start'!$A$21:$A$24,0), MATCH(P$1,'2018_commission_structure-Start'!$A$21:$I$21,0)),0)</f>
        <v>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107237.09999999999</v>
      </c>
      <c r="U30" s="6">
        <f t="shared" si="7"/>
        <v>226965.09999999998</v>
      </c>
      <c r="V30" s="6">
        <f>MIN(H30,I30)*INDEX('2018_commission_structure-Start'!$A$15:$J$18,MATCH($E30,'2018_commission_structure-Start'!$A$15:$A$18,0),MATCH(V$1,'2018_commission_structure-Start'!$A$15:$J$15,0))</f>
        <v>107237.09999999999</v>
      </c>
      <c r="W30" s="2">
        <f>IF($H30&gt;I30,MIN($H30-I30,J30-I30)*INDEX('2018_commission_structure-Start'!$A$15:$J$18,MATCH($E30,'2018_commission_structure-Start'!$A$15:$A$18,0),MATCH(W$1,'2018_commission_structure-Start'!$A$15:$J$15,0)),0)</f>
        <v>0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107237.09999999999</v>
      </c>
      <c r="AB30" s="6">
        <f t="shared" si="9"/>
        <v>226965.09999999998</v>
      </c>
    </row>
    <row r="31" spans="1:28" x14ac:dyDescent="0.2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 s="2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VLOOKUP(E31,'2018_commission_structure-Start'!$A$22:$I$24,9,FALSE)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12">
        <f t="shared" si="4"/>
        <v>0.84986133333333336</v>
      </c>
      <c r="N31" t="str">
        <f t="shared" si="5"/>
        <v>0-100%</v>
      </c>
      <c r="O31" s="6">
        <f>MIN(H31,I31)*INDEX('2018_commission_structure-Start'!$A$21:$I$24,MATCH($E31,'2018_commission_structure-Start'!$A$21:$A$24,0),MATCH(O$1,'2018_commission_structure-Start'!$A$21:$I$21,0))</f>
        <v>95609.4</v>
      </c>
      <c r="P31" s="2">
        <f>IF(H31&gt;I31,MIN(H31-I31,J31-I31)*INDEX('2018_commission_structure-Start'!$A$21:$I$24,MATCH($E31,'2018_commission_structure-Start'!$A$21:$A$24,0), MATCH(P$1,'2018_commission_structure-Start'!$A$21:$I$21,0)),0)</f>
        <v>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6"/>
        <v>95609.4</v>
      </c>
      <c r="U31" s="6">
        <f t="shared" si="7"/>
        <v>210332.4</v>
      </c>
      <c r="V31" s="6">
        <f>MIN(H31,I31)*INDEX('2018_commission_structure-Start'!$A$15:$J$18,MATCH($E31,'2018_commission_structure-Start'!$A$15:$A$18,0),MATCH(V$1,'2018_commission_structure-Start'!$A$15:$J$15,0))</f>
        <v>95609.4</v>
      </c>
      <c r="W31" s="2">
        <f>IF($H31&gt;I31,MIN($H31-I31,J31-I31)*INDEX('2018_commission_structure-Start'!$A$15:$J$18,MATCH($E31,'2018_commission_structure-Start'!$A$15:$A$18,0),MATCH(W$1,'2018_commission_structure-Start'!$A$15:$J$15,0)),0)</f>
        <v>0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 t="shared" si="8"/>
        <v>95609.4</v>
      </c>
      <c r="AB31" s="6">
        <f t="shared" si="9"/>
        <v>210332.4</v>
      </c>
    </row>
    <row r="32" spans="1:28" x14ac:dyDescent="0.2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 s="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1.2496419999999999</v>
      </c>
      <c r="N32" t="str">
        <f t="shared" si="5"/>
        <v>100-125%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18723.149999999998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68723.149999999994</v>
      </c>
      <c r="U32" s="6">
        <f t="shared" si="7"/>
        <v>133125.15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21219.57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81219.570000000007</v>
      </c>
      <c r="AB32" s="6">
        <f t="shared" si="9"/>
        <v>145621.57</v>
      </c>
    </row>
    <row r="33" spans="1:28" x14ac:dyDescent="0.2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 s="2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VLOOKUP(E33,'2018_commission_structure-Start'!$A$22:$I$24,9,FALSE)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1.2852683333333332</v>
      </c>
      <c r="N33" t="str">
        <f t="shared" si="5"/>
        <v>125-150%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25500.000000000004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4443.8099999999995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107943.81</v>
      </c>
      <c r="U33" s="6">
        <f t="shared" si="7"/>
        <v>163079.81</v>
      </c>
      <c r="V33" s="6">
        <f>MIN(H33,I33)*INDEX('2018_commission_structure-Start'!$A$15:$J$18,MATCH($E33,'2018_commission_structure-Start'!$A$15:$A$18,0),MATCH(V$1,'2018_commission_structure-Start'!$A$15:$J$15,0))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27000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5290.25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122290.25</v>
      </c>
      <c r="AB33" s="6">
        <f t="shared" si="9"/>
        <v>177426.25</v>
      </c>
    </row>
    <row r="34" spans="1:28" x14ac:dyDescent="0.2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 s="2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VLOOKUP(E34,'2018_commission_structure-Start'!$A$22:$I$24,9,FALSE)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12">
        <f t="shared" si="4"/>
        <v>1.4373800000000001</v>
      </c>
      <c r="N34" t="str">
        <f t="shared" ref="N34:N65" si="10">IF(M34&lt;=1, "0-100%", IF(M34&lt;=1.25, "100-125%", IF(M34&lt;=1.5, "125-150%", IF(M34&lt;=2, "150-200%", "&gt;200%"))))</f>
        <v>125-150%</v>
      </c>
      <c r="O34" s="6">
        <f>MIN(H34,I34)*INDEX('2018_commission_structure-Start'!$A$21:$I$24,MATCH($E34,'2018_commission_structure-Start'!$A$21:$A$24,0),MATCH(O$1,'2018_commission_structure-Start'!$A$21:$I$21,0))</f>
        <v>112500</v>
      </c>
      <c r="P34" s="2">
        <f>IF(H34&gt;I34,MIN(H34-I34,J34-I34)*INDEX('2018_commission_structure-Start'!$A$21:$I$24,MATCH($E34,'2018_commission_structure-Start'!$A$21:$A$24,0), MATCH(P$1,'2018_commission_structure-Start'!$A$21:$I$21,0)),0)</f>
        <v>35625</v>
      </c>
      <c r="Q34" s="2">
        <f>IF($H34&gt;J34,MIN($H34-J34,K34-J34)*INDEX('2018_commission_structure-Start'!$A$21:$I$24,MATCH($E34,'2018_commission_structure-Start'!$A$21:$A$24,0), MATCH(Q$1,'2018_commission_structure-Start'!$A$21:$I$21,0)),0)</f>
        <v>32323.050000000003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6"/>
        <v>180448.05</v>
      </c>
      <c r="U34" s="6">
        <f t="shared" si="7"/>
        <v>279368.05</v>
      </c>
      <c r="V34" s="6">
        <f>MIN(H34,I34)*INDEX('2018_commission_structure-Start'!$A$15:$J$18,MATCH($E34,'2018_commission_structure-Start'!$A$15:$A$18,0),MATCH(V$1,'2018_commission_structure-Start'!$A$15:$J$15,0))</f>
        <v>112500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41250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35133.75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 t="shared" si="8"/>
        <v>188883.75</v>
      </c>
      <c r="AB34" s="6">
        <f t="shared" si="9"/>
        <v>287803.75</v>
      </c>
    </row>
    <row r="35" spans="1:28" x14ac:dyDescent="0.2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 s="2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0.68290133333333336</v>
      </c>
      <c r="N35" t="str">
        <f t="shared" si="10"/>
        <v>0-100%</v>
      </c>
      <c r="O35" s="6">
        <f>MIN(H35,I35)*INDEX('2018_commission_structure-Start'!$A$21:$I$24,MATCH($E35,'2018_commission_structure-Start'!$A$21:$A$24,0),MATCH(O$1,'2018_commission_structure-Start'!$A$21:$I$21,0))</f>
        <v>76826.399999999994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76826.399999999994</v>
      </c>
      <c r="U35" s="6">
        <f t="shared" si="7"/>
        <v>194670.4</v>
      </c>
      <c r="V35" s="6">
        <f>MIN(H35,I35)*INDEX('2018_commission_structure-Start'!$A$15:$J$18,MATCH($E35,'2018_commission_structure-Start'!$A$15:$A$18,0),MATCH(V$1,'2018_commission_structure-Start'!$A$15:$J$15,0))</f>
        <v>76826.399999999994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76826.399999999994</v>
      </c>
      <c r="AB35" s="6">
        <f t="shared" si="9"/>
        <v>194670.4</v>
      </c>
    </row>
    <row r="36" spans="1:28" x14ac:dyDescent="0.2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 s="2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1.3121080000000001</v>
      </c>
      <c r="N36" t="str">
        <f t="shared" si="10"/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5589.7199999999993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74339.72</v>
      </c>
      <c r="U36" s="6">
        <f t="shared" si="7"/>
        <v>104650.72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6210.8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87460.800000000003</v>
      </c>
      <c r="AB36" s="6">
        <f t="shared" si="9"/>
        <v>117771.8</v>
      </c>
    </row>
    <row r="37" spans="1:28" x14ac:dyDescent="0.2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 s="2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VLOOKUP(E37,'2018_commission_structure-Start'!$A$22:$I$24,9,FALSE)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1.1186739999999999</v>
      </c>
      <c r="N37" t="str">
        <f t="shared" si="10"/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8900.5499999999993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58900.55</v>
      </c>
      <c r="U37" s="6">
        <f t="shared" si="7"/>
        <v>95947.55</v>
      </c>
      <c r="V37" s="6">
        <f>MIN(H37,I37)*INDEX('2018_commission_structure-Start'!$A$15:$J$18,MATCH($E37,'2018_commission_structure-Start'!$A$15:$A$18,0),MATCH(V$1,'2018_commission_structure-Start'!$A$15:$J$15,0))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10087.290000000001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70087.290000000008</v>
      </c>
      <c r="AB37" s="6">
        <f t="shared" si="9"/>
        <v>107134.29000000001</v>
      </c>
    </row>
    <row r="38" spans="1:28" x14ac:dyDescent="0.2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 s="2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VLOOKUP(E38,'2018_commission_structure-Start'!$A$22:$I$24,9,FALSE)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12">
        <f t="shared" si="4"/>
        <v>0.93393199999999998</v>
      </c>
      <c r="N38" t="str">
        <f t="shared" si="10"/>
        <v>0-100%</v>
      </c>
      <c r="O38" s="6">
        <f>MIN(H38,I38)*INDEX('2018_commission_structure-Start'!$A$21:$I$24,MATCH($E38,'2018_commission_structure-Start'!$A$21:$A$24,0),MATCH(O$1,'2018_commission_structure-Start'!$A$21:$I$21,0))</f>
        <v>105067.34999999999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105067.34999999999</v>
      </c>
      <c r="U38" s="6">
        <f t="shared" si="7"/>
        <v>213233.34999999998</v>
      </c>
      <c r="V38" s="6">
        <f>MIN(H38,I38)*INDEX('2018_commission_structure-Start'!$A$15:$J$18,MATCH($E38,'2018_commission_structure-Start'!$A$15:$A$18,0),MATCH(V$1,'2018_commission_structure-Start'!$A$15:$J$15,0))</f>
        <v>105067.34999999999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105067.34999999999</v>
      </c>
      <c r="AB38" s="6">
        <f t="shared" si="9"/>
        <v>213233.34999999998</v>
      </c>
    </row>
    <row r="39" spans="1:28" x14ac:dyDescent="0.2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 s="2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VLOOKUP(E39,'2018_commission_structure-Start'!$A$22:$I$24,9,FALSE)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0.79712266666666665</v>
      </c>
      <c r="N39" t="str">
        <f t="shared" si="10"/>
        <v>0-100%</v>
      </c>
      <c r="O39" s="6">
        <f>MIN(H39,I39)*INDEX('2018_commission_structure-Start'!$A$21:$I$24,MATCH($E39,'2018_commission_structure-Start'!$A$21:$A$24,0),MATCH(O$1,'2018_commission_structure-Start'!$A$21:$I$21,0))</f>
        <v>89676.3</v>
      </c>
      <c r="P39" s="2">
        <f>IF(H39&gt;I39,MIN(H39-I39,J39-I39)*INDEX('2018_commission_structure-Start'!$A$21:$I$24,MATCH($E39,'2018_commission_structure-Start'!$A$21:$A$24,0), MATCH(P$1,'2018_commission_structure-Start'!$A$21:$I$21,0)),0)</f>
        <v>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89676.3</v>
      </c>
      <c r="U39" s="6">
        <f t="shared" si="7"/>
        <v>168689.3</v>
      </c>
      <c r="V39" s="6">
        <f>MIN(H39,I39)*INDEX('2018_commission_structure-Start'!$A$15:$J$18,MATCH($E39,'2018_commission_structure-Start'!$A$15:$A$18,0),MATCH(V$1,'2018_commission_structure-Start'!$A$15:$J$15,0))</f>
        <v>89676.3</v>
      </c>
      <c r="W39" s="2">
        <f>IF($H39&gt;I39,MIN($H39-I39,J39-I39)*INDEX('2018_commission_structure-Start'!$A$15:$J$18,MATCH($E39,'2018_commission_structure-Start'!$A$15:$A$18,0),MATCH(W$1,'2018_commission_structure-Start'!$A$15:$J$15,0)),0)</f>
        <v>0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89676.3</v>
      </c>
      <c r="AB39" s="6">
        <f t="shared" si="9"/>
        <v>168689.3</v>
      </c>
    </row>
    <row r="40" spans="1:28" x14ac:dyDescent="0.2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 s="2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VLOOKUP(E40,'2018_commission_structure-Start'!$A$22:$I$24,9,FALSE)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0.93145333333333336</v>
      </c>
      <c r="N40" t="str">
        <f t="shared" si="10"/>
        <v>0-100%</v>
      </c>
      <c r="O40" s="6">
        <f>MIN(H40,I40)*INDEX('2018_commission_structure-Start'!$A$21:$I$24,MATCH($E40,'2018_commission_structure-Start'!$A$21:$A$24,0),MATCH(O$1,'2018_commission_structure-Start'!$A$21:$I$21,0))</f>
        <v>72653.36</v>
      </c>
      <c r="P40" s="2">
        <f>IF(H40&gt;I40,MIN(H40-I40,J40-I40)*INDEX('2018_commission_structure-Start'!$A$21:$I$24,MATCH($E40,'2018_commission_structure-Start'!$A$21:$A$24,0), MATCH(P$1,'2018_commission_structure-Start'!$A$21:$I$21,0)),0)</f>
        <v>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72653.36</v>
      </c>
      <c r="U40" s="6">
        <f t="shared" si="7"/>
        <v>138505.35999999999</v>
      </c>
      <c r="V40" s="6">
        <f>MIN(H40,I40)*INDEX('2018_commission_structure-Start'!$A$15:$J$18,MATCH($E40,'2018_commission_structure-Start'!$A$15:$A$18,0),MATCH(V$1,'2018_commission_structure-Start'!$A$15:$J$15,0))</f>
        <v>83830.8</v>
      </c>
      <c r="W40" s="2">
        <f>IF($H40&gt;I40,MIN($H40-I40,J40-I40)*INDEX('2018_commission_structure-Start'!$A$15:$J$18,MATCH($E40,'2018_commission_structure-Start'!$A$15:$A$18,0),MATCH(W$1,'2018_commission_structure-Start'!$A$15:$J$15,0)),0)</f>
        <v>0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83830.8</v>
      </c>
      <c r="AB40" s="6">
        <f t="shared" si="9"/>
        <v>149682.79999999999</v>
      </c>
    </row>
    <row r="41" spans="1:28" x14ac:dyDescent="0.2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 s="2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1.3017013333333334</v>
      </c>
      <c r="N41" t="str">
        <f t="shared" si="10"/>
        <v>125-150%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35625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8918.48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157043.48000000001</v>
      </c>
      <c r="U41" s="6">
        <f t="shared" si="7"/>
        <v>259905.48</v>
      </c>
      <c r="V41" s="6">
        <f>MIN(H41,I41)*INDEX('2018_commission_structure-Start'!$A$15:$J$18,MATCH($E41,'2018_commission_structure-Start'!$A$15:$A$18,0),MATCH(V$1,'2018_commission_structure-Start'!$A$15:$J$15,0))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41250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9694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163444</v>
      </c>
      <c r="AB41" s="6">
        <f t="shared" si="9"/>
        <v>266306</v>
      </c>
    </row>
    <row r="42" spans="1:28" x14ac:dyDescent="0.2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 s="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VLOOKUP(E42,'2018_commission_structure-Start'!$A$22:$I$24,9,FALSE)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12">
        <f t="shared" si="4"/>
        <v>1.0366566666666666</v>
      </c>
      <c r="N42" t="str">
        <f t="shared" si="10"/>
        <v>100-125%</v>
      </c>
      <c r="O42" s="6">
        <f>MIN(H42,I42)*INDEX('2018_commission_structure-Start'!$A$21:$I$24,MATCH($E42,'2018_commission_structure-Start'!$A$21:$A$24,0),MATCH(O$1,'2018_commission_structure-Start'!$A$21:$I$21,0))</f>
        <v>78000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3738.9800000000005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81738.98</v>
      </c>
      <c r="U42" s="6">
        <f t="shared" si="7"/>
        <v>148125.97999999998</v>
      </c>
      <c r="V42" s="6">
        <f>MIN(H42,I42)*INDEX('2018_commission_structure-Start'!$A$15:$J$18,MATCH($E42,'2018_commission_structure-Start'!$A$15:$A$18,0),MATCH(V$1,'2018_commission_structure-Start'!$A$15:$J$15,0))</f>
        <v>90000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3958.92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93958.92</v>
      </c>
      <c r="AB42" s="6">
        <f t="shared" si="9"/>
        <v>160345.91999999998</v>
      </c>
    </row>
    <row r="43" spans="1:28" x14ac:dyDescent="0.2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 s="2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1.4480580000000001</v>
      </c>
      <c r="N43" t="str">
        <f t="shared" si="10"/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17825.219999999998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86575.22</v>
      </c>
      <c r="U43" s="6">
        <f t="shared" si="7"/>
        <v>135349.22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19805.800000000003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101055.8</v>
      </c>
      <c r="AB43" s="6">
        <f t="shared" si="9"/>
        <v>149829.79999999999</v>
      </c>
    </row>
    <row r="44" spans="1:28" x14ac:dyDescent="0.2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 s="2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VLOOKUP(E44,'2018_commission_structure-Start'!$A$22:$I$24,9,FALSE)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1.1594053333333334</v>
      </c>
      <c r="N44" t="str">
        <f t="shared" si="10"/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22715.260000000002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135215.26</v>
      </c>
      <c r="U44" s="6">
        <f t="shared" si="7"/>
        <v>251603.26</v>
      </c>
      <c r="V44" s="6">
        <f>MIN(H44,I44)*INDEX('2018_commission_structure-Start'!$A$15:$J$18,MATCH($E44,'2018_commission_structure-Start'!$A$15:$A$18,0),MATCH(V$1,'2018_commission_structure-Start'!$A$15:$J$15,0))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26301.88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138801.88</v>
      </c>
      <c r="AB44" s="6">
        <f t="shared" si="9"/>
        <v>255189.88</v>
      </c>
    </row>
    <row r="45" spans="1:28" x14ac:dyDescent="0.2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 s="2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1.2490566666666667</v>
      </c>
      <c r="N45" t="str">
        <f t="shared" si="10"/>
        <v>100-125%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25403.780000000002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103403.78</v>
      </c>
      <c r="U45" s="6">
        <f t="shared" si="7"/>
        <v>172454.78</v>
      </c>
      <c r="V45" s="6">
        <f>MIN(H45,I45)*INDEX('2018_commission_structure-Start'!$A$15:$J$18,MATCH($E45,'2018_commission_structure-Start'!$A$15:$A$18,0),MATCH(V$1,'2018_commission_structure-Start'!$A$15:$J$15,0))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26898.12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116898.12</v>
      </c>
      <c r="AB45" s="6">
        <f t="shared" si="9"/>
        <v>185949.12</v>
      </c>
    </row>
    <row r="46" spans="1:28" x14ac:dyDescent="0.2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 s="2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VLOOKUP(E46,'2018_commission_structure-Start'!$A$22:$I$24,9,FALSE)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12">
        <f t="shared" si="4"/>
        <v>1.03643</v>
      </c>
      <c r="N46" t="str">
        <f t="shared" si="10"/>
        <v>100-125%</v>
      </c>
      <c r="O46" s="6">
        <f>MIN(H46,I46)*INDEX('2018_commission_structure-Start'!$A$21:$I$24,MATCH($E46,'2018_commission_structure-Start'!$A$21:$A$24,0),MATCH(O$1,'2018_commission_structure-Start'!$A$21:$I$21,0))</f>
        <v>78000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3715.86</v>
      </c>
      <c r="Q46" s="2">
        <f>IF($H46&gt;J46,MIN($H46-J46,K46-J46)*INDEX('2018_commission_structure-Start'!$A$21:$I$24,MATCH($E46,'2018_commission_structure-Start'!$A$21:$A$24,0), MATCH(Q$1,'2018_commission_structure-Start'!$A$21:$I$21,0)),0)</f>
        <v>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81715.86</v>
      </c>
      <c r="U46" s="6">
        <f t="shared" si="7"/>
        <v>138748.85999999999</v>
      </c>
      <c r="V46" s="6">
        <f>MIN(H46,I46)*INDEX('2018_commission_structure-Start'!$A$15:$J$18,MATCH($E46,'2018_commission_structure-Start'!$A$15:$A$18,0),MATCH(V$1,'2018_commission_structure-Start'!$A$15:$J$15,0))</f>
        <v>90000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3934.44</v>
      </c>
      <c r="X46" s="2">
        <f>IF($H46&gt;J46,MIN($H46-J46,K46-J46)*INDEX('2018_commission_structure-Start'!$A$15:$J$18,MATCH($E46,'2018_commission_structure-Start'!$A$15:$A$18,0),MATCH(X$1,'2018_commission_structure-Start'!$A$15:$J$15,0)),0)</f>
        <v>0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93934.44</v>
      </c>
      <c r="AB46" s="6">
        <f t="shared" si="9"/>
        <v>150967.44</v>
      </c>
    </row>
    <row r="47" spans="1:28" x14ac:dyDescent="0.2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 s="2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VLOOKUP(E47,'2018_commission_structure-Start'!$A$22:$I$24,9,FALSE)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0.79429000000000005</v>
      </c>
      <c r="N47" t="str">
        <f t="shared" si="10"/>
        <v>0-100%</v>
      </c>
      <c r="O47" s="6">
        <f>MIN(H47,I47)*INDEX('2018_commission_structure-Start'!$A$21:$I$24,MATCH($E47,'2018_commission_structure-Start'!$A$21:$A$24,0),MATCH(O$1,'2018_commission_structure-Start'!$A$21:$I$21,0))</f>
        <v>39714.5</v>
      </c>
      <c r="P47" s="2">
        <f>IF(H47&gt;I47,MIN(H47-I47,J47-I47)*INDEX('2018_commission_structure-Start'!$A$21:$I$24,MATCH($E47,'2018_commission_structure-Start'!$A$21:$A$24,0), MATCH(P$1,'2018_commission_structure-Start'!$A$21:$I$21,0)),0)</f>
        <v>0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39714.5</v>
      </c>
      <c r="U47" s="6">
        <f t="shared" si="7"/>
        <v>93312.5</v>
      </c>
      <c r="V47" s="6">
        <f>MIN(H47,I47)*INDEX('2018_commission_structure-Start'!$A$15:$J$18,MATCH($E47,'2018_commission_structure-Start'!$A$15:$A$18,0),MATCH(V$1,'2018_commission_structure-Start'!$A$15:$J$15,0))</f>
        <v>47657.4</v>
      </c>
      <c r="W47" s="2">
        <f>IF($H47&gt;I47,MIN($H47-I47,J47-I47)*INDEX('2018_commission_structure-Start'!$A$15:$J$18,MATCH($E47,'2018_commission_structure-Start'!$A$15:$A$18,0),MATCH(W$1,'2018_commission_structure-Start'!$A$15:$J$15,0)),0)</f>
        <v>0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47657.4</v>
      </c>
      <c r="AB47" s="6">
        <f t="shared" si="9"/>
        <v>101255.4</v>
      </c>
    </row>
    <row r="48" spans="1:28" x14ac:dyDescent="0.2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 s="2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VLOOKUP(E48,'2018_commission_structure-Start'!$A$22:$I$24,9,FALSE)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12">
        <f t="shared" si="4"/>
        <v>1.100792</v>
      </c>
      <c r="N48" t="str">
        <f t="shared" si="10"/>
        <v>100-125%</v>
      </c>
      <c r="O48" s="6">
        <f>MIN(H48,I48)*INDEX('2018_commission_structure-Start'!$A$21:$I$24,MATCH($E48,'2018_commission_structure-Start'!$A$21:$A$24,0),MATCH(O$1,'2018_commission_structure-Start'!$A$21:$I$21,0))</f>
        <v>112500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14362.86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126862.86</v>
      </c>
      <c r="U48" s="6">
        <f t="shared" si="7"/>
        <v>205474.86</v>
      </c>
      <c r="V48" s="6">
        <f>MIN(H48,I48)*INDEX('2018_commission_structure-Start'!$A$15:$J$18,MATCH($E48,'2018_commission_structure-Start'!$A$15:$A$18,0),MATCH(V$1,'2018_commission_structure-Start'!$A$15:$J$15,0))</f>
        <v>112500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16630.68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129130.68</v>
      </c>
      <c r="AB48" s="6">
        <f t="shared" si="9"/>
        <v>207742.68</v>
      </c>
    </row>
    <row r="49" spans="1:28" x14ac:dyDescent="0.2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 s="2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VLOOKUP(E49,'2018_commission_structure-Start'!$A$22:$I$24,9,FALSE)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0.79571999999999998</v>
      </c>
      <c r="N49" t="str">
        <f t="shared" si="10"/>
        <v>0-100%</v>
      </c>
      <c r="O49" s="6">
        <f>MIN(H49,I49)*INDEX('2018_commission_structure-Start'!$A$21:$I$24,MATCH($E49,'2018_commission_structure-Start'!$A$21:$A$24,0),MATCH(O$1,'2018_commission_structure-Start'!$A$21:$I$21,0))</f>
        <v>89518.5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89518.5</v>
      </c>
      <c r="U49" s="6">
        <f t="shared" si="7"/>
        <v>184251.5</v>
      </c>
      <c r="V49" s="6">
        <f>MIN(H49,I49)*INDEX('2018_commission_structure-Start'!$A$15:$J$18,MATCH($E49,'2018_commission_structure-Start'!$A$15:$A$18,0),MATCH(V$1,'2018_commission_structure-Start'!$A$15:$J$15,0))</f>
        <v>89518.5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89518.5</v>
      </c>
      <c r="AB49" s="6">
        <f t="shared" si="9"/>
        <v>184251.5</v>
      </c>
    </row>
    <row r="50" spans="1:28" x14ac:dyDescent="0.2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 s="2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0.98727399999999998</v>
      </c>
      <c r="N50" t="str">
        <f t="shared" si="10"/>
        <v>0-100%</v>
      </c>
      <c r="O50" s="6">
        <f>MIN(H50,I50)*INDEX('2018_commission_structure-Start'!$A$21:$I$24,MATCH($E50,'2018_commission_structure-Start'!$A$21:$A$24,0),MATCH(O$1,'2018_commission_structure-Start'!$A$21:$I$21,0))</f>
        <v>49363.700000000004</v>
      </c>
      <c r="P50" s="2">
        <f>IF(H50&gt;I50,MIN(H50-I50,J50-I50)*INDEX('2018_commission_structure-Start'!$A$21:$I$24,MATCH($E50,'2018_commission_structure-Start'!$A$21:$A$24,0), MATCH(P$1,'2018_commission_structure-Start'!$A$21:$I$21,0)),0)</f>
        <v>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49363.700000000004</v>
      </c>
      <c r="U50" s="6">
        <f t="shared" si="7"/>
        <v>98232.700000000012</v>
      </c>
      <c r="V50" s="6">
        <f>MIN(H50,I50)*INDEX('2018_commission_structure-Start'!$A$15:$J$18,MATCH($E50,'2018_commission_structure-Start'!$A$15:$A$18,0),MATCH(V$1,'2018_commission_structure-Start'!$A$15:$J$15,0))</f>
        <v>59236.439999999995</v>
      </c>
      <c r="W50" s="2">
        <f>IF($H50&gt;I50,MIN($H50-I50,J50-I50)*INDEX('2018_commission_structure-Start'!$A$15:$J$18,MATCH($E50,'2018_commission_structure-Start'!$A$15:$A$18,0),MATCH(W$1,'2018_commission_structure-Start'!$A$15:$J$15,0)),0)</f>
        <v>0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59236.439999999995</v>
      </c>
      <c r="AB50" s="6">
        <f t="shared" si="9"/>
        <v>108105.44</v>
      </c>
    </row>
    <row r="51" spans="1:28" x14ac:dyDescent="0.2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 s="2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VLOOKUP(E51,'2018_commission_structure-Start'!$A$22:$I$24,9,FALSE)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12">
        <f t="shared" si="4"/>
        <v>1.08908</v>
      </c>
      <c r="N51" t="str">
        <f t="shared" si="10"/>
        <v>100-125%</v>
      </c>
      <c r="O51" s="6">
        <f>MIN(H51,I51)*INDEX('2018_commission_structure-Start'!$A$21:$I$24,MATCH($E51,'2018_commission_structure-Start'!$A$21:$A$24,0),MATCH(O$1,'2018_commission_structure-Start'!$A$21:$I$21,0))</f>
        <v>112500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12693.9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125193.9</v>
      </c>
      <c r="U51" s="6">
        <f t="shared" si="7"/>
        <v>239356.9</v>
      </c>
      <c r="V51" s="6">
        <f>MIN(H51,I51)*INDEX('2018_commission_structure-Start'!$A$15:$J$18,MATCH($E51,'2018_commission_structure-Start'!$A$15:$A$18,0),MATCH(V$1,'2018_commission_structure-Start'!$A$15:$J$15,0))</f>
        <v>112500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14698.2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127198.2</v>
      </c>
      <c r="AB51" s="6">
        <f t="shared" si="9"/>
        <v>241361.2</v>
      </c>
    </row>
    <row r="52" spans="1:28" x14ac:dyDescent="0.2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 s="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VLOOKUP(E52,'2018_commission_structure-Start'!$A$22:$I$24,9,FALSE)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1.0041306666666667</v>
      </c>
      <c r="N52" t="str">
        <f t="shared" si="10"/>
        <v>100-125%</v>
      </c>
      <c r="O52" s="6">
        <f>MIN(H52,I52)*INDEX('2018_commission_structure-Start'!$A$21:$I$24,MATCH($E52,'2018_commission_structure-Start'!$A$21:$A$24,0),MATCH(O$1,'2018_commission_structure-Start'!$A$21:$I$21,0))</f>
        <v>112500</v>
      </c>
      <c r="P52" s="2">
        <f>IF(H52&gt;I52,MIN(H52-I52,J52-I52)*INDEX('2018_commission_structure-Start'!$A$21:$I$24,MATCH($E52,'2018_commission_structure-Start'!$A$21:$A$24,0), MATCH(P$1,'2018_commission_structure-Start'!$A$21:$I$21,0)),0)</f>
        <v>588.62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113088.62</v>
      </c>
      <c r="U52" s="6">
        <f t="shared" si="7"/>
        <v>196296.62</v>
      </c>
      <c r="V52" s="6">
        <f>MIN(H52,I52)*INDEX('2018_commission_structure-Start'!$A$15:$J$18,MATCH($E52,'2018_commission_structure-Start'!$A$15:$A$18,0),MATCH(V$1,'2018_commission_structure-Start'!$A$15:$J$15,0))</f>
        <v>112500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681.56000000000006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113181.56</v>
      </c>
      <c r="AB52" s="6">
        <f t="shared" si="9"/>
        <v>196389.56</v>
      </c>
    </row>
    <row r="53" spans="1:28" x14ac:dyDescent="0.2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 s="2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VLOOKUP(E53,'2018_commission_structure-Start'!$A$22:$I$24,9,FALSE)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0.82392799999999999</v>
      </c>
      <c r="N53" t="str">
        <f t="shared" si="10"/>
        <v>0-100%</v>
      </c>
      <c r="O53" s="6">
        <f>MIN(H53,I53)*INDEX('2018_commission_structure-Start'!$A$21:$I$24,MATCH($E53,'2018_commission_structure-Start'!$A$21:$A$24,0),MATCH(O$1,'2018_commission_structure-Start'!$A$21:$I$21,0))</f>
        <v>92691.9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92691.9</v>
      </c>
      <c r="U53" s="6">
        <f t="shared" si="7"/>
        <v>205564.9</v>
      </c>
      <c r="V53" s="6">
        <f>MIN(H53,I53)*INDEX('2018_commission_structure-Start'!$A$15:$J$18,MATCH($E53,'2018_commission_structure-Start'!$A$15:$A$18,0),MATCH(V$1,'2018_commission_structure-Start'!$A$15:$J$15,0))</f>
        <v>92691.9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92691.9</v>
      </c>
      <c r="AB53" s="6">
        <f t="shared" si="9"/>
        <v>205564.9</v>
      </c>
    </row>
    <row r="54" spans="1:28" x14ac:dyDescent="0.2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 s="2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VLOOKUP(E54,'2018_commission_structure-Start'!$A$22:$I$24,9,FALSE)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12">
        <f t="shared" si="4"/>
        <v>0.93300666666666665</v>
      </c>
      <c r="N54" t="str">
        <f t="shared" si="10"/>
        <v>0-100%</v>
      </c>
      <c r="O54" s="6">
        <f>MIN(H54,I54)*INDEX('2018_commission_structure-Start'!$A$21:$I$24,MATCH($E54,'2018_commission_structure-Start'!$A$21:$A$24,0),MATCH(O$1,'2018_commission_structure-Start'!$A$21:$I$21,0))</f>
        <v>104963.25</v>
      </c>
      <c r="P54" s="2">
        <f>IF(H54&gt;I54,MIN(H54-I54,J54-I54)*INDEX('2018_commission_structure-Start'!$A$21:$I$24,MATCH($E54,'2018_commission_structure-Start'!$A$21:$A$24,0), MATCH(P$1,'2018_commission_structure-Start'!$A$21:$I$21,0)),0)</f>
        <v>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104963.25</v>
      </c>
      <c r="U54" s="6">
        <f t="shared" si="7"/>
        <v>203080.25</v>
      </c>
      <c r="V54" s="6">
        <f>MIN(H54,I54)*INDEX('2018_commission_structure-Start'!$A$15:$J$18,MATCH($E54,'2018_commission_structure-Start'!$A$15:$A$18,0),MATCH(V$1,'2018_commission_structure-Start'!$A$15:$J$15,0))</f>
        <v>104963.25</v>
      </c>
      <c r="W54" s="2">
        <f>IF($H54&gt;I54,MIN($H54-I54,J54-I54)*INDEX('2018_commission_structure-Start'!$A$15:$J$18,MATCH($E54,'2018_commission_structure-Start'!$A$15:$A$18,0),MATCH(W$1,'2018_commission_structure-Start'!$A$15:$J$15,0)),0)</f>
        <v>0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104963.25</v>
      </c>
      <c r="AB54" s="6">
        <f t="shared" si="9"/>
        <v>203080.25</v>
      </c>
    </row>
    <row r="55" spans="1:28" x14ac:dyDescent="0.2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 s="2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VLOOKUP(E55,'2018_commission_structure-Start'!$A$22:$I$24,9,FALSE)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0.62421499999999996</v>
      </c>
      <c r="N55" t="str">
        <f t="shared" si="10"/>
        <v>0-100%</v>
      </c>
      <c r="O55" s="6">
        <f>MIN(H55,I55)*INDEX('2018_commission_structure-Start'!$A$21:$I$24,MATCH($E55,'2018_commission_structure-Start'!$A$21:$A$24,0),MATCH(O$1,'2018_commission_structure-Start'!$A$21:$I$21,0))</f>
        <v>48688.770000000004</v>
      </c>
      <c r="P55" s="2">
        <f>IF(H55&gt;I55,MIN(H55-I55,J55-I55)*INDEX('2018_commission_structure-Start'!$A$21:$I$24,MATCH($E55,'2018_commission_structure-Start'!$A$21:$A$24,0), MATCH(P$1,'2018_commission_structure-Start'!$A$21:$I$21,0)),0)</f>
        <v>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48688.770000000004</v>
      </c>
      <c r="U55" s="6">
        <f t="shared" si="7"/>
        <v>104149.77</v>
      </c>
      <c r="V55" s="6">
        <f>MIN(H55,I55)*INDEX('2018_commission_structure-Start'!$A$15:$J$18,MATCH($E55,'2018_commission_structure-Start'!$A$15:$A$18,0),MATCH(V$1,'2018_commission_structure-Start'!$A$15:$J$15,0))</f>
        <v>56179.35</v>
      </c>
      <c r="W55" s="2">
        <f>IF($H55&gt;I55,MIN($H55-I55,J55-I55)*INDEX('2018_commission_structure-Start'!$A$15:$J$18,MATCH($E55,'2018_commission_structure-Start'!$A$15:$A$18,0),MATCH(W$1,'2018_commission_structure-Start'!$A$15:$J$15,0)),0)</f>
        <v>0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56179.35</v>
      </c>
      <c r="AB55" s="6">
        <f t="shared" si="9"/>
        <v>111640.35</v>
      </c>
    </row>
    <row r="56" spans="1:28" x14ac:dyDescent="0.2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 s="2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VLOOKUP(E56,'2018_commission_structure-Start'!$A$22:$I$24,9,FALSE)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0.99086333333333332</v>
      </c>
      <c r="N56" t="str">
        <f t="shared" si="10"/>
        <v>0-100%</v>
      </c>
      <c r="O56" s="6">
        <f>MIN(H56,I56)*INDEX('2018_commission_structure-Start'!$A$21:$I$24,MATCH($E56,'2018_commission_structure-Start'!$A$21:$A$24,0),MATCH(O$1,'2018_commission_structure-Start'!$A$21:$I$21,0))</f>
        <v>77287.34</v>
      </c>
      <c r="P56" s="2">
        <f>IF(H56&gt;I56,MIN(H56-I56,J56-I56)*INDEX('2018_commission_structure-Start'!$A$21:$I$24,MATCH($E56,'2018_commission_structure-Start'!$A$21:$A$24,0), MATCH(P$1,'2018_commission_structure-Start'!$A$21:$I$21,0)),0)</f>
        <v>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77287.34</v>
      </c>
      <c r="U56" s="6">
        <f t="shared" si="7"/>
        <v>145573.34</v>
      </c>
      <c r="V56" s="6">
        <f>MIN(H56,I56)*INDEX('2018_commission_structure-Start'!$A$15:$J$18,MATCH($E56,'2018_commission_structure-Start'!$A$15:$A$18,0),MATCH(V$1,'2018_commission_structure-Start'!$A$15:$J$15,0))</f>
        <v>89177.7</v>
      </c>
      <c r="W56" s="2">
        <f>IF($H56&gt;I56,MIN($H56-I56,J56-I56)*INDEX('2018_commission_structure-Start'!$A$15:$J$18,MATCH($E56,'2018_commission_structure-Start'!$A$15:$A$18,0),MATCH(W$1,'2018_commission_structure-Start'!$A$15:$J$15,0)),0)</f>
        <v>0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89177.7</v>
      </c>
      <c r="AB56" s="6">
        <f t="shared" si="9"/>
        <v>157463.70000000001</v>
      </c>
    </row>
    <row r="57" spans="1:28" x14ac:dyDescent="0.2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 s="2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VLOOKUP(E57,'2018_commission_structure-Start'!$A$22:$I$24,9,FALSE)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0.95847499999999997</v>
      </c>
      <c r="N57" t="str">
        <f t="shared" si="10"/>
        <v>0-100%</v>
      </c>
      <c r="O57" s="6">
        <f>MIN(H57,I57)*INDEX('2018_commission_structure-Start'!$A$21:$I$24,MATCH($E57,'2018_commission_structure-Start'!$A$21:$A$24,0),MATCH(O$1,'2018_commission_structure-Start'!$A$21:$I$21,0))</f>
        <v>74761.05</v>
      </c>
      <c r="P57" s="2">
        <f>IF(H57&gt;I57,MIN(H57-I57,J57-I57)*INDEX('2018_commission_structure-Start'!$A$21:$I$24,MATCH($E57,'2018_commission_structure-Start'!$A$21:$A$24,0), MATCH(P$1,'2018_commission_structure-Start'!$A$21:$I$21,0)),0)</f>
        <v>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74761.05</v>
      </c>
      <c r="U57" s="6">
        <f t="shared" si="7"/>
        <v>151828.04999999999</v>
      </c>
      <c r="V57" s="6">
        <f>MIN(H57,I57)*INDEX('2018_commission_structure-Start'!$A$15:$J$18,MATCH($E57,'2018_commission_structure-Start'!$A$15:$A$18,0),MATCH(V$1,'2018_commission_structure-Start'!$A$15:$J$15,0))</f>
        <v>86262.75</v>
      </c>
      <c r="W57" s="2">
        <f>IF($H57&gt;I57,MIN($H57-I57,J57-I57)*INDEX('2018_commission_structure-Start'!$A$15:$J$18,MATCH($E57,'2018_commission_structure-Start'!$A$15:$A$18,0),MATCH(W$1,'2018_commission_structure-Start'!$A$15:$J$15,0)),0)</f>
        <v>0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86262.75</v>
      </c>
      <c r="AB57" s="6">
        <f t="shared" si="9"/>
        <v>163329.75</v>
      </c>
    </row>
    <row r="58" spans="1:28" x14ac:dyDescent="0.2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 s="2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VLOOKUP(E58,'2018_commission_structure-Start'!$A$22:$I$24,9,FALSE)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1.9193800000000001</v>
      </c>
      <c r="N58" t="str">
        <f t="shared" si="10"/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46131.8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137381.79999999999</v>
      </c>
      <c r="U58" s="6">
        <f t="shared" si="7"/>
        <v>186432.8</v>
      </c>
      <c r="V58" s="6">
        <f>MIN(H58,I58)*INDEX('2018_commission_structure-Start'!$A$15:$J$18,MATCH($E58,'2018_commission_structure-Start'!$A$15:$A$18,0),MATCH(V$1,'2018_commission_structure-Start'!$A$15:$J$15,0))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46131.8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152381.79999999999</v>
      </c>
      <c r="AB58" s="6">
        <f t="shared" si="9"/>
        <v>201432.8</v>
      </c>
    </row>
    <row r="59" spans="1:28" x14ac:dyDescent="0.2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 s="2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VLOOKUP(E59,'2018_commission_structure-Start'!$A$22:$I$24,9,FALSE)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1.6422583333333334</v>
      </c>
      <c r="N59" t="str">
        <f t="shared" si="10"/>
        <v>150-200%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25500.000000000004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31500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22192.3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157192.29999999999</v>
      </c>
      <c r="U59" s="6">
        <f t="shared" si="7"/>
        <v>228356.3</v>
      </c>
      <c r="V59" s="6">
        <f>MIN(H59,I59)*INDEX('2018_commission_structure-Start'!$A$15:$J$18,MATCH($E59,'2018_commission_structure-Start'!$A$15:$A$18,0),MATCH(V$1,'2018_commission_structure-Start'!$A$15:$J$15,0))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27000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37500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25606.5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180106.5</v>
      </c>
      <c r="AB59" s="6">
        <f t="shared" si="9"/>
        <v>251270.5</v>
      </c>
    </row>
    <row r="60" spans="1:28" x14ac:dyDescent="0.2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 s="2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VLOOKUP(E60,'2018_commission_structure-Start'!$A$22:$I$24,9,FALSE)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12">
        <f t="shared" si="4"/>
        <v>0.85990833333333339</v>
      </c>
      <c r="N60" t="str">
        <f t="shared" si="10"/>
        <v>0-100%</v>
      </c>
      <c r="O60" s="6">
        <f>MIN(H60,I60)*INDEX('2018_commission_structure-Start'!$A$21:$I$24,MATCH($E60,'2018_commission_structure-Start'!$A$21:$A$24,0),MATCH(O$1,'2018_commission_structure-Start'!$A$21:$I$21,0))</f>
        <v>67072.850000000006</v>
      </c>
      <c r="P60" s="2">
        <f>IF(H60&gt;I60,MIN(H60-I60,J60-I60)*INDEX('2018_commission_structure-Start'!$A$21:$I$24,MATCH($E60,'2018_commission_structure-Start'!$A$21:$A$24,0), MATCH(P$1,'2018_commission_structure-Start'!$A$21:$I$21,0)),0)</f>
        <v>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67072.850000000006</v>
      </c>
      <c r="U60" s="6">
        <f t="shared" si="7"/>
        <v>122090.85</v>
      </c>
      <c r="V60" s="6">
        <f>MIN(H60,I60)*INDEX('2018_commission_structure-Start'!$A$15:$J$18,MATCH($E60,'2018_commission_structure-Start'!$A$15:$A$18,0),MATCH(V$1,'2018_commission_structure-Start'!$A$15:$J$15,0))</f>
        <v>77391.75</v>
      </c>
      <c r="W60" s="2">
        <f>IF($H60&gt;I60,MIN($H60-I60,J60-I60)*INDEX('2018_commission_structure-Start'!$A$15:$J$18,MATCH($E60,'2018_commission_structure-Start'!$A$15:$A$18,0),MATCH(W$1,'2018_commission_structure-Start'!$A$15:$J$15,0)),0)</f>
        <v>0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77391.75</v>
      </c>
      <c r="AB60" s="6">
        <f t="shared" si="9"/>
        <v>132409.75</v>
      </c>
    </row>
    <row r="61" spans="1:28" x14ac:dyDescent="0.2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 s="2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VLOOKUP(E61,'2018_commission_structure-Start'!$A$22:$I$24,9,FALSE)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0.66775466666666672</v>
      </c>
      <c r="N61" t="str">
        <f t="shared" si="10"/>
        <v>0-100%</v>
      </c>
      <c r="O61" s="6">
        <f>MIN(H61,I61)*INDEX('2018_commission_structure-Start'!$A$21:$I$24,MATCH($E61,'2018_commission_structure-Start'!$A$21:$A$24,0),MATCH(O$1,'2018_commission_structure-Start'!$A$21:$I$21,0))</f>
        <v>75122.399999999994</v>
      </c>
      <c r="P61" s="2">
        <f>IF(H61&gt;I61,MIN(H61-I61,J61-I61)*INDEX('2018_commission_structure-Start'!$A$21:$I$24,MATCH($E61,'2018_commission_structure-Start'!$A$21:$A$24,0), MATCH(P$1,'2018_commission_structure-Start'!$A$21:$I$21,0)),0)</f>
        <v>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75122.399999999994</v>
      </c>
      <c r="U61" s="6">
        <f t="shared" si="7"/>
        <v>189880.4</v>
      </c>
      <c r="V61" s="6">
        <f>MIN(H61,I61)*INDEX('2018_commission_structure-Start'!$A$15:$J$18,MATCH($E61,'2018_commission_structure-Start'!$A$15:$A$18,0),MATCH(V$1,'2018_commission_structure-Start'!$A$15:$J$15,0))</f>
        <v>75122.399999999994</v>
      </c>
      <c r="W61" s="2">
        <f>IF($H61&gt;I61,MIN($H61-I61,J61-I61)*INDEX('2018_commission_structure-Start'!$A$15:$J$18,MATCH($E61,'2018_commission_structure-Start'!$A$15:$A$18,0),MATCH(W$1,'2018_commission_structure-Start'!$A$15:$J$15,0)),0)</f>
        <v>0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75122.399999999994</v>
      </c>
      <c r="AB61" s="6">
        <f t="shared" si="9"/>
        <v>189880.4</v>
      </c>
    </row>
    <row r="62" spans="1:28" x14ac:dyDescent="0.2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 s="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VLOOKUP(E62,'2018_commission_structure-Start'!$A$22:$I$24,9,FALSE)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12">
        <f t="shared" si="4"/>
        <v>1.1525716666666668</v>
      </c>
      <c r="N62" t="str">
        <f t="shared" si="10"/>
        <v>100-125%</v>
      </c>
      <c r="O62" s="6">
        <f>MIN(H62,I62)*INDEX('2018_commission_structure-Start'!$A$21:$I$24,MATCH($E62,'2018_commission_structure-Start'!$A$21:$A$24,0),MATCH(O$1,'2018_commission_structure-Start'!$A$21:$I$21,0))</f>
        <v>78000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15562.310000000001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6"/>
        <v>93562.31</v>
      </c>
      <c r="U62" s="6">
        <f t="shared" si="7"/>
        <v>154947.31</v>
      </c>
      <c r="V62" s="6">
        <f>MIN(H62,I62)*INDEX('2018_commission_structure-Start'!$A$15:$J$18,MATCH($E62,'2018_commission_structure-Start'!$A$15:$A$18,0),MATCH(V$1,'2018_commission_structure-Start'!$A$15:$J$15,0))</f>
        <v>90000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16477.739999999998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 t="shared" si="8"/>
        <v>106477.73999999999</v>
      </c>
      <c r="AB62" s="6">
        <f t="shared" si="9"/>
        <v>167862.74</v>
      </c>
    </row>
    <row r="63" spans="1:28" x14ac:dyDescent="0.2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 s="2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0.86616599999999999</v>
      </c>
      <c r="N63" t="str">
        <f t="shared" si="10"/>
        <v>0-100%</v>
      </c>
      <c r="O63" s="6">
        <f>MIN(H63,I63)*INDEX('2018_commission_structure-Start'!$A$21:$I$24,MATCH($E63,'2018_commission_structure-Start'!$A$21:$A$24,0),MATCH(O$1,'2018_commission_structure-Start'!$A$21:$I$21,0))</f>
        <v>43308.3</v>
      </c>
      <c r="P63" s="2">
        <f>IF(H63&gt;I63,MIN(H63-I63,J63-I63)*INDEX('2018_commission_structure-Start'!$A$21:$I$24,MATCH($E63,'2018_commission_structure-Start'!$A$21:$A$24,0), MATCH(P$1,'2018_commission_structure-Start'!$A$21:$I$21,0)),0)</f>
        <v>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43308.3</v>
      </c>
      <c r="U63" s="6">
        <f t="shared" si="7"/>
        <v>82226.3</v>
      </c>
      <c r="V63" s="6">
        <f>MIN(H63,I63)*INDEX('2018_commission_structure-Start'!$A$15:$J$18,MATCH($E63,'2018_commission_structure-Start'!$A$15:$A$18,0),MATCH(V$1,'2018_commission_structure-Start'!$A$15:$J$15,0))</f>
        <v>51969.96</v>
      </c>
      <c r="W63" s="2">
        <f>IF($H63&gt;I63,MIN($H63-I63,J63-I63)*INDEX('2018_commission_structure-Start'!$A$15:$J$18,MATCH($E63,'2018_commission_structure-Start'!$A$15:$A$18,0),MATCH(W$1,'2018_commission_structure-Start'!$A$15:$J$15,0)),0)</f>
        <v>0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51969.96</v>
      </c>
      <c r="AB63" s="6">
        <f t="shared" si="9"/>
        <v>90887.959999999992</v>
      </c>
    </row>
    <row r="64" spans="1:28" x14ac:dyDescent="0.2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 s="2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VLOOKUP(E64,'2018_commission_structure-Start'!$A$22:$I$24,9,FALSE)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12">
        <f t="shared" si="4"/>
        <v>1.0522813333333334</v>
      </c>
      <c r="N64" t="str">
        <f t="shared" si="10"/>
        <v>100-125%</v>
      </c>
      <c r="O64" s="6">
        <f>MIN(H64,I64)*INDEX('2018_commission_structure-Start'!$A$21:$I$24,MATCH($E64,'2018_commission_structure-Start'!$A$21:$A$24,0),MATCH(O$1,'2018_commission_structure-Start'!$A$21:$I$21,0))</f>
        <v>112500</v>
      </c>
      <c r="P64" s="2">
        <f>IF(H64&gt;I64,MIN(H64-I64,J64-I64)*INDEX('2018_commission_structure-Start'!$A$21:$I$24,MATCH($E64,'2018_commission_structure-Start'!$A$21:$A$24,0), MATCH(P$1,'2018_commission_structure-Start'!$A$21:$I$21,0)),0)</f>
        <v>7450.09</v>
      </c>
      <c r="Q64" s="2">
        <f>IF($H64&gt;J64,MIN($H64-J64,K64-J64)*INDEX('2018_commission_structure-Start'!$A$21:$I$24,MATCH($E64,'2018_commission_structure-Start'!$A$21:$A$24,0), MATCH(Q$1,'2018_commission_structure-Start'!$A$21:$I$21,0)),0)</f>
        <v>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119950.09</v>
      </c>
      <c r="U64" s="6">
        <f t="shared" si="7"/>
        <v>220298.09</v>
      </c>
      <c r="V64" s="6">
        <f>MIN(H64,I64)*INDEX('2018_commission_structure-Start'!$A$15:$J$18,MATCH($E64,'2018_commission_structure-Start'!$A$15:$A$18,0),MATCH(V$1,'2018_commission_structure-Start'!$A$15:$J$15,0))</f>
        <v>112500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8626.42</v>
      </c>
      <c r="X64" s="2">
        <f>IF($H64&gt;J64,MIN($H64-J64,K64-J64)*INDEX('2018_commission_structure-Start'!$A$15:$J$18,MATCH($E64,'2018_commission_structure-Start'!$A$15:$A$18,0),MATCH(X$1,'2018_commission_structure-Start'!$A$15:$J$15,0)),0)</f>
        <v>0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121126.42</v>
      </c>
      <c r="AB64" s="6">
        <f t="shared" si="9"/>
        <v>221474.41999999998</v>
      </c>
    </row>
    <row r="65" spans="1:28" x14ac:dyDescent="0.2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 s="2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1.2049033333333334</v>
      </c>
      <c r="N65" t="str">
        <f t="shared" si="10"/>
        <v>100-125%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20900.140000000003</v>
      </c>
      <c r="Q65" s="2">
        <f>IF($H65&gt;J65,MIN($H65-J65,K65-J65)*INDEX('2018_commission_structure-Start'!$A$21:$I$24,MATCH($E65,'2018_commission_structure-Start'!$A$21:$A$24,0), MATCH(Q$1,'2018_commission_structure-Start'!$A$21:$I$21,0)),0)</f>
        <v>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98900.14</v>
      </c>
      <c r="U65" s="6">
        <f t="shared" si="7"/>
        <v>168380.14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22129.559999999998</v>
      </c>
      <c r="X65" s="2">
        <f>IF($H65&gt;J65,MIN($H65-J65,K65-J65)*INDEX('2018_commission_structure-Start'!$A$15:$J$18,MATCH($E65,'2018_commission_structure-Start'!$A$15:$A$18,0),MATCH(X$1,'2018_commission_structure-Start'!$A$15:$J$15,0)),0)</f>
        <v>0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112129.56</v>
      </c>
      <c r="AB65" s="6">
        <f t="shared" si="9"/>
        <v>181609.56</v>
      </c>
    </row>
    <row r="66" spans="1:28" x14ac:dyDescent="0.2">
      <c r="A66" t="str">
        <f t="shared" ref="A66:A129" si="11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 s="2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VLOOKUP(E66,'2018_commission_structure-Start'!$A$22:$I$24,9,FALSE)</f>
        <v>750000</v>
      </c>
      <c r="J66" s="2">
        <f t="shared" ref="J66:J129" si="12">I66*1.25</f>
        <v>937500</v>
      </c>
      <c r="K66" s="2">
        <f t="shared" ref="K66:K129" si="13">I66*1.5</f>
        <v>1125000</v>
      </c>
      <c r="L66" s="2">
        <f t="shared" ref="L66:L129" si="14">I66*2</f>
        <v>1500000</v>
      </c>
      <c r="M66" s="12">
        <f t="shared" ref="M66:M129" si="15">H66/I66</f>
        <v>1.0266933333333332</v>
      </c>
      <c r="N66" t="str">
        <f t="shared" ref="N66:N80" si="16"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3803.8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7">SUM(O66:S66)</f>
        <v>116303.8</v>
      </c>
      <c r="U66" s="6">
        <f t="shared" ref="U66:U129" si="18">T66+F66</f>
        <v>235633.8</v>
      </c>
      <c r="V66" s="6">
        <f>MIN(H66,I66)*INDEX('2018_commission_structure-Start'!$A$15:$J$18,MATCH($E66,'2018_commission_structure-Start'!$A$15:$A$18,0),MATCH(V$1,'2018_commission_structure-Start'!$A$15:$J$15,0))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4404.3999999999996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ref="AA66:AA129" si="19">SUM(V66:Z66)</f>
        <v>116904.4</v>
      </c>
      <c r="AB66" s="6">
        <f t="shared" ref="AB66:AB129" si="20">AA66+F66</f>
        <v>236234.4</v>
      </c>
    </row>
    <row r="67" spans="1:28" x14ac:dyDescent="0.2">
      <c r="A67" t="str">
        <f t="shared" si="11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 s="2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VLOOKUP(E67,'2018_commission_structure-Start'!$A$22:$I$24,9,FALSE)</f>
        <v>750000</v>
      </c>
      <c r="J67" s="2">
        <f t="shared" si="12"/>
        <v>937500</v>
      </c>
      <c r="K67" s="2">
        <f t="shared" si="13"/>
        <v>1125000</v>
      </c>
      <c r="L67" s="2">
        <f t="shared" si="14"/>
        <v>1500000</v>
      </c>
      <c r="M67" s="12">
        <f t="shared" si="15"/>
        <v>0.79574400000000001</v>
      </c>
      <c r="N67" t="str">
        <f t="shared" si="16"/>
        <v>0-100%</v>
      </c>
      <c r="O67" s="6">
        <f>MIN(H67,I67)*INDEX('2018_commission_structure-Start'!$A$21:$I$24,MATCH($E67,'2018_commission_structure-Start'!$A$21:$A$24,0),MATCH(O$1,'2018_commission_structure-Start'!$A$21:$I$21,0))</f>
        <v>89521.2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7"/>
        <v>89521.2</v>
      </c>
      <c r="U67" s="6">
        <f t="shared" si="18"/>
        <v>178766.2</v>
      </c>
      <c r="V67" s="6">
        <f>MIN(H67,I67)*INDEX('2018_commission_structure-Start'!$A$15:$J$18,MATCH($E67,'2018_commission_structure-Start'!$A$15:$A$18,0),MATCH(V$1,'2018_commission_structure-Start'!$A$15:$J$15,0))</f>
        <v>89521.2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si="19"/>
        <v>89521.2</v>
      </c>
      <c r="AB67" s="6">
        <f t="shared" si="20"/>
        <v>178766.2</v>
      </c>
    </row>
    <row r="68" spans="1:28" x14ac:dyDescent="0.2">
      <c r="A68" t="str">
        <f t="shared" si="11"/>
        <v>Osmond Bayfield</v>
      </c>
      <c r="B68">
        <v>274599287</v>
      </c>
      <c r="C68" t="s">
        <v>248</v>
      </c>
      <c r="D68" t="s">
        <v>249</v>
      </c>
      <c r="E68" t="s">
        <v>29</v>
      </c>
      <c r="F68" s="2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VLOOKUP(E68,'2018_commission_structure-Start'!$A$22:$I$24,9,FALSE)</f>
        <v>600000</v>
      </c>
      <c r="J68" s="2">
        <f t="shared" si="12"/>
        <v>750000</v>
      </c>
      <c r="K68" s="2">
        <f t="shared" si="13"/>
        <v>900000</v>
      </c>
      <c r="L68" s="2">
        <f t="shared" si="14"/>
        <v>1200000</v>
      </c>
      <c r="M68" s="12">
        <f t="shared" si="15"/>
        <v>1.4608416666666666</v>
      </c>
      <c r="N68" t="str">
        <f t="shared" si="16"/>
        <v>125-150%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25500.000000000004</v>
      </c>
      <c r="Q68" s="2">
        <f>IF($H68&gt;J68,MIN($H68-J68,K68-J68)*INDEX('2018_commission_structure-Start'!$A$21:$I$24,MATCH($E68,'2018_commission_structure-Start'!$A$21:$A$24,0), MATCH(Q$1,'2018_commission_structure-Start'!$A$21:$I$21,0)),0)</f>
        <v>26566.05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7"/>
        <v>130066.05</v>
      </c>
      <c r="U68" s="6">
        <f t="shared" si="18"/>
        <v>210004.05</v>
      </c>
      <c r="V68" s="6">
        <f>MIN(H68,I68)*INDEX('2018_commission_structure-Start'!$A$15:$J$18,MATCH($E68,'2018_commission_structure-Start'!$A$15:$A$18,0),MATCH(V$1,'2018_commission_structure-Start'!$A$15:$J$15,0))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27000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31626.25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9"/>
        <v>148626.25</v>
      </c>
      <c r="AB68" s="6">
        <f t="shared" si="20"/>
        <v>228564.25</v>
      </c>
    </row>
    <row r="69" spans="1:28" x14ac:dyDescent="0.2">
      <c r="A69" t="str">
        <f t="shared" si="11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 s="2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VLOOKUP(E69,'2018_commission_structure-Start'!$A$22:$I$24,9,FALSE)</f>
        <v>500000</v>
      </c>
      <c r="J69" s="2">
        <f t="shared" si="12"/>
        <v>625000</v>
      </c>
      <c r="K69" s="2">
        <f t="shared" si="13"/>
        <v>750000</v>
      </c>
      <c r="L69" s="2">
        <f t="shared" si="14"/>
        <v>1000000</v>
      </c>
      <c r="M69" s="12">
        <f t="shared" si="15"/>
        <v>1.4167799999999999</v>
      </c>
      <c r="N69" t="str">
        <f t="shared" si="16"/>
        <v>125-150%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15010.199999999999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7"/>
        <v>83760.2</v>
      </c>
      <c r="U69" s="6">
        <f t="shared" si="18"/>
        <v>143175.20000000001</v>
      </c>
      <c r="V69" s="6">
        <f>MIN(H69,I69)*INDEX('2018_commission_structure-Start'!$A$15:$J$18,MATCH($E69,'2018_commission_structure-Start'!$A$15:$A$18,0),MATCH(V$1,'2018_commission_structure-Start'!$A$15:$J$15,0))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16678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9"/>
        <v>97928</v>
      </c>
      <c r="AB69" s="6">
        <f t="shared" si="20"/>
        <v>157343</v>
      </c>
    </row>
    <row r="70" spans="1:28" x14ac:dyDescent="0.2">
      <c r="A70" t="str">
        <f t="shared" si="11"/>
        <v>Raquel Beelby</v>
      </c>
      <c r="B70">
        <v>1895483948</v>
      </c>
      <c r="C70" t="s">
        <v>385</v>
      </c>
      <c r="D70" t="s">
        <v>386</v>
      </c>
      <c r="E70" t="s">
        <v>10</v>
      </c>
      <c r="F70" s="2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VLOOKUP(E70,'2018_commission_structure-Start'!$A$22:$I$24,9,FALSE)</f>
        <v>750000</v>
      </c>
      <c r="J70" s="2">
        <f t="shared" si="12"/>
        <v>937500</v>
      </c>
      <c r="K70" s="2">
        <f t="shared" si="13"/>
        <v>1125000</v>
      </c>
      <c r="L70" s="2">
        <f t="shared" si="14"/>
        <v>1500000</v>
      </c>
      <c r="M70" s="12">
        <f t="shared" si="15"/>
        <v>1.0367506666666666</v>
      </c>
      <c r="N70" t="str">
        <f t="shared" si="16"/>
        <v>100-125%</v>
      </c>
      <c r="O70" s="6">
        <f>MIN(H70,I70)*INDEX('2018_commission_structure-Start'!$A$21:$I$24,MATCH($E70,'2018_commission_structure-Start'!$A$21:$A$24,0),MATCH(O$1,'2018_commission_structure-Start'!$A$21:$I$21,0))</f>
        <v>112500</v>
      </c>
      <c r="P70" s="2">
        <f>IF(H70&gt;I70,MIN(H70-I70,J70-I70)*INDEX('2018_commission_structure-Start'!$A$21:$I$24,MATCH($E70,'2018_commission_structure-Start'!$A$21:$A$24,0), MATCH(P$1,'2018_commission_structure-Start'!$A$21:$I$21,0)),0)</f>
        <v>5236.97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7"/>
        <v>117736.97</v>
      </c>
      <c r="U70" s="6">
        <f t="shared" si="18"/>
        <v>228150.97</v>
      </c>
      <c r="V70" s="6">
        <f>MIN(H70,I70)*INDEX('2018_commission_structure-Start'!$A$15:$J$18,MATCH($E70,'2018_commission_structure-Start'!$A$15:$A$18,0),MATCH(V$1,'2018_commission_structure-Start'!$A$15:$J$15,0))</f>
        <v>112500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6063.86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9"/>
        <v>118563.86</v>
      </c>
      <c r="AB70" s="6">
        <f t="shared" si="20"/>
        <v>228977.86</v>
      </c>
    </row>
    <row r="71" spans="1:28" x14ac:dyDescent="0.2">
      <c r="A71" t="str">
        <f t="shared" si="11"/>
        <v>Kalli Beeze</v>
      </c>
      <c r="B71">
        <v>5203144281</v>
      </c>
      <c r="C71" t="s">
        <v>480</v>
      </c>
      <c r="D71" t="s">
        <v>481</v>
      </c>
      <c r="E71" t="s">
        <v>10</v>
      </c>
      <c r="F71" s="2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VLOOKUP(E71,'2018_commission_structure-Start'!$A$22:$I$24,9,FALSE)</f>
        <v>750000</v>
      </c>
      <c r="J71" s="2">
        <f t="shared" si="12"/>
        <v>937500</v>
      </c>
      <c r="K71" s="2">
        <f t="shared" si="13"/>
        <v>1125000</v>
      </c>
      <c r="L71" s="2">
        <f t="shared" si="14"/>
        <v>1500000</v>
      </c>
      <c r="M71" s="12">
        <f t="shared" si="15"/>
        <v>0.6172266666666667</v>
      </c>
      <c r="N71" t="str">
        <f t="shared" si="16"/>
        <v>0-100%</v>
      </c>
      <c r="O71" s="6">
        <f>MIN(H71,I71)*INDEX('2018_commission_structure-Start'!$A$21:$I$24,MATCH($E71,'2018_commission_structure-Start'!$A$21:$A$24,0),MATCH(O$1,'2018_commission_structure-Start'!$A$21:$I$21,0))</f>
        <v>69438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7"/>
        <v>69438</v>
      </c>
      <c r="U71" s="6">
        <f t="shared" si="18"/>
        <v>168443</v>
      </c>
      <c r="V71" s="6">
        <f>MIN(H71,I71)*INDEX('2018_commission_structure-Start'!$A$15:$J$18,MATCH($E71,'2018_commission_structure-Start'!$A$15:$A$18,0),MATCH(V$1,'2018_commission_structure-Start'!$A$15:$J$15,0))</f>
        <v>69438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9"/>
        <v>69438</v>
      </c>
      <c r="AB71" s="6">
        <f t="shared" si="20"/>
        <v>168443</v>
      </c>
    </row>
    <row r="72" spans="1:28" x14ac:dyDescent="0.2">
      <c r="A72" t="str">
        <f t="shared" si="11"/>
        <v>Denney Behr</v>
      </c>
      <c r="B72">
        <v>8757371024</v>
      </c>
      <c r="C72" t="s">
        <v>153</v>
      </c>
      <c r="D72" t="s">
        <v>573</v>
      </c>
      <c r="E72" t="s">
        <v>29</v>
      </c>
      <c r="F72" s="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VLOOKUP(E72,'2018_commission_structure-Start'!$A$22:$I$24,9,FALSE)</f>
        <v>600000</v>
      </c>
      <c r="J72" s="2">
        <f t="shared" si="12"/>
        <v>750000</v>
      </c>
      <c r="K72" s="2">
        <f t="shared" si="13"/>
        <v>900000</v>
      </c>
      <c r="L72" s="2">
        <f t="shared" si="14"/>
        <v>1200000</v>
      </c>
      <c r="M72" s="12">
        <f t="shared" si="15"/>
        <v>0.75148666666666664</v>
      </c>
      <c r="N72" t="str">
        <f t="shared" si="16"/>
        <v>0-100%</v>
      </c>
      <c r="O72" s="6">
        <f>MIN(H72,I72)*INDEX('2018_commission_structure-Start'!$A$21:$I$24,MATCH($E72,'2018_commission_structure-Start'!$A$21:$A$24,0),MATCH(O$1,'2018_commission_structure-Start'!$A$21:$I$21,0))</f>
        <v>58615.96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7"/>
        <v>58615.96</v>
      </c>
      <c r="U72" s="6">
        <f t="shared" si="18"/>
        <v>120090.95999999999</v>
      </c>
      <c r="V72" s="6">
        <f>MIN(H72,I72)*INDEX('2018_commission_structure-Start'!$A$15:$J$18,MATCH($E72,'2018_commission_structure-Start'!$A$15:$A$18,0),MATCH(V$1,'2018_commission_structure-Start'!$A$15:$J$15,0))</f>
        <v>67633.8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9"/>
        <v>67633.8</v>
      </c>
      <c r="AB72" s="6">
        <f t="shared" si="20"/>
        <v>129108.8</v>
      </c>
    </row>
    <row r="73" spans="1:28" x14ac:dyDescent="0.2">
      <c r="A73" t="str">
        <f t="shared" si="11"/>
        <v>Maury Belshaw</v>
      </c>
      <c r="B73">
        <v>2353272215</v>
      </c>
      <c r="C73" t="s">
        <v>1314</v>
      </c>
      <c r="D73" t="s">
        <v>1315</v>
      </c>
      <c r="E73" t="s">
        <v>29</v>
      </c>
      <c r="F73" s="2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VLOOKUP(E73,'2018_commission_structure-Start'!$A$22:$I$24,9,FALSE)</f>
        <v>600000</v>
      </c>
      <c r="J73" s="2">
        <f t="shared" si="12"/>
        <v>750000</v>
      </c>
      <c r="K73" s="2">
        <f t="shared" si="13"/>
        <v>900000</v>
      </c>
      <c r="L73" s="2">
        <f t="shared" si="14"/>
        <v>1200000</v>
      </c>
      <c r="M73" s="12">
        <f t="shared" si="15"/>
        <v>1.706315</v>
      </c>
      <c r="N73" t="str">
        <f t="shared" si="16"/>
        <v>150-200%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25500.000000000004</v>
      </c>
      <c r="Q73" s="2">
        <f>IF($H73&gt;J73,MIN($H73-J73,K73-J73)*INDEX('2018_commission_structure-Start'!$A$21:$I$24,MATCH($E73,'2018_commission_structure-Start'!$A$21:$A$24,0), MATCH(Q$1,'2018_commission_structure-Start'!$A$21:$I$21,0)),0)</f>
        <v>31500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32185.14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7"/>
        <v>167185.14000000001</v>
      </c>
      <c r="U73" s="6">
        <f t="shared" si="18"/>
        <v>237794.14</v>
      </c>
      <c r="V73" s="6">
        <f>MIN(H73,I73)*INDEX('2018_commission_structure-Start'!$A$15:$J$18,MATCH($E73,'2018_commission_structure-Start'!$A$15:$A$18,0),MATCH(V$1,'2018_commission_structure-Start'!$A$15:$J$15,0))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27000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37500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37136.699999999997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9"/>
        <v>191636.7</v>
      </c>
      <c r="AB73" s="6">
        <f t="shared" si="20"/>
        <v>262245.7</v>
      </c>
    </row>
    <row r="74" spans="1:28" x14ac:dyDescent="0.2">
      <c r="A74" t="str">
        <f t="shared" si="11"/>
        <v>Lil Benion</v>
      </c>
      <c r="B74">
        <v>3409869514</v>
      </c>
      <c r="C74" t="s">
        <v>903</v>
      </c>
      <c r="D74" t="s">
        <v>904</v>
      </c>
      <c r="E74" t="s">
        <v>7</v>
      </c>
      <c r="F74" s="2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VLOOKUP(E74,'2018_commission_structure-Start'!$A$22:$I$24,9,FALSE)</f>
        <v>500000</v>
      </c>
      <c r="J74" s="2">
        <f t="shared" si="12"/>
        <v>625000</v>
      </c>
      <c r="K74" s="2">
        <f t="shared" si="13"/>
        <v>750000</v>
      </c>
      <c r="L74" s="2">
        <f t="shared" si="14"/>
        <v>1000000</v>
      </c>
      <c r="M74" s="12">
        <f t="shared" si="15"/>
        <v>1.636218</v>
      </c>
      <c r="N74" t="str">
        <f t="shared" si="16"/>
        <v>150-200%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18750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22500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14983.98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7"/>
        <v>106233.98</v>
      </c>
      <c r="U74" s="6">
        <f t="shared" si="18"/>
        <v>154064.97999999998</v>
      </c>
      <c r="V74" s="6">
        <f>MIN(H74,I74)*INDEX('2018_commission_structure-Start'!$A$15:$J$18,MATCH($E74,'2018_commission_structure-Start'!$A$15:$A$18,0),MATCH(V$1,'2018_commission_structure-Start'!$A$15:$J$15,0))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21250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25000</v>
      </c>
      <c r="Y74" s="2">
        <f>IF($H74&gt;K74,MIN($H74-K74,L74-K74)*INDEX('2018_commission_structure-Start'!$A$15:$J$18,MATCH($E74,'2018_commission_structure-Start'!$A$15:$A$18,0),MATCH(Y$1,'2018_commission_structure-Start'!$A$15:$J$15,0)),0)</f>
        <v>14983.98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9"/>
        <v>121233.98</v>
      </c>
      <c r="AB74" s="6">
        <f t="shared" si="20"/>
        <v>169064.97999999998</v>
      </c>
    </row>
    <row r="75" spans="1:28" x14ac:dyDescent="0.2">
      <c r="A75" t="str">
        <f t="shared" si="11"/>
        <v>Carey Bennellick</v>
      </c>
      <c r="B75">
        <v>6789690301</v>
      </c>
      <c r="C75" t="s">
        <v>189</v>
      </c>
      <c r="D75" t="s">
        <v>190</v>
      </c>
      <c r="E75" t="s">
        <v>10</v>
      </c>
      <c r="F75" s="2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VLOOKUP(E75,'2018_commission_structure-Start'!$A$22:$I$24,9,FALSE)</f>
        <v>750000</v>
      </c>
      <c r="J75" s="2">
        <f t="shared" si="12"/>
        <v>937500</v>
      </c>
      <c r="K75" s="2">
        <f t="shared" si="13"/>
        <v>1125000</v>
      </c>
      <c r="L75" s="2">
        <f t="shared" si="14"/>
        <v>1500000</v>
      </c>
      <c r="M75" s="12">
        <f t="shared" si="15"/>
        <v>1.0145573333333333</v>
      </c>
      <c r="N75" t="str">
        <f t="shared" si="16"/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2074.42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7"/>
        <v>114574.42</v>
      </c>
      <c r="U75" s="6">
        <f t="shared" si="18"/>
        <v>225285.41999999998</v>
      </c>
      <c r="V75" s="6">
        <f>MIN(H75,I75)*INDEX('2018_commission_structure-Start'!$A$15:$J$18,MATCH($E75,'2018_commission_structure-Start'!$A$15:$A$18,0),MATCH(V$1,'2018_commission_structure-Start'!$A$15:$J$15,0))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2401.96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9"/>
        <v>114901.96</v>
      </c>
      <c r="AB75" s="6">
        <f t="shared" si="20"/>
        <v>225612.96000000002</v>
      </c>
    </row>
    <row r="76" spans="1:28" x14ac:dyDescent="0.2">
      <c r="A76" t="str">
        <f t="shared" si="11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 s="2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VLOOKUP(E76,'2018_commission_structure-Start'!$A$22:$I$24,9,FALSE)</f>
        <v>500000</v>
      </c>
      <c r="J76" s="2">
        <f t="shared" si="12"/>
        <v>625000</v>
      </c>
      <c r="K76" s="2">
        <f t="shared" si="13"/>
        <v>750000</v>
      </c>
      <c r="L76" s="2">
        <f t="shared" si="14"/>
        <v>1000000</v>
      </c>
      <c r="M76" s="12">
        <f t="shared" si="15"/>
        <v>1.2493479999999999</v>
      </c>
      <c r="N76" t="str">
        <f t="shared" si="16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18701.099999999999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7"/>
        <v>68701.100000000006</v>
      </c>
      <c r="U76" s="6">
        <f t="shared" si="18"/>
        <v>132636.1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21194.58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9"/>
        <v>81194.58</v>
      </c>
      <c r="AB76" s="6">
        <f t="shared" si="20"/>
        <v>145129.58000000002</v>
      </c>
    </row>
    <row r="77" spans="1:28" x14ac:dyDescent="0.2">
      <c r="A77" t="str">
        <f t="shared" si="11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 s="2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VLOOKUP(E77,'2018_commission_structure-Start'!$A$22:$I$24,9,FALSE)</f>
        <v>500000</v>
      </c>
      <c r="J77" s="2">
        <f t="shared" si="12"/>
        <v>625000</v>
      </c>
      <c r="K77" s="2">
        <f t="shared" si="13"/>
        <v>750000</v>
      </c>
      <c r="L77" s="2">
        <f t="shared" si="14"/>
        <v>1000000</v>
      </c>
      <c r="M77" s="12">
        <f t="shared" si="15"/>
        <v>0.82853200000000005</v>
      </c>
      <c r="N77" t="str">
        <f t="shared" si="16"/>
        <v>0-100%</v>
      </c>
      <c r="O77" s="6">
        <f>MIN(H77,I77)*INDEX('2018_commission_structure-Start'!$A$21:$I$24,MATCH($E77,'2018_commission_structure-Start'!$A$21:$A$24,0),MATCH(O$1,'2018_commission_structure-Start'!$A$21:$I$21,0))</f>
        <v>41426.600000000006</v>
      </c>
      <c r="P77" s="2">
        <f>IF(H77&gt;I77,MIN(H77-I77,J77-I77)*INDEX('2018_commission_structure-Start'!$A$21:$I$24,MATCH($E77,'2018_commission_structure-Start'!$A$21:$A$24,0), MATCH(P$1,'2018_commission_structure-Start'!$A$21:$I$21,0)),0)</f>
        <v>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7"/>
        <v>41426.600000000006</v>
      </c>
      <c r="U77" s="6">
        <f t="shared" si="18"/>
        <v>99237.6</v>
      </c>
      <c r="V77" s="6">
        <f>MIN(H77,I77)*INDEX('2018_commission_structure-Start'!$A$15:$J$18,MATCH($E77,'2018_commission_structure-Start'!$A$15:$A$18,0),MATCH(V$1,'2018_commission_structure-Start'!$A$15:$J$15,0))</f>
        <v>49711.92</v>
      </c>
      <c r="W77" s="2">
        <f>IF($H77&gt;I77,MIN($H77-I77,J77-I77)*INDEX('2018_commission_structure-Start'!$A$15:$J$18,MATCH($E77,'2018_commission_structure-Start'!$A$15:$A$18,0),MATCH(W$1,'2018_commission_structure-Start'!$A$15:$J$15,0)),0)</f>
        <v>0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9"/>
        <v>49711.92</v>
      </c>
      <c r="AB77" s="6">
        <f t="shared" si="20"/>
        <v>107522.92</v>
      </c>
    </row>
    <row r="78" spans="1:28" x14ac:dyDescent="0.2">
      <c r="A78" t="str">
        <f t="shared" si="11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 s="2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VLOOKUP(E78,'2018_commission_structure-Start'!$A$22:$I$24,9,FALSE)</f>
        <v>600000</v>
      </c>
      <c r="J78" s="2">
        <f t="shared" si="12"/>
        <v>750000</v>
      </c>
      <c r="K78" s="2">
        <f t="shared" si="13"/>
        <v>900000</v>
      </c>
      <c r="L78" s="2">
        <f t="shared" si="14"/>
        <v>1200000</v>
      </c>
      <c r="M78" s="12">
        <f t="shared" si="15"/>
        <v>1.6779500000000001</v>
      </c>
      <c r="N78" t="str">
        <f t="shared" si="16"/>
        <v>150-200%</v>
      </c>
      <c r="O78" s="6">
        <f>MIN(H78,I78)*INDEX('2018_commission_structure-Start'!$A$21:$I$24,MATCH($E78,'2018_commission_structure-Start'!$A$21:$A$24,0),MATCH(O$1,'2018_commission_structure-Start'!$A$21:$I$21,0))</f>
        <v>78000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25500.000000000004</v>
      </c>
      <c r="Q78" s="2">
        <f>IF($H78&gt;J78,MIN($H78-J78,K78-J78)*INDEX('2018_commission_structure-Start'!$A$21:$I$24,MATCH($E78,'2018_commission_structure-Start'!$A$21:$A$24,0), MATCH(Q$1,'2018_commission_structure-Start'!$A$21:$I$21,0)),0)</f>
        <v>31500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27760.2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7"/>
        <v>162760.20000000001</v>
      </c>
      <c r="U78" s="6">
        <f t="shared" si="18"/>
        <v>218567.2</v>
      </c>
      <c r="V78" s="6">
        <f>MIN(H78,I78)*INDEX('2018_commission_structure-Start'!$A$15:$J$18,MATCH($E78,'2018_commission_structure-Start'!$A$15:$A$18,0),MATCH(V$1,'2018_commission_structure-Start'!$A$15:$J$15,0))</f>
        <v>90000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27000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37500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32031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9"/>
        <v>186531</v>
      </c>
      <c r="AB78" s="6">
        <f t="shared" si="20"/>
        <v>242338</v>
      </c>
    </row>
    <row r="79" spans="1:28" x14ac:dyDescent="0.2">
      <c r="A79" t="str">
        <f t="shared" si="11"/>
        <v>Susi Berndsen</v>
      </c>
      <c r="B79">
        <v>3933021111</v>
      </c>
      <c r="C79" t="s">
        <v>1827</v>
      </c>
      <c r="D79" t="s">
        <v>1828</v>
      </c>
      <c r="E79" t="s">
        <v>10</v>
      </c>
      <c r="F79" s="2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VLOOKUP(E79,'2018_commission_structure-Start'!$A$22:$I$24,9,FALSE)</f>
        <v>750000</v>
      </c>
      <c r="J79" s="2">
        <f t="shared" si="12"/>
        <v>937500</v>
      </c>
      <c r="K79" s="2">
        <f t="shared" si="13"/>
        <v>1125000</v>
      </c>
      <c r="L79" s="2">
        <f t="shared" si="14"/>
        <v>1500000</v>
      </c>
      <c r="M79" s="12">
        <f t="shared" si="15"/>
        <v>1.0692813333333333</v>
      </c>
      <c r="N79" t="str">
        <f t="shared" si="16"/>
        <v>100-125%</v>
      </c>
      <c r="O79" s="6">
        <f>MIN(H79,I79)*INDEX('2018_commission_structure-Start'!$A$21:$I$24,MATCH($E79,'2018_commission_structure-Start'!$A$21:$A$24,0),MATCH(O$1,'2018_commission_structure-Start'!$A$21:$I$21,0))</f>
        <v>112500</v>
      </c>
      <c r="P79" s="2">
        <f>IF(H79&gt;I79,MIN(H79-I79,J79-I79)*INDEX('2018_commission_structure-Start'!$A$21:$I$24,MATCH($E79,'2018_commission_structure-Start'!$A$21:$A$24,0), MATCH(P$1,'2018_commission_structure-Start'!$A$21:$I$21,0)),0)</f>
        <v>9872.59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7"/>
        <v>122372.59</v>
      </c>
      <c r="U79" s="6">
        <f t="shared" si="18"/>
        <v>241688.59</v>
      </c>
      <c r="V79" s="6">
        <f>MIN(H79,I79)*INDEX('2018_commission_structure-Start'!$A$15:$J$18,MATCH($E79,'2018_commission_structure-Start'!$A$15:$A$18,0),MATCH(V$1,'2018_commission_structure-Start'!$A$15:$J$15,0))</f>
        <v>112500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11431.42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9"/>
        <v>123931.42</v>
      </c>
      <c r="AB79" s="6">
        <f t="shared" si="20"/>
        <v>243247.41999999998</v>
      </c>
    </row>
    <row r="80" spans="1:28" x14ac:dyDescent="0.2">
      <c r="A80" t="str">
        <f t="shared" si="11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 s="2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VLOOKUP(E80,'2018_commission_structure-Start'!$A$22:$I$24,9,FALSE)</f>
        <v>750000</v>
      </c>
      <c r="J80" s="2">
        <f t="shared" si="12"/>
        <v>937500</v>
      </c>
      <c r="K80" s="2">
        <f t="shared" si="13"/>
        <v>1125000</v>
      </c>
      <c r="L80" s="2">
        <f t="shared" si="14"/>
        <v>1500000</v>
      </c>
      <c r="M80" s="12">
        <f t="shared" si="15"/>
        <v>0.89199733333333331</v>
      </c>
      <c r="N80" t="str">
        <f t="shared" si="16"/>
        <v>0-100%</v>
      </c>
      <c r="O80" s="6">
        <f>MIN(H80,I80)*INDEX('2018_commission_structure-Start'!$A$21:$I$24,MATCH($E80,'2018_commission_structure-Start'!$A$21:$A$24,0),MATCH(O$1,'2018_commission_structure-Start'!$A$21:$I$21,0))</f>
        <v>100349.7</v>
      </c>
      <c r="P80" s="2">
        <f>IF(H80&gt;I80,MIN(H80-I80,J80-I80)*INDEX('2018_commission_structure-Start'!$A$21:$I$24,MATCH($E80,'2018_commission_structure-Start'!$A$21:$A$24,0), MATCH(P$1,'2018_commission_structure-Start'!$A$21:$I$21,0)),0)</f>
        <v>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7"/>
        <v>100349.7</v>
      </c>
      <c r="U80" s="6">
        <f t="shared" si="18"/>
        <v>206860.7</v>
      </c>
      <c r="V80" s="6">
        <f>MIN(H80,I80)*INDEX('2018_commission_structure-Start'!$A$15:$J$18,MATCH($E80,'2018_commission_structure-Start'!$A$15:$A$18,0),MATCH(V$1,'2018_commission_structure-Start'!$A$15:$J$15,0))</f>
        <v>100349.7</v>
      </c>
      <c r="W80" s="2">
        <f>IF($H80&gt;I80,MIN($H80-I80,J80-I80)*INDEX('2018_commission_structure-Start'!$A$15:$J$18,MATCH($E80,'2018_commission_structure-Start'!$A$15:$A$18,0),MATCH(W$1,'2018_commission_structure-Start'!$A$15:$J$15,0)),0)</f>
        <v>0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9"/>
        <v>100349.7</v>
      </c>
      <c r="AB80" s="6">
        <f t="shared" si="20"/>
        <v>206860.7</v>
      </c>
    </row>
    <row r="81" spans="1:28" x14ac:dyDescent="0.2">
      <c r="A81" t="str">
        <f t="shared" si="11"/>
        <v>Loree Bertelet</v>
      </c>
      <c r="B81">
        <v>4185019157</v>
      </c>
      <c r="C81" t="s">
        <v>175</v>
      </c>
      <c r="D81" t="s">
        <v>176</v>
      </c>
      <c r="E81" t="s">
        <v>7</v>
      </c>
      <c r="F81" s="2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VLOOKUP(E81,'2018_commission_structure-Start'!$A$22:$I$24,9,FALSE)</f>
        <v>500000</v>
      </c>
      <c r="J81" s="2">
        <f t="shared" si="12"/>
        <v>625000</v>
      </c>
      <c r="K81" s="2">
        <f t="shared" si="13"/>
        <v>750000</v>
      </c>
      <c r="L81" s="2">
        <f t="shared" si="14"/>
        <v>1000000</v>
      </c>
      <c r="M81" s="12">
        <f t="shared" si="15"/>
        <v>2.0039400000000001</v>
      </c>
      <c r="N81" t="str">
        <f>IF(M81&lt;=1, "0-100%", IF(M81&lt;=1.25, "100-125%", IF(M81&lt;=1.5, "125-150%", IF(M81&lt;=2, "150-200%", "200%"))))</f>
        <v>200%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22500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55000</v>
      </c>
      <c r="S81" s="2">
        <f>IF(H81&gt;L81,(H81-L81)*INDEX('2018_commission_structure-Start'!$A$21:$I$24,MATCH($E81,'2018_commission_structure-Start'!$A$21:$A$24,0),MATCH(S$1,'2018_commission_structure-Start'!$A$21:$I$21,0)),0)</f>
        <v>197</v>
      </c>
      <c r="T81" s="6">
        <f t="shared" si="17"/>
        <v>146447</v>
      </c>
      <c r="U81" s="6">
        <f t="shared" si="18"/>
        <v>198558</v>
      </c>
      <c r="V81" s="6">
        <f>MIN(H81,I81)*INDEX('2018_commission_structure-Start'!$A$15:$J$18,MATCH($E81,'2018_commission_structure-Start'!$A$15:$A$18,0),MATCH(V$1,'2018_commission_structure-Start'!$A$15:$J$15,0))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25000</v>
      </c>
      <c r="Y81" s="2">
        <f>IF($H81&gt;K81,MIN($H81-K81,L81-K81)*INDEX('2018_commission_structure-Start'!$A$15:$J$18,MATCH($E81,'2018_commission_structure-Start'!$A$15:$A$18,0),MATCH(Y$1,'2018_commission_structure-Start'!$A$15:$J$15,0)),0)</f>
        <v>55000</v>
      </c>
      <c r="Z81" s="2">
        <f>IF(H81&gt;L81,(H81-L81)*INDEX('2018_commission_structure-Start'!$A$21:$I$24,MATCH($E81,'2018_commission_structure-Start'!$A$21:$A$24,0),MATCH(Z$1,'2018_commission_structure-Start'!$A$21:$I$21,0)),0)</f>
        <v>197</v>
      </c>
      <c r="AA81" s="6">
        <f t="shared" si="19"/>
        <v>161447</v>
      </c>
      <c r="AB81" s="6">
        <f t="shared" si="20"/>
        <v>213558</v>
      </c>
    </row>
    <row r="82" spans="1:28" x14ac:dyDescent="0.2">
      <c r="A82" t="str">
        <f t="shared" si="11"/>
        <v>Eulalie Bianco</v>
      </c>
      <c r="B82">
        <v>5623896162</v>
      </c>
      <c r="C82" t="s">
        <v>440</v>
      </c>
      <c r="D82" t="s">
        <v>441</v>
      </c>
      <c r="E82" t="s">
        <v>29</v>
      </c>
      <c r="F82" s="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VLOOKUP(E82,'2018_commission_structure-Start'!$A$22:$I$24,9,FALSE)</f>
        <v>600000</v>
      </c>
      <c r="J82" s="2">
        <f t="shared" si="12"/>
        <v>750000</v>
      </c>
      <c r="K82" s="2">
        <f t="shared" si="13"/>
        <v>900000</v>
      </c>
      <c r="L82" s="2">
        <f t="shared" si="14"/>
        <v>1200000</v>
      </c>
      <c r="M82" s="12">
        <f t="shared" si="15"/>
        <v>0.76075499999999996</v>
      </c>
      <c r="N82" t="str">
        <f t="shared" ref="N82:N97" si="21">IF(M82&lt;=1, "0-100%", IF(M82&lt;=1.25, "100-125%", IF(M82&lt;=1.5, "125-150%", IF(M82&lt;=2, "150-200%", "&gt;200%"))))</f>
        <v>0-100%</v>
      </c>
      <c r="O82" s="6">
        <f>MIN(H82,I82)*INDEX('2018_commission_structure-Start'!$A$21:$I$24,MATCH($E82,'2018_commission_structure-Start'!$A$21:$A$24,0),MATCH(O$1,'2018_commission_structure-Start'!$A$21:$I$21,0))</f>
        <v>59338.89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7"/>
        <v>59338.89</v>
      </c>
      <c r="U82" s="6">
        <f t="shared" si="18"/>
        <v>133964.89000000001</v>
      </c>
      <c r="V82" s="6">
        <f>MIN(H82,I82)*INDEX('2018_commission_structure-Start'!$A$15:$J$18,MATCH($E82,'2018_commission_structure-Start'!$A$15:$A$18,0),MATCH(V$1,'2018_commission_structure-Start'!$A$15:$J$15,0))</f>
        <v>68467.95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9"/>
        <v>68467.95</v>
      </c>
      <c r="AB82" s="6">
        <f t="shared" si="20"/>
        <v>143093.95000000001</v>
      </c>
    </row>
    <row r="83" spans="1:28" x14ac:dyDescent="0.2">
      <c r="A83" t="str">
        <f t="shared" si="11"/>
        <v>Gina Biggadyke</v>
      </c>
      <c r="B83">
        <v>6820956614</v>
      </c>
      <c r="C83" t="s">
        <v>1833</v>
      </c>
      <c r="D83" t="s">
        <v>1834</v>
      </c>
      <c r="E83" t="s">
        <v>29</v>
      </c>
      <c r="F83" s="2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VLOOKUP(E83,'2018_commission_structure-Start'!$A$22:$I$24,9,FALSE)</f>
        <v>600000</v>
      </c>
      <c r="J83" s="2">
        <f t="shared" si="12"/>
        <v>750000</v>
      </c>
      <c r="K83" s="2">
        <f t="shared" si="13"/>
        <v>900000</v>
      </c>
      <c r="L83" s="2">
        <f t="shared" si="14"/>
        <v>1200000</v>
      </c>
      <c r="M83" s="12">
        <f t="shared" si="15"/>
        <v>0.89050166666666664</v>
      </c>
      <c r="N83" t="str">
        <f t="shared" si="21"/>
        <v>0-100%</v>
      </c>
      <c r="O83" s="6">
        <f>MIN(H83,I83)*INDEX('2018_commission_structure-Start'!$A$21:$I$24,MATCH($E83,'2018_commission_structure-Start'!$A$21:$A$24,0),MATCH(O$1,'2018_commission_structure-Start'!$A$21:$I$21,0))</f>
        <v>69459.13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7"/>
        <v>69459.13</v>
      </c>
      <c r="U83" s="6">
        <f t="shared" si="18"/>
        <v>134949.13</v>
      </c>
      <c r="V83" s="6">
        <f>MIN(H83,I83)*INDEX('2018_commission_structure-Start'!$A$15:$J$18,MATCH($E83,'2018_commission_structure-Start'!$A$15:$A$18,0),MATCH(V$1,'2018_commission_structure-Start'!$A$15:$J$15,0))</f>
        <v>80145.149999999994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9"/>
        <v>80145.149999999994</v>
      </c>
      <c r="AB83" s="6">
        <f t="shared" si="20"/>
        <v>145635.15</v>
      </c>
    </row>
    <row r="84" spans="1:28" x14ac:dyDescent="0.2">
      <c r="A84" t="str">
        <f t="shared" si="11"/>
        <v>Rudd Bigland</v>
      </c>
      <c r="B84">
        <v>6227038881</v>
      </c>
      <c r="C84" t="s">
        <v>1613</v>
      </c>
      <c r="D84" t="s">
        <v>1614</v>
      </c>
      <c r="E84" t="s">
        <v>10</v>
      </c>
      <c r="F84" s="2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VLOOKUP(E84,'2018_commission_structure-Start'!$A$22:$I$24,9,FALSE)</f>
        <v>750000</v>
      </c>
      <c r="J84" s="2">
        <f t="shared" si="12"/>
        <v>937500</v>
      </c>
      <c r="K84" s="2">
        <f t="shared" si="13"/>
        <v>1125000</v>
      </c>
      <c r="L84" s="2">
        <f t="shared" si="14"/>
        <v>1500000</v>
      </c>
      <c r="M84" s="12">
        <f t="shared" si="15"/>
        <v>1.0015400000000001</v>
      </c>
      <c r="N84" t="str">
        <f t="shared" si="21"/>
        <v>100-125%</v>
      </c>
      <c r="O84" s="6">
        <f>MIN(H84,I84)*INDEX('2018_commission_structure-Start'!$A$21:$I$24,MATCH($E84,'2018_commission_structure-Start'!$A$21:$A$24,0),MATCH(O$1,'2018_commission_structure-Start'!$A$21:$I$21,0))</f>
        <v>112500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219.45</v>
      </c>
      <c r="Q84" s="2">
        <f>IF($H84&gt;J84,MIN($H84-J84,K84-J84)*INDEX('2018_commission_structure-Start'!$A$21:$I$24,MATCH($E84,'2018_commission_structure-Start'!$A$21:$A$24,0), MATCH(Q$1,'2018_commission_structure-Start'!$A$21:$I$21,0)),0)</f>
        <v>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7"/>
        <v>112719.45</v>
      </c>
      <c r="U84" s="6">
        <f t="shared" si="18"/>
        <v>236804.45</v>
      </c>
      <c r="V84" s="6">
        <f>MIN(H84,I84)*INDEX('2018_commission_structure-Start'!$A$15:$J$18,MATCH($E84,'2018_commission_structure-Start'!$A$15:$A$18,0),MATCH(V$1,'2018_commission_structure-Start'!$A$15:$J$15,0))</f>
        <v>112500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254.1</v>
      </c>
      <c r="X84" s="2">
        <f>IF($H84&gt;J84,MIN($H84-J84,K84-J84)*INDEX('2018_commission_structure-Start'!$A$15:$J$18,MATCH($E84,'2018_commission_structure-Start'!$A$15:$A$18,0),MATCH(X$1,'2018_commission_structure-Start'!$A$15:$J$15,0)),0)</f>
        <v>0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9"/>
        <v>112754.1</v>
      </c>
      <c r="AB84" s="6">
        <f t="shared" si="20"/>
        <v>236839.1</v>
      </c>
    </row>
    <row r="85" spans="1:28" x14ac:dyDescent="0.2">
      <c r="A85" t="str">
        <f t="shared" si="11"/>
        <v>Stephannie Birt</v>
      </c>
      <c r="B85">
        <v>965285472</v>
      </c>
      <c r="C85" t="s">
        <v>864</v>
      </c>
      <c r="D85" t="s">
        <v>865</v>
      </c>
      <c r="E85" t="s">
        <v>10</v>
      </c>
      <c r="F85" s="2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VLOOKUP(E85,'2018_commission_structure-Start'!$A$22:$I$24,9,FALSE)</f>
        <v>750000</v>
      </c>
      <c r="J85" s="2">
        <f t="shared" si="12"/>
        <v>937500</v>
      </c>
      <c r="K85" s="2">
        <f t="shared" si="13"/>
        <v>1125000</v>
      </c>
      <c r="L85" s="2">
        <f t="shared" si="14"/>
        <v>1500000</v>
      </c>
      <c r="M85" s="12">
        <f t="shared" si="15"/>
        <v>1.0747640000000001</v>
      </c>
      <c r="N85" t="str">
        <f t="shared" si="21"/>
        <v>100-125%</v>
      </c>
      <c r="O85" s="6">
        <f>MIN(H85,I85)*INDEX('2018_commission_structure-Start'!$A$21:$I$24,MATCH($E85,'2018_commission_structure-Start'!$A$21:$A$24,0),MATCH(O$1,'2018_commission_structure-Start'!$A$21:$I$21,0))</f>
        <v>112500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10653.87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7"/>
        <v>123153.87</v>
      </c>
      <c r="U85" s="6">
        <f t="shared" si="18"/>
        <v>213981.87</v>
      </c>
      <c r="V85" s="6">
        <f>MIN(H85,I85)*INDEX('2018_commission_structure-Start'!$A$15:$J$18,MATCH($E85,'2018_commission_structure-Start'!$A$15:$A$18,0),MATCH(V$1,'2018_commission_structure-Start'!$A$15:$J$15,0))</f>
        <v>112500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12336.06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9"/>
        <v>124836.06</v>
      </c>
      <c r="AB85" s="6">
        <f t="shared" si="20"/>
        <v>215664.06</v>
      </c>
    </row>
    <row r="86" spans="1:28" x14ac:dyDescent="0.2">
      <c r="A86" t="str">
        <f t="shared" si="11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 s="2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VLOOKUP(E86,'2018_commission_structure-Start'!$A$22:$I$24,9,FALSE)</f>
        <v>500000</v>
      </c>
      <c r="J86" s="2">
        <f t="shared" si="12"/>
        <v>625000</v>
      </c>
      <c r="K86" s="2">
        <f t="shared" si="13"/>
        <v>750000</v>
      </c>
      <c r="L86" s="2">
        <f t="shared" si="14"/>
        <v>1000000</v>
      </c>
      <c r="M86" s="12">
        <f t="shared" si="15"/>
        <v>1.1798120000000001</v>
      </c>
      <c r="N86" t="str">
        <f t="shared" si="21"/>
        <v>100-125%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13485.9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7"/>
        <v>63485.9</v>
      </c>
      <c r="U86" s="6">
        <f t="shared" si="18"/>
        <v>102186.9</v>
      </c>
      <c r="V86" s="6">
        <f>MIN(H86,I86)*INDEX('2018_commission_structure-Start'!$A$15:$J$18,MATCH($E86,'2018_commission_structure-Start'!$A$15:$A$18,0),MATCH(V$1,'2018_commission_structure-Start'!$A$15:$J$15,0))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15284.02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 t="shared" si="19"/>
        <v>75284.02</v>
      </c>
      <c r="AB86" s="6">
        <f t="shared" si="20"/>
        <v>113985.02</v>
      </c>
    </row>
    <row r="87" spans="1:28" x14ac:dyDescent="0.2">
      <c r="A87" t="str">
        <f t="shared" si="11"/>
        <v>Kippy Blaver</v>
      </c>
      <c r="B87">
        <v>7140803102</v>
      </c>
      <c r="C87" t="s">
        <v>866</v>
      </c>
      <c r="D87" t="s">
        <v>867</v>
      </c>
      <c r="E87" t="s">
        <v>7</v>
      </c>
      <c r="F87" s="2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VLOOKUP(E87,'2018_commission_structure-Start'!$A$22:$I$24,9,FALSE)</f>
        <v>500000</v>
      </c>
      <c r="J87" s="2">
        <f t="shared" si="12"/>
        <v>625000</v>
      </c>
      <c r="K87" s="2">
        <f t="shared" si="13"/>
        <v>750000</v>
      </c>
      <c r="L87" s="2">
        <f t="shared" si="14"/>
        <v>1000000</v>
      </c>
      <c r="M87" s="12">
        <f t="shared" si="15"/>
        <v>1.002658</v>
      </c>
      <c r="N87" t="str">
        <f t="shared" si="21"/>
        <v>100-125%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199.35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7"/>
        <v>50199.35</v>
      </c>
      <c r="U87" s="6">
        <f t="shared" si="18"/>
        <v>84100.35</v>
      </c>
      <c r="V87" s="6">
        <f>MIN(H87,I87)*INDEX('2018_commission_structure-Start'!$A$15:$J$18,MATCH($E87,'2018_commission_structure-Start'!$A$15:$A$18,0),MATCH(V$1,'2018_commission_structure-Start'!$A$15:$J$15,0))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225.93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9"/>
        <v>60225.93</v>
      </c>
      <c r="AB87" s="6">
        <f t="shared" si="20"/>
        <v>94126.93</v>
      </c>
    </row>
    <row r="88" spans="1:28" x14ac:dyDescent="0.2">
      <c r="A88" t="str">
        <f t="shared" si="11"/>
        <v>Vite Blethyn</v>
      </c>
      <c r="B88">
        <v>87033755</v>
      </c>
      <c r="C88" t="s">
        <v>714</v>
      </c>
      <c r="D88" t="s">
        <v>715</v>
      </c>
      <c r="E88" t="s">
        <v>7</v>
      </c>
      <c r="F88" s="2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VLOOKUP(E88,'2018_commission_structure-Start'!$A$22:$I$24,9,FALSE)</f>
        <v>500000</v>
      </c>
      <c r="J88" s="2">
        <f t="shared" si="12"/>
        <v>625000</v>
      </c>
      <c r="K88" s="2">
        <f t="shared" si="13"/>
        <v>750000</v>
      </c>
      <c r="L88" s="2">
        <f t="shared" si="14"/>
        <v>1000000</v>
      </c>
      <c r="M88" s="12">
        <f t="shared" si="15"/>
        <v>0.95138800000000001</v>
      </c>
      <c r="N88" t="str">
        <f t="shared" si="21"/>
        <v>0-100%</v>
      </c>
      <c r="O88" s="6">
        <f>MIN(H88,I88)*INDEX('2018_commission_structure-Start'!$A$21:$I$24,MATCH($E88,'2018_commission_structure-Start'!$A$21:$A$24,0),MATCH(O$1,'2018_commission_structure-Start'!$A$21:$I$21,0))</f>
        <v>47569.4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7"/>
        <v>47569.4</v>
      </c>
      <c r="U88" s="6">
        <f t="shared" si="18"/>
        <v>99430.399999999994</v>
      </c>
      <c r="V88" s="6">
        <f>MIN(H88,I88)*INDEX('2018_commission_structure-Start'!$A$15:$J$18,MATCH($E88,'2018_commission_structure-Start'!$A$15:$A$18,0),MATCH(V$1,'2018_commission_structure-Start'!$A$15:$J$15,0))</f>
        <v>57083.28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9"/>
        <v>57083.28</v>
      </c>
      <c r="AB88" s="6">
        <f t="shared" si="20"/>
        <v>108944.28</v>
      </c>
    </row>
    <row r="89" spans="1:28" x14ac:dyDescent="0.2">
      <c r="A89" t="str">
        <f t="shared" si="11"/>
        <v>Arlette Blinder</v>
      </c>
      <c r="B89">
        <v>7074056774</v>
      </c>
      <c r="C89" t="s">
        <v>74</v>
      </c>
      <c r="D89" t="s">
        <v>75</v>
      </c>
      <c r="E89" t="s">
        <v>10</v>
      </c>
      <c r="F89" s="2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VLOOKUP(E89,'2018_commission_structure-Start'!$A$22:$I$24,9,FALSE)</f>
        <v>750000</v>
      </c>
      <c r="J89" s="2">
        <f t="shared" si="12"/>
        <v>937500</v>
      </c>
      <c r="K89" s="2">
        <f t="shared" si="13"/>
        <v>1125000</v>
      </c>
      <c r="L89" s="2">
        <f t="shared" si="14"/>
        <v>1500000</v>
      </c>
      <c r="M89" s="12">
        <f t="shared" si="15"/>
        <v>0.72011066666666668</v>
      </c>
      <c r="N89" t="str">
        <f t="shared" si="21"/>
        <v>0-100%</v>
      </c>
      <c r="O89" s="6">
        <f>MIN(H89,I89)*INDEX('2018_commission_structure-Start'!$A$21:$I$24,MATCH($E89,'2018_commission_structure-Start'!$A$21:$A$24,0),MATCH(O$1,'2018_commission_structure-Start'!$A$21:$I$21,0))</f>
        <v>81012.45</v>
      </c>
      <c r="P89" s="2">
        <f>IF(H89&gt;I89,MIN(H89-I89,J89-I89)*INDEX('2018_commission_structure-Start'!$A$21:$I$24,MATCH($E89,'2018_commission_structure-Start'!$A$21:$A$24,0), MATCH(P$1,'2018_commission_structure-Start'!$A$21:$I$21,0)),0)</f>
        <v>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7"/>
        <v>81012.45</v>
      </c>
      <c r="U89" s="6">
        <f t="shared" si="18"/>
        <v>179194.45</v>
      </c>
      <c r="V89" s="6">
        <f>MIN(H89,I89)*INDEX('2018_commission_structure-Start'!$A$15:$J$18,MATCH($E89,'2018_commission_structure-Start'!$A$15:$A$18,0),MATCH(V$1,'2018_commission_structure-Start'!$A$15:$J$15,0))</f>
        <v>81012.45</v>
      </c>
      <c r="W89" s="2">
        <f>IF($H89&gt;I89,MIN($H89-I89,J89-I89)*INDEX('2018_commission_structure-Start'!$A$15:$J$18,MATCH($E89,'2018_commission_structure-Start'!$A$15:$A$18,0),MATCH(W$1,'2018_commission_structure-Start'!$A$15:$J$15,0)),0)</f>
        <v>0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9"/>
        <v>81012.45</v>
      </c>
      <c r="AB89" s="6">
        <f t="shared" si="20"/>
        <v>179194.45</v>
      </c>
    </row>
    <row r="90" spans="1:28" x14ac:dyDescent="0.2">
      <c r="A90" t="str">
        <f t="shared" si="11"/>
        <v>Bernelle Blint</v>
      </c>
      <c r="B90">
        <v>6106380341</v>
      </c>
      <c r="C90" t="s">
        <v>1874</v>
      </c>
      <c r="D90" t="s">
        <v>1875</v>
      </c>
      <c r="E90" t="s">
        <v>29</v>
      </c>
      <c r="F90" s="2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VLOOKUP(E90,'2018_commission_structure-Start'!$A$22:$I$24,9,FALSE)</f>
        <v>600000</v>
      </c>
      <c r="J90" s="2">
        <f t="shared" si="12"/>
        <v>750000</v>
      </c>
      <c r="K90" s="2">
        <f t="shared" si="13"/>
        <v>900000</v>
      </c>
      <c r="L90" s="2">
        <f t="shared" si="14"/>
        <v>1200000</v>
      </c>
      <c r="M90" s="12">
        <f t="shared" si="15"/>
        <v>0.68815999999999999</v>
      </c>
      <c r="N90" t="str">
        <f t="shared" si="21"/>
        <v>0-100%</v>
      </c>
      <c r="O90" s="6">
        <f>MIN(H90,I90)*INDEX('2018_commission_structure-Start'!$A$21:$I$24,MATCH($E90,'2018_commission_structure-Start'!$A$21:$A$24,0),MATCH(O$1,'2018_commission_structure-Start'!$A$21:$I$21,0))</f>
        <v>53676.480000000003</v>
      </c>
      <c r="P90" s="2">
        <f>IF(H90&gt;I90,MIN(H90-I90,J90-I90)*INDEX('2018_commission_structure-Start'!$A$21:$I$24,MATCH($E90,'2018_commission_structure-Start'!$A$21:$A$24,0), MATCH(P$1,'2018_commission_structure-Start'!$A$21:$I$21,0)),0)</f>
        <v>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7"/>
        <v>53676.480000000003</v>
      </c>
      <c r="U90" s="6">
        <f t="shared" si="18"/>
        <v>110726.48000000001</v>
      </c>
      <c r="V90" s="6">
        <f>MIN(H90,I90)*INDEX('2018_commission_structure-Start'!$A$15:$J$18,MATCH($E90,'2018_commission_structure-Start'!$A$15:$A$18,0),MATCH(V$1,'2018_commission_structure-Start'!$A$15:$J$15,0))</f>
        <v>61934.399999999994</v>
      </c>
      <c r="W90" s="2">
        <f>IF($H90&gt;I90,MIN($H90-I90,J90-I90)*INDEX('2018_commission_structure-Start'!$A$15:$J$18,MATCH($E90,'2018_commission_structure-Start'!$A$15:$A$18,0),MATCH(W$1,'2018_commission_structure-Start'!$A$15:$J$15,0)),0)</f>
        <v>0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 t="shared" si="19"/>
        <v>61934.399999999994</v>
      </c>
      <c r="AB90" s="6">
        <f t="shared" si="20"/>
        <v>118984.4</v>
      </c>
    </row>
    <row r="91" spans="1:28" x14ac:dyDescent="0.2">
      <c r="A91" t="str">
        <f t="shared" si="11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 s="2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VLOOKUP(E91,'2018_commission_structure-Start'!$A$22:$I$24,9,FALSE)</f>
        <v>500000</v>
      </c>
      <c r="J91" s="2">
        <f t="shared" si="12"/>
        <v>625000</v>
      </c>
      <c r="K91" s="2">
        <f t="shared" si="13"/>
        <v>750000</v>
      </c>
      <c r="L91" s="2">
        <f t="shared" si="14"/>
        <v>1000000</v>
      </c>
      <c r="M91" s="12">
        <f t="shared" si="15"/>
        <v>1.1045640000000001</v>
      </c>
      <c r="N91" t="str">
        <f t="shared" si="21"/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7842.2999999999993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7"/>
        <v>57842.3</v>
      </c>
      <c r="U91" s="6">
        <f t="shared" si="18"/>
        <v>107442.3</v>
      </c>
      <c r="V91" s="6">
        <f>MIN(H91,I91)*INDEX('2018_commission_structure-Start'!$A$15:$J$18,MATCH($E91,'2018_commission_structure-Start'!$A$15:$A$18,0),MATCH(V$1,'2018_commission_structure-Start'!$A$15:$J$15,0))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8887.94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9"/>
        <v>68887.94</v>
      </c>
      <c r="AB91" s="6">
        <f t="shared" si="20"/>
        <v>118487.94</v>
      </c>
    </row>
    <row r="92" spans="1:28" x14ac:dyDescent="0.2">
      <c r="A92" t="str">
        <f t="shared" si="11"/>
        <v>Esdras Blucher</v>
      </c>
      <c r="B92">
        <v>7489370671</v>
      </c>
      <c r="C92" t="s">
        <v>1767</v>
      </c>
      <c r="D92" t="s">
        <v>1768</v>
      </c>
      <c r="E92" t="s">
        <v>29</v>
      </c>
      <c r="F92" s="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VLOOKUP(E92,'2018_commission_structure-Start'!$A$22:$I$24,9,FALSE)</f>
        <v>600000</v>
      </c>
      <c r="J92" s="2">
        <f t="shared" si="12"/>
        <v>750000</v>
      </c>
      <c r="K92" s="2">
        <f t="shared" si="13"/>
        <v>900000</v>
      </c>
      <c r="L92" s="2">
        <f t="shared" si="14"/>
        <v>1200000</v>
      </c>
      <c r="M92" s="12">
        <f t="shared" si="15"/>
        <v>1.2466116666666667</v>
      </c>
      <c r="N92" t="str">
        <f t="shared" si="21"/>
        <v>100-125%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25154.390000000003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7"/>
        <v>103154.39</v>
      </c>
      <c r="U92" s="6">
        <f t="shared" si="18"/>
        <v>173279.39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26634.059999999998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9"/>
        <v>116634.06</v>
      </c>
      <c r="AB92" s="6">
        <f t="shared" si="20"/>
        <v>186759.06</v>
      </c>
    </row>
    <row r="93" spans="1:28" x14ac:dyDescent="0.2">
      <c r="A93" t="str">
        <f t="shared" si="11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 s="2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VLOOKUP(E93,'2018_commission_structure-Start'!$A$22:$I$24,9,FALSE)</f>
        <v>750000</v>
      </c>
      <c r="J93" s="2">
        <f t="shared" si="12"/>
        <v>937500</v>
      </c>
      <c r="K93" s="2">
        <f t="shared" si="13"/>
        <v>1125000</v>
      </c>
      <c r="L93" s="2">
        <f t="shared" si="14"/>
        <v>1500000</v>
      </c>
      <c r="M93" s="12">
        <f t="shared" si="15"/>
        <v>0.72127066666666662</v>
      </c>
      <c r="N93" t="str">
        <f t="shared" si="21"/>
        <v>0-100%</v>
      </c>
      <c r="O93" s="6">
        <f>MIN(H93,I93)*INDEX('2018_commission_structure-Start'!$A$21:$I$24,MATCH($E93,'2018_commission_structure-Start'!$A$21:$A$24,0),MATCH(O$1,'2018_commission_structure-Start'!$A$21:$I$21,0))</f>
        <v>81142.95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7"/>
        <v>81142.95</v>
      </c>
      <c r="U93" s="6">
        <f t="shared" si="18"/>
        <v>165717.95000000001</v>
      </c>
      <c r="V93" s="6">
        <f>MIN(H93,I93)*INDEX('2018_commission_structure-Start'!$A$15:$J$18,MATCH($E93,'2018_commission_structure-Start'!$A$15:$A$18,0),MATCH(V$1,'2018_commission_structure-Start'!$A$15:$J$15,0))</f>
        <v>81142.95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9"/>
        <v>81142.95</v>
      </c>
      <c r="AB93" s="6">
        <f t="shared" si="20"/>
        <v>165717.95000000001</v>
      </c>
    </row>
    <row r="94" spans="1:28" x14ac:dyDescent="0.2">
      <c r="A94" t="str">
        <f t="shared" si="11"/>
        <v>Luise Bodley</v>
      </c>
      <c r="B94">
        <v>9611070055</v>
      </c>
      <c r="C94" t="s">
        <v>931</v>
      </c>
      <c r="D94" t="s">
        <v>932</v>
      </c>
      <c r="E94" t="s">
        <v>7</v>
      </c>
      <c r="F94" s="2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VLOOKUP(E94,'2018_commission_structure-Start'!$A$22:$I$24,9,FALSE)</f>
        <v>500000</v>
      </c>
      <c r="J94" s="2">
        <f t="shared" si="12"/>
        <v>625000</v>
      </c>
      <c r="K94" s="2">
        <f t="shared" si="13"/>
        <v>750000</v>
      </c>
      <c r="L94" s="2">
        <f t="shared" si="14"/>
        <v>1000000</v>
      </c>
      <c r="M94" s="12">
        <f t="shared" si="15"/>
        <v>0.43973800000000002</v>
      </c>
      <c r="N94" t="str">
        <f t="shared" si="21"/>
        <v>0-100%</v>
      </c>
      <c r="O94" s="6">
        <f>MIN(H94,I94)*INDEX('2018_commission_structure-Start'!$A$21:$I$24,MATCH($E94,'2018_commission_structure-Start'!$A$21:$A$24,0),MATCH(O$1,'2018_commission_structure-Start'!$A$21:$I$21,0))</f>
        <v>21986.9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7"/>
        <v>21986.9</v>
      </c>
      <c r="U94" s="6">
        <f t="shared" si="18"/>
        <v>85310.9</v>
      </c>
      <c r="V94" s="6">
        <f>MIN(H94,I94)*INDEX('2018_commission_structure-Start'!$A$15:$J$18,MATCH($E94,'2018_commission_structure-Start'!$A$15:$A$18,0),MATCH(V$1,'2018_commission_structure-Start'!$A$15:$J$15,0))</f>
        <v>26384.28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9"/>
        <v>26384.28</v>
      </c>
      <c r="AB94" s="6">
        <f t="shared" si="20"/>
        <v>89708.28</v>
      </c>
    </row>
    <row r="95" spans="1:28" x14ac:dyDescent="0.2">
      <c r="A95" t="str">
        <f t="shared" si="11"/>
        <v>Cirilo Bolf</v>
      </c>
      <c r="B95">
        <v>885693418</v>
      </c>
      <c r="C95" t="s">
        <v>1896</v>
      </c>
      <c r="D95" t="s">
        <v>1897</v>
      </c>
      <c r="E95" t="s">
        <v>7</v>
      </c>
      <c r="F95" s="2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VLOOKUP(E95,'2018_commission_structure-Start'!$A$22:$I$24,9,FALSE)</f>
        <v>500000</v>
      </c>
      <c r="J95" s="2">
        <f t="shared" si="12"/>
        <v>625000</v>
      </c>
      <c r="K95" s="2">
        <f t="shared" si="13"/>
        <v>750000</v>
      </c>
      <c r="L95" s="2">
        <f t="shared" si="14"/>
        <v>1000000</v>
      </c>
      <c r="M95" s="12">
        <f t="shared" si="15"/>
        <v>0.99151400000000001</v>
      </c>
      <c r="N95" t="str">
        <f t="shared" si="21"/>
        <v>0-100%</v>
      </c>
      <c r="O95" s="6">
        <f>MIN(H95,I95)*INDEX('2018_commission_structure-Start'!$A$21:$I$24,MATCH($E95,'2018_commission_structure-Start'!$A$21:$A$24,0),MATCH(O$1,'2018_commission_structure-Start'!$A$21:$I$21,0))</f>
        <v>49575.700000000004</v>
      </c>
      <c r="P95" s="2">
        <f>IF(H95&gt;I95,MIN(H95-I95,J95-I95)*INDEX('2018_commission_structure-Start'!$A$21:$I$24,MATCH($E95,'2018_commission_structure-Start'!$A$21:$A$24,0), MATCH(P$1,'2018_commission_structure-Start'!$A$21:$I$21,0)),0)</f>
        <v>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7"/>
        <v>49575.700000000004</v>
      </c>
      <c r="U95" s="6">
        <f t="shared" si="18"/>
        <v>105403.70000000001</v>
      </c>
      <c r="V95" s="6">
        <f>MIN(H95,I95)*INDEX('2018_commission_structure-Start'!$A$15:$J$18,MATCH($E95,'2018_commission_structure-Start'!$A$15:$A$18,0),MATCH(V$1,'2018_commission_structure-Start'!$A$15:$J$15,0))</f>
        <v>59490.84</v>
      </c>
      <c r="W95" s="2">
        <f>IF($H95&gt;I95,MIN($H95-I95,J95-I95)*INDEX('2018_commission_structure-Start'!$A$15:$J$18,MATCH($E95,'2018_commission_structure-Start'!$A$15:$A$18,0),MATCH(W$1,'2018_commission_structure-Start'!$A$15:$J$15,0)),0)</f>
        <v>0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9"/>
        <v>59490.84</v>
      </c>
      <c r="AB95" s="6">
        <f t="shared" si="20"/>
        <v>115318.84</v>
      </c>
    </row>
    <row r="96" spans="1:28" x14ac:dyDescent="0.2">
      <c r="A96" t="str">
        <f t="shared" si="11"/>
        <v>Hermina Bowditch</v>
      </c>
      <c r="B96">
        <v>9686840923</v>
      </c>
      <c r="C96" t="s">
        <v>87</v>
      </c>
      <c r="D96" t="s">
        <v>88</v>
      </c>
      <c r="E96" t="s">
        <v>10</v>
      </c>
      <c r="F96" s="2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VLOOKUP(E96,'2018_commission_structure-Start'!$A$22:$I$24,9,FALSE)</f>
        <v>750000</v>
      </c>
      <c r="J96" s="2">
        <f t="shared" si="12"/>
        <v>937500</v>
      </c>
      <c r="K96" s="2">
        <f t="shared" si="13"/>
        <v>1125000</v>
      </c>
      <c r="L96" s="2">
        <f t="shared" si="14"/>
        <v>1500000</v>
      </c>
      <c r="M96" s="12">
        <f t="shared" si="15"/>
        <v>0.76480933333333334</v>
      </c>
      <c r="N96" t="str">
        <f t="shared" si="21"/>
        <v>0-100%</v>
      </c>
      <c r="O96" s="6">
        <f>MIN(H96,I96)*INDEX('2018_commission_structure-Start'!$A$21:$I$24,MATCH($E96,'2018_commission_structure-Start'!$A$21:$A$24,0),MATCH(O$1,'2018_commission_structure-Start'!$A$21:$I$21,0))</f>
        <v>86041.05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7"/>
        <v>86041.05</v>
      </c>
      <c r="U96" s="6">
        <f t="shared" si="18"/>
        <v>165796.04999999999</v>
      </c>
      <c r="V96" s="6">
        <f>MIN(H96,I96)*INDEX('2018_commission_structure-Start'!$A$15:$J$18,MATCH($E96,'2018_commission_structure-Start'!$A$15:$A$18,0),MATCH(V$1,'2018_commission_structure-Start'!$A$15:$J$15,0))</f>
        <v>86041.05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9"/>
        <v>86041.05</v>
      </c>
      <c r="AB96" s="6">
        <f t="shared" si="20"/>
        <v>165796.04999999999</v>
      </c>
    </row>
    <row r="97" spans="1:28" x14ac:dyDescent="0.2">
      <c r="A97" t="str">
        <f t="shared" si="11"/>
        <v>Gennifer Bowdrey</v>
      </c>
      <c r="B97">
        <v>8703756602</v>
      </c>
      <c r="C97" t="s">
        <v>325</v>
      </c>
      <c r="D97" t="s">
        <v>678</v>
      </c>
      <c r="E97" t="s">
        <v>7</v>
      </c>
      <c r="F97" s="2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VLOOKUP(E97,'2018_commission_structure-Start'!$A$22:$I$24,9,FALSE)</f>
        <v>500000</v>
      </c>
      <c r="J97" s="2">
        <f t="shared" si="12"/>
        <v>625000</v>
      </c>
      <c r="K97" s="2">
        <f t="shared" si="13"/>
        <v>750000</v>
      </c>
      <c r="L97" s="2">
        <f t="shared" si="14"/>
        <v>1000000</v>
      </c>
      <c r="M97" s="12">
        <f t="shared" si="15"/>
        <v>1.1013820000000001</v>
      </c>
      <c r="N97" t="str">
        <f t="shared" si="21"/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7603.65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7"/>
        <v>57603.65</v>
      </c>
      <c r="U97" s="6">
        <f t="shared" si="18"/>
        <v>111722.65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8617.4700000000012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9"/>
        <v>68617.47</v>
      </c>
      <c r="AB97" s="6">
        <f t="shared" si="20"/>
        <v>122736.47</v>
      </c>
    </row>
    <row r="98" spans="1:28" x14ac:dyDescent="0.2">
      <c r="A98" t="str">
        <f t="shared" si="11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 s="2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VLOOKUP(E98,'2018_commission_structure-Start'!$A$22:$I$24,9,FALSE)</f>
        <v>500000</v>
      </c>
      <c r="J98" s="2">
        <f t="shared" si="12"/>
        <v>625000</v>
      </c>
      <c r="K98" s="2">
        <f t="shared" si="13"/>
        <v>750000</v>
      </c>
      <c r="L98" s="2">
        <f t="shared" si="14"/>
        <v>1000000</v>
      </c>
      <c r="M98" s="12">
        <f t="shared" si="15"/>
        <v>2.460404</v>
      </c>
      <c r="N98" t="str">
        <f>IF(M98&lt;=1, "0-100%", IF(M98&lt;=1.25, "100-125%", IF(M98&lt;=1.5, "125-150%", IF(M98&lt;=2, "150-200%", "200%"))))</f>
        <v>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55000</v>
      </c>
      <c r="S98" s="2">
        <f>IF(H98&gt;L98,(H98-L98)*INDEX('2018_commission_structure-Start'!$A$21:$I$24,MATCH($E98,'2018_commission_structure-Start'!$A$21:$A$24,0),MATCH(S$1,'2018_commission_structure-Start'!$A$21:$I$21,0)),0)</f>
        <v>23020.2</v>
      </c>
      <c r="T98" s="6">
        <f t="shared" si="17"/>
        <v>169270.2</v>
      </c>
      <c r="U98" s="6">
        <f t="shared" si="18"/>
        <v>214115.20000000001</v>
      </c>
      <c r="V98" s="6">
        <f>MIN(H98,I98)*INDEX('2018_commission_structure-Start'!$A$15:$J$18,MATCH($E98,'2018_commission_structure-Start'!$A$15:$A$18,0),MATCH(V$1,'2018_commission_structure-Start'!$A$15:$J$15,0))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55000</v>
      </c>
      <c r="Z98" s="2">
        <f>IF(H98&gt;L98,(H98-L98)*INDEX('2018_commission_structure-Start'!$A$21:$I$24,MATCH($E98,'2018_commission_structure-Start'!$A$21:$A$24,0),MATCH(Z$1,'2018_commission_structure-Start'!$A$21:$I$21,0)),0)</f>
        <v>23020.2</v>
      </c>
      <c r="AA98" s="6">
        <f t="shared" si="19"/>
        <v>184270.2</v>
      </c>
      <c r="AB98" s="6">
        <f t="shared" si="20"/>
        <v>229115.2</v>
      </c>
    </row>
    <row r="99" spans="1:28" x14ac:dyDescent="0.2">
      <c r="A99" t="str">
        <f t="shared" si="11"/>
        <v>Sadella Bowgen</v>
      </c>
      <c r="B99">
        <v>2821741499</v>
      </c>
      <c r="C99" t="s">
        <v>1670</v>
      </c>
      <c r="D99" t="s">
        <v>1671</v>
      </c>
      <c r="E99" t="s">
        <v>10</v>
      </c>
      <c r="F99" s="2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VLOOKUP(E99,'2018_commission_structure-Start'!$A$22:$I$24,9,FALSE)</f>
        <v>750000</v>
      </c>
      <c r="J99" s="2">
        <f t="shared" si="12"/>
        <v>937500</v>
      </c>
      <c r="K99" s="2">
        <f t="shared" si="13"/>
        <v>1125000</v>
      </c>
      <c r="L99" s="2">
        <f t="shared" si="14"/>
        <v>1500000</v>
      </c>
      <c r="M99" s="12">
        <f t="shared" si="15"/>
        <v>1.2401413333333333</v>
      </c>
      <c r="N99" t="str">
        <f t="shared" ref="N99:N139" si="22">IF(M99&lt;=1, "0-100%", IF(M99&lt;=1.25, "100-125%", IF(M99&lt;=1.5, "125-150%", IF(M99&lt;=2, "150-200%", "&gt;200%"))))</f>
        <v>100-125%</v>
      </c>
      <c r="O99" s="6">
        <f>MIN(H99,I99)*INDEX('2018_commission_structure-Start'!$A$21:$I$24,MATCH($E99,'2018_commission_structure-Start'!$A$21:$A$24,0),MATCH(O$1,'2018_commission_structure-Start'!$A$21:$I$21,0))</f>
        <v>112500</v>
      </c>
      <c r="P99" s="2">
        <f>IF(H99&gt;I99,MIN(H99-I99,J99-I99)*INDEX('2018_commission_structure-Start'!$A$21:$I$24,MATCH($E99,'2018_commission_structure-Start'!$A$21:$A$24,0), MATCH(P$1,'2018_commission_structure-Start'!$A$21:$I$21,0)),0)</f>
        <v>34220.14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7"/>
        <v>146720.14000000001</v>
      </c>
      <c r="U99" s="6">
        <f t="shared" si="18"/>
        <v>259608.14</v>
      </c>
      <c r="V99" s="6">
        <f>MIN(H99,I99)*INDEX('2018_commission_structure-Start'!$A$15:$J$18,MATCH($E99,'2018_commission_structure-Start'!$A$15:$A$18,0),MATCH(V$1,'2018_commission_structure-Start'!$A$15:$J$15,0))</f>
        <v>112500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39623.32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9"/>
        <v>152123.32</v>
      </c>
      <c r="AB99" s="6">
        <f t="shared" si="20"/>
        <v>265011.32</v>
      </c>
    </row>
    <row r="100" spans="1:28" x14ac:dyDescent="0.2">
      <c r="A100" t="str">
        <f t="shared" si="11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 s="2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VLOOKUP(E100,'2018_commission_structure-Start'!$A$22:$I$24,9,FALSE)</f>
        <v>600000</v>
      </c>
      <c r="J100" s="2">
        <f t="shared" si="12"/>
        <v>750000</v>
      </c>
      <c r="K100" s="2">
        <f t="shared" si="13"/>
        <v>900000</v>
      </c>
      <c r="L100" s="2">
        <f t="shared" si="14"/>
        <v>1200000</v>
      </c>
      <c r="M100" s="12">
        <f t="shared" si="15"/>
        <v>1.048565</v>
      </c>
      <c r="N100" t="str">
        <f t="shared" si="22"/>
        <v>100-125%</v>
      </c>
      <c r="O100" s="6">
        <f>MIN(H100,I100)*INDEX('2018_commission_structure-Start'!$A$21:$I$24,MATCH($E100,'2018_commission_structure-Start'!$A$21:$A$24,0),MATCH(O$1,'2018_commission_structure-Start'!$A$21:$I$21,0))</f>
        <v>78000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4953.63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7"/>
        <v>82953.63</v>
      </c>
      <c r="U100" s="6">
        <f t="shared" si="18"/>
        <v>141583.63</v>
      </c>
      <c r="V100" s="6">
        <f>MIN(H100,I100)*INDEX('2018_commission_structure-Start'!$A$15:$J$18,MATCH($E100,'2018_commission_structure-Start'!$A$15:$A$18,0),MATCH(V$1,'2018_commission_structure-Start'!$A$15:$J$15,0))</f>
        <v>90000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5245.0199999999995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 t="shared" si="19"/>
        <v>95245.02</v>
      </c>
      <c r="AB100" s="6">
        <f t="shared" si="20"/>
        <v>153875.02000000002</v>
      </c>
    </row>
    <row r="101" spans="1:28" x14ac:dyDescent="0.2">
      <c r="A101" t="str">
        <f t="shared" si="11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 s="2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VLOOKUP(E101,'2018_commission_structure-Start'!$A$22:$I$24,9,FALSE)</f>
        <v>750000</v>
      </c>
      <c r="J101" s="2">
        <f t="shared" si="12"/>
        <v>937500</v>
      </c>
      <c r="K101" s="2">
        <f t="shared" si="13"/>
        <v>1125000</v>
      </c>
      <c r="L101" s="2">
        <f t="shared" si="14"/>
        <v>1500000</v>
      </c>
      <c r="M101" s="12">
        <f t="shared" si="15"/>
        <v>0.81287066666666663</v>
      </c>
      <c r="N101" t="str">
        <f t="shared" si="22"/>
        <v>0-100%</v>
      </c>
      <c r="O101" s="6">
        <f>MIN(H101,I101)*INDEX('2018_commission_structure-Start'!$A$21:$I$24,MATCH($E101,'2018_commission_structure-Start'!$A$21:$A$24,0),MATCH(O$1,'2018_commission_structure-Start'!$A$21:$I$21,0))</f>
        <v>91447.95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7"/>
        <v>91447.95</v>
      </c>
      <c r="U101" s="6">
        <f t="shared" si="18"/>
        <v>202464.95</v>
      </c>
      <c r="V101" s="6">
        <f>MIN(H101,I101)*INDEX('2018_commission_structure-Start'!$A$15:$J$18,MATCH($E101,'2018_commission_structure-Start'!$A$15:$A$18,0),MATCH(V$1,'2018_commission_structure-Start'!$A$15:$J$15,0))</f>
        <v>91447.95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9"/>
        <v>91447.95</v>
      </c>
      <c r="AB101" s="6">
        <f t="shared" si="20"/>
        <v>202464.95</v>
      </c>
    </row>
    <row r="102" spans="1:28" x14ac:dyDescent="0.2">
      <c r="A102" t="str">
        <f t="shared" si="11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 s="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VLOOKUP(E102,'2018_commission_structure-Start'!$A$22:$I$24,9,FALSE)</f>
        <v>750000</v>
      </c>
      <c r="J102" s="2">
        <f t="shared" si="12"/>
        <v>937500</v>
      </c>
      <c r="K102" s="2">
        <f t="shared" si="13"/>
        <v>1125000</v>
      </c>
      <c r="L102" s="2">
        <f t="shared" si="14"/>
        <v>1500000</v>
      </c>
      <c r="M102" s="12">
        <f t="shared" si="15"/>
        <v>1.0513760000000001</v>
      </c>
      <c r="N102" t="str">
        <f t="shared" si="22"/>
        <v>100-125%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7321.08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0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7"/>
        <v>119821.08</v>
      </c>
      <c r="U102" s="6">
        <f t="shared" si="18"/>
        <v>242447.08000000002</v>
      </c>
      <c r="V102" s="6">
        <f>MIN(H102,I102)*INDEX('2018_commission_structure-Start'!$A$15:$J$18,MATCH($E102,'2018_commission_structure-Start'!$A$15:$A$18,0),MATCH(V$1,'2018_commission_structure-Start'!$A$15:$J$15,0))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8477.0400000000009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0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9"/>
        <v>120977.04000000001</v>
      </c>
      <c r="AB102" s="6">
        <f t="shared" si="20"/>
        <v>243603.04</v>
      </c>
    </row>
    <row r="103" spans="1:28" x14ac:dyDescent="0.2">
      <c r="A103" t="str">
        <f t="shared" si="11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 s="2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VLOOKUP(E103,'2018_commission_structure-Start'!$A$22:$I$24,9,FALSE)</f>
        <v>750000</v>
      </c>
      <c r="J103" s="2">
        <f t="shared" si="12"/>
        <v>937500</v>
      </c>
      <c r="K103" s="2">
        <f t="shared" si="13"/>
        <v>1125000</v>
      </c>
      <c r="L103" s="2">
        <f t="shared" si="14"/>
        <v>1500000</v>
      </c>
      <c r="M103" s="12">
        <f t="shared" si="15"/>
        <v>0.88183066666666665</v>
      </c>
      <c r="N103" t="str">
        <f t="shared" si="22"/>
        <v>0-100%</v>
      </c>
      <c r="O103" s="6">
        <f>MIN(H103,I103)*INDEX('2018_commission_structure-Start'!$A$21:$I$24,MATCH($E103,'2018_commission_structure-Start'!$A$21:$A$24,0),MATCH(O$1,'2018_commission_structure-Start'!$A$21:$I$21,0))</f>
        <v>99205.95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 t="shared" si="17"/>
        <v>99205.95</v>
      </c>
      <c r="U103" s="6">
        <f t="shared" si="18"/>
        <v>199193.95</v>
      </c>
      <c r="V103" s="6">
        <f>MIN(H103,I103)*INDEX('2018_commission_structure-Start'!$A$15:$J$18,MATCH($E103,'2018_commission_structure-Start'!$A$15:$A$18,0),MATCH(V$1,'2018_commission_structure-Start'!$A$15:$J$15,0))</f>
        <v>99205.95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IF(H103&gt;L103,(H103-L103)*INDEX('2018_commission_structure-Start'!$A$21:$I$24,MATCH($E103,'2018_commission_structure-Start'!$A$21:$A$24,0),MATCH(Z$1,'2018_commission_structure-Start'!$A$21:$I$21,0)),0)</f>
        <v>0</v>
      </c>
      <c r="AA103" s="6">
        <f t="shared" si="19"/>
        <v>99205.95</v>
      </c>
      <c r="AB103" s="6">
        <f t="shared" si="20"/>
        <v>199193.95</v>
      </c>
    </row>
    <row r="104" spans="1:28" x14ac:dyDescent="0.2">
      <c r="A104" t="str">
        <f t="shared" si="11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 s="2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VLOOKUP(E104,'2018_commission_structure-Start'!$A$22:$I$24,9,FALSE)</f>
        <v>500000</v>
      </c>
      <c r="J104" s="2">
        <f t="shared" si="12"/>
        <v>625000</v>
      </c>
      <c r="K104" s="2">
        <f t="shared" si="13"/>
        <v>750000</v>
      </c>
      <c r="L104" s="2">
        <f t="shared" si="14"/>
        <v>1000000</v>
      </c>
      <c r="M104" s="12">
        <f t="shared" si="15"/>
        <v>1.2625740000000001</v>
      </c>
      <c r="N104" t="str">
        <f t="shared" si="22"/>
        <v>125-150%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1131.6599999999999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7"/>
        <v>69881.66</v>
      </c>
      <c r="U104" s="6">
        <f t="shared" si="18"/>
        <v>117866.66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1257.4000000000001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9"/>
        <v>82507.399999999994</v>
      </c>
      <c r="AB104" s="6">
        <f t="shared" si="20"/>
        <v>130492.4</v>
      </c>
    </row>
    <row r="105" spans="1:28" x14ac:dyDescent="0.2">
      <c r="A105" t="str">
        <f t="shared" si="11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 s="2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VLOOKUP(E105,'2018_commission_structure-Start'!$A$22:$I$24,9,FALSE)</f>
        <v>600000</v>
      </c>
      <c r="J105" s="2">
        <f t="shared" si="12"/>
        <v>750000</v>
      </c>
      <c r="K105" s="2">
        <f t="shared" si="13"/>
        <v>900000</v>
      </c>
      <c r="L105" s="2">
        <f t="shared" si="14"/>
        <v>1200000</v>
      </c>
      <c r="M105" s="12">
        <f t="shared" si="15"/>
        <v>0.57130333333333339</v>
      </c>
      <c r="N105" t="str">
        <f t="shared" si="22"/>
        <v>0-100%</v>
      </c>
      <c r="O105" s="6">
        <f>MIN(H105,I105)*INDEX('2018_commission_structure-Start'!$A$21:$I$24,MATCH($E105,'2018_commission_structure-Start'!$A$21:$A$24,0),MATCH(O$1,'2018_commission_structure-Start'!$A$21:$I$21,0))</f>
        <v>44561.66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7"/>
        <v>44561.66</v>
      </c>
      <c r="U105" s="6">
        <f t="shared" si="18"/>
        <v>94909.66</v>
      </c>
      <c r="V105" s="6">
        <f>MIN(H105,I105)*INDEX('2018_commission_structure-Start'!$A$15:$J$18,MATCH($E105,'2018_commission_structure-Start'!$A$15:$A$18,0),MATCH(V$1,'2018_commission_structure-Start'!$A$15:$J$15,0))</f>
        <v>51417.299999999996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9"/>
        <v>51417.299999999996</v>
      </c>
      <c r="AB105" s="6">
        <f t="shared" si="20"/>
        <v>101765.29999999999</v>
      </c>
    </row>
    <row r="106" spans="1:28" x14ac:dyDescent="0.2">
      <c r="A106" t="str">
        <f t="shared" si="11"/>
        <v>Melva Brosoli</v>
      </c>
      <c r="B106">
        <v>819852252</v>
      </c>
      <c r="C106" t="s">
        <v>529</v>
      </c>
      <c r="D106" t="s">
        <v>530</v>
      </c>
      <c r="E106" t="s">
        <v>7</v>
      </c>
      <c r="F106" s="2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VLOOKUP(E106,'2018_commission_structure-Start'!$A$22:$I$24,9,FALSE)</f>
        <v>500000</v>
      </c>
      <c r="J106" s="2">
        <f t="shared" si="12"/>
        <v>625000</v>
      </c>
      <c r="K106" s="2">
        <f t="shared" si="13"/>
        <v>750000</v>
      </c>
      <c r="L106" s="2">
        <f t="shared" si="14"/>
        <v>1000000</v>
      </c>
      <c r="M106" s="12">
        <f t="shared" si="15"/>
        <v>1.268702</v>
      </c>
      <c r="N106" t="str">
        <f t="shared" si="22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1683.1799999999998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7"/>
        <v>70433.179999999993</v>
      </c>
      <c r="U106" s="6">
        <f t="shared" si="18"/>
        <v>116593.18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1870.2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9"/>
        <v>83120.2</v>
      </c>
      <c r="AB106" s="6">
        <f t="shared" si="20"/>
        <v>129280.2</v>
      </c>
    </row>
    <row r="107" spans="1:28" x14ac:dyDescent="0.2">
      <c r="A107" t="str">
        <f t="shared" si="11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 s="2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VLOOKUP(E107,'2018_commission_structure-Start'!$A$22:$I$24,9,FALSE)</f>
        <v>750000</v>
      </c>
      <c r="J107" s="2">
        <f t="shared" si="12"/>
        <v>937500</v>
      </c>
      <c r="K107" s="2">
        <f t="shared" si="13"/>
        <v>1125000</v>
      </c>
      <c r="L107" s="2">
        <f t="shared" si="14"/>
        <v>1500000</v>
      </c>
      <c r="M107" s="12">
        <f t="shared" si="15"/>
        <v>0.88575866666666669</v>
      </c>
      <c r="N107" t="str">
        <f t="shared" si="22"/>
        <v>0-100%</v>
      </c>
      <c r="O107" s="6">
        <f>MIN(H107,I107)*INDEX('2018_commission_structure-Start'!$A$21:$I$24,MATCH($E107,'2018_commission_structure-Start'!$A$21:$A$24,0),MATCH(O$1,'2018_commission_structure-Start'!$A$21:$I$21,0))</f>
        <v>99647.849999999991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7"/>
        <v>99647.849999999991</v>
      </c>
      <c r="U107" s="6">
        <f t="shared" si="18"/>
        <v>192947.84999999998</v>
      </c>
      <c r="V107" s="6">
        <f>MIN(H107,I107)*INDEX('2018_commission_structure-Start'!$A$15:$J$18,MATCH($E107,'2018_commission_structure-Start'!$A$15:$A$18,0),MATCH(V$1,'2018_commission_structure-Start'!$A$15:$J$15,0))</f>
        <v>99647.849999999991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9"/>
        <v>99647.849999999991</v>
      </c>
      <c r="AB107" s="6">
        <f t="shared" si="20"/>
        <v>192947.84999999998</v>
      </c>
    </row>
    <row r="108" spans="1:28" x14ac:dyDescent="0.2">
      <c r="A108" t="str">
        <f t="shared" si="11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 s="2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VLOOKUP(E108,'2018_commission_structure-Start'!$A$22:$I$24,9,FALSE)</f>
        <v>750000</v>
      </c>
      <c r="J108" s="2">
        <f t="shared" si="12"/>
        <v>937500</v>
      </c>
      <c r="K108" s="2">
        <f t="shared" si="13"/>
        <v>1125000</v>
      </c>
      <c r="L108" s="2">
        <f t="shared" si="14"/>
        <v>1500000</v>
      </c>
      <c r="M108" s="12">
        <f t="shared" si="15"/>
        <v>1.1483373333333333</v>
      </c>
      <c r="N108" t="str">
        <f t="shared" si="22"/>
        <v>100-125%</v>
      </c>
      <c r="O108" s="6">
        <f>MIN(H108,I108)*INDEX('2018_commission_structure-Start'!$A$21:$I$24,MATCH($E108,'2018_commission_structure-Start'!$A$21:$A$24,0),MATCH(O$1,'2018_commission_structure-Start'!$A$21:$I$21,0))</f>
        <v>112500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21138.07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7"/>
        <v>133638.07</v>
      </c>
      <c r="U108" s="6">
        <f t="shared" si="18"/>
        <v>245775.07</v>
      </c>
      <c r="V108" s="6">
        <f>MIN(H108,I108)*INDEX('2018_commission_structure-Start'!$A$15:$J$18,MATCH($E108,'2018_commission_structure-Start'!$A$15:$A$18,0),MATCH(V$1,'2018_commission_structure-Start'!$A$15:$J$15,0))</f>
        <v>112500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24475.66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9"/>
        <v>136975.66</v>
      </c>
      <c r="AB108" s="6">
        <f t="shared" si="20"/>
        <v>249112.66</v>
      </c>
    </row>
    <row r="109" spans="1:28" x14ac:dyDescent="0.2">
      <c r="A109" t="str">
        <f t="shared" si="11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 s="2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VLOOKUP(E109,'2018_commission_structure-Start'!$A$22:$I$24,9,FALSE)</f>
        <v>750000</v>
      </c>
      <c r="J109" s="2">
        <f t="shared" si="12"/>
        <v>937500</v>
      </c>
      <c r="K109" s="2">
        <f t="shared" si="13"/>
        <v>1125000</v>
      </c>
      <c r="L109" s="2">
        <f t="shared" si="14"/>
        <v>1500000</v>
      </c>
      <c r="M109" s="12">
        <f t="shared" si="15"/>
        <v>0.65755200000000003</v>
      </c>
      <c r="N109" t="str">
        <f t="shared" si="22"/>
        <v>0-100%</v>
      </c>
      <c r="O109" s="6">
        <f>MIN(H109,I109)*INDEX('2018_commission_structure-Start'!$A$21:$I$24,MATCH($E109,'2018_commission_structure-Start'!$A$21:$A$24,0),MATCH(O$1,'2018_commission_structure-Start'!$A$21:$I$21,0))</f>
        <v>73974.599999999991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7"/>
        <v>73974.599999999991</v>
      </c>
      <c r="U109" s="6">
        <f t="shared" si="18"/>
        <v>158895.59999999998</v>
      </c>
      <c r="V109" s="6">
        <f>MIN(H109,I109)*INDEX('2018_commission_structure-Start'!$A$15:$J$18,MATCH($E109,'2018_commission_structure-Start'!$A$15:$A$18,0),MATCH(V$1,'2018_commission_structure-Start'!$A$15:$J$15,0))</f>
        <v>73974.599999999991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9"/>
        <v>73974.599999999991</v>
      </c>
      <c r="AB109" s="6">
        <f t="shared" si="20"/>
        <v>158895.59999999998</v>
      </c>
    </row>
    <row r="110" spans="1:28" x14ac:dyDescent="0.2">
      <c r="A110" t="str">
        <f t="shared" si="11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 s="2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VLOOKUP(E110,'2018_commission_structure-Start'!$A$22:$I$24,9,FALSE)</f>
        <v>750000</v>
      </c>
      <c r="J110" s="2">
        <f t="shared" si="12"/>
        <v>937500</v>
      </c>
      <c r="K110" s="2">
        <f t="shared" si="13"/>
        <v>1125000</v>
      </c>
      <c r="L110" s="2">
        <f t="shared" si="14"/>
        <v>1500000</v>
      </c>
      <c r="M110" s="12">
        <f t="shared" si="15"/>
        <v>0.63240133333333337</v>
      </c>
      <c r="N110" t="str">
        <f t="shared" si="22"/>
        <v>0-100%</v>
      </c>
      <c r="O110" s="6">
        <f>MIN(H110,I110)*INDEX('2018_commission_structure-Start'!$A$21:$I$24,MATCH($E110,'2018_commission_structure-Start'!$A$21:$A$24,0),MATCH(O$1,'2018_commission_structure-Start'!$A$21:$I$21,0))</f>
        <v>71145.149999999994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7"/>
        <v>71145.149999999994</v>
      </c>
      <c r="U110" s="6">
        <f t="shared" si="18"/>
        <v>146300.15</v>
      </c>
      <c r="V110" s="6">
        <f>MIN(H110,I110)*INDEX('2018_commission_structure-Start'!$A$15:$J$18,MATCH($E110,'2018_commission_structure-Start'!$A$15:$A$18,0),MATCH(V$1,'2018_commission_structure-Start'!$A$15:$J$15,0))</f>
        <v>71145.149999999994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9"/>
        <v>71145.149999999994</v>
      </c>
      <c r="AB110" s="6">
        <f t="shared" si="20"/>
        <v>146300.15</v>
      </c>
    </row>
    <row r="111" spans="1:28" x14ac:dyDescent="0.2">
      <c r="A111" t="str">
        <f t="shared" si="11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 s="2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VLOOKUP(E111,'2018_commission_structure-Start'!$A$22:$I$24,9,FALSE)</f>
        <v>750000</v>
      </c>
      <c r="J111" s="2">
        <f t="shared" si="12"/>
        <v>937500</v>
      </c>
      <c r="K111" s="2">
        <f t="shared" si="13"/>
        <v>1125000</v>
      </c>
      <c r="L111" s="2">
        <f t="shared" si="14"/>
        <v>1500000</v>
      </c>
      <c r="M111" s="12">
        <f t="shared" si="15"/>
        <v>1.0190053333333333</v>
      </c>
      <c r="N111" t="str">
        <f t="shared" si="22"/>
        <v>100-125%</v>
      </c>
      <c r="O111" s="6">
        <f>MIN(H111,I111)*INDEX('2018_commission_structure-Start'!$A$21:$I$24,MATCH($E111,'2018_commission_structure-Start'!$A$21:$A$24,0),MATCH(O$1,'2018_commission_structure-Start'!$A$21:$I$21,0))</f>
        <v>112500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2708.26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7"/>
        <v>115208.26</v>
      </c>
      <c r="U111" s="6">
        <f t="shared" si="18"/>
        <v>192951.26</v>
      </c>
      <c r="V111" s="6">
        <f>MIN(H111,I111)*INDEX('2018_commission_structure-Start'!$A$15:$J$18,MATCH($E111,'2018_commission_structure-Start'!$A$15:$A$18,0),MATCH(V$1,'2018_commission_structure-Start'!$A$15:$J$15,0))</f>
        <v>112500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3135.88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9"/>
        <v>115635.88</v>
      </c>
      <c r="AB111" s="6">
        <f t="shared" si="20"/>
        <v>193378.88</v>
      </c>
    </row>
    <row r="112" spans="1:28" x14ac:dyDescent="0.2">
      <c r="A112" t="str">
        <f t="shared" si="11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 s="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VLOOKUP(E112,'2018_commission_structure-Start'!$A$22:$I$24,9,FALSE)</f>
        <v>500000</v>
      </c>
      <c r="J112" s="2">
        <f t="shared" si="12"/>
        <v>625000</v>
      </c>
      <c r="K112" s="2">
        <f t="shared" si="13"/>
        <v>750000</v>
      </c>
      <c r="L112" s="2">
        <f t="shared" si="14"/>
        <v>1000000</v>
      </c>
      <c r="M112" s="12">
        <f t="shared" si="15"/>
        <v>1.032008</v>
      </c>
      <c r="N112" t="str">
        <f t="shared" si="22"/>
        <v>100-125%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2400.6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7"/>
        <v>52400.6</v>
      </c>
      <c r="U112" s="6">
        <f t="shared" si="18"/>
        <v>88007.6</v>
      </c>
      <c r="V112" s="6">
        <f>MIN(H112,I112)*INDEX('2018_commission_structure-Start'!$A$15:$J$18,MATCH($E112,'2018_commission_structure-Start'!$A$15:$A$18,0),MATCH(V$1,'2018_commission_structure-Start'!$A$15:$J$15,0))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2720.6800000000003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9"/>
        <v>62720.68</v>
      </c>
      <c r="AB112" s="6">
        <f t="shared" si="20"/>
        <v>98327.679999999993</v>
      </c>
    </row>
    <row r="113" spans="1:28" x14ac:dyDescent="0.2">
      <c r="A113" t="str">
        <f t="shared" si="11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 s="2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VLOOKUP(E113,'2018_commission_structure-Start'!$A$22:$I$24,9,FALSE)</f>
        <v>600000</v>
      </c>
      <c r="J113" s="2">
        <f t="shared" si="12"/>
        <v>750000</v>
      </c>
      <c r="K113" s="2">
        <f t="shared" si="13"/>
        <v>900000</v>
      </c>
      <c r="L113" s="2">
        <f t="shared" si="14"/>
        <v>1200000</v>
      </c>
      <c r="M113" s="12">
        <f t="shared" si="15"/>
        <v>0.55684833333333328</v>
      </c>
      <c r="N113" t="str">
        <f t="shared" si="22"/>
        <v>0-100%</v>
      </c>
      <c r="O113" s="6">
        <f>MIN(H113,I113)*INDEX('2018_commission_structure-Start'!$A$21:$I$24,MATCH($E113,'2018_commission_structure-Start'!$A$21:$A$24,0),MATCH(O$1,'2018_commission_structure-Start'!$A$21:$I$21,0))</f>
        <v>43434.17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7"/>
        <v>43434.17</v>
      </c>
      <c r="U113" s="6">
        <f t="shared" si="18"/>
        <v>120081.17</v>
      </c>
      <c r="V113" s="6">
        <f>MIN(H113,I113)*INDEX('2018_commission_structure-Start'!$A$15:$J$18,MATCH($E113,'2018_commission_structure-Start'!$A$15:$A$18,0),MATCH(V$1,'2018_commission_structure-Start'!$A$15:$J$15,0))</f>
        <v>50116.35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9"/>
        <v>50116.35</v>
      </c>
      <c r="AB113" s="6">
        <f t="shared" si="20"/>
        <v>126763.35</v>
      </c>
    </row>
    <row r="114" spans="1:28" x14ac:dyDescent="0.2">
      <c r="A114" t="str">
        <f t="shared" si="11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 s="2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VLOOKUP(E114,'2018_commission_structure-Start'!$A$22:$I$24,9,FALSE)</f>
        <v>500000</v>
      </c>
      <c r="J114" s="2">
        <f t="shared" si="12"/>
        <v>625000</v>
      </c>
      <c r="K114" s="2">
        <f t="shared" si="13"/>
        <v>750000</v>
      </c>
      <c r="L114" s="2">
        <f t="shared" si="14"/>
        <v>1000000</v>
      </c>
      <c r="M114" s="12">
        <f t="shared" si="15"/>
        <v>1.184736</v>
      </c>
      <c r="N114" t="str">
        <f t="shared" si="22"/>
        <v>100-125%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13855.199999999999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7"/>
        <v>63855.199999999997</v>
      </c>
      <c r="U114" s="6">
        <f t="shared" si="18"/>
        <v>121929.2</v>
      </c>
      <c r="V114" s="6">
        <f>MIN(H114,I114)*INDEX('2018_commission_structure-Start'!$A$15:$J$18,MATCH($E114,'2018_commission_structure-Start'!$A$15:$A$18,0),MATCH(V$1,'2018_commission_structure-Start'!$A$15:$J$15,0))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15702.560000000001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9"/>
        <v>75702.559999999998</v>
      </c>
      <c r="AB114" s="6">
        <f t="shared" si="20"/>
        <v>133776.56</v>
      </c>
    </row>
    <row r="115" spans="1:28" x14ac:dyDescent="0.2">
      <c r="A115" t="str">
        <f t="shared" si="11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 s="2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VLOOKUP(E115,'2018_commission_structure-Start'!$A$22:$I$24,9,FALSE)</f>
        <v>600000</v>
      </c>
      <c r="J115" s="2">
        <f t="shared" si="12"/>
        <v>750000</v>
      </c>
      <c r="K115" s="2">
        <f t="shared" si="13"/>
        <v>900000</v>
      </c>
      <c r="L115" s="2">
        <f t="shared" si="14"/>
        <v>1200000</v>
      </c>
      <c r="M115" s="12">
        <f t="shared" si="15"/>
        <v>0.76392166666666672</v>
      </c>
      <c r="N115" t="str">
        <f t="shared" si="22"/>
        <v>0-100%</v>
      </c>
      <c r="O115" s="6">
        <f>MIN(H115,I115)*INDEX('2018_commission_structure-Start'!$A$21:$I$24,MATCH($E115,'2018_commission_structure-Start'!$A$21:$A$24,0),MATCH(O$1,'2018_commission_structure-Start'!$A$21:$I$21,0))</f>
        <v>59585.89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7"/>
        <v>59585.89</v>
      </c>
      <c r="U115" s="6">
        <f t="shared" si="18"/>
        <v>114915.89</v>
      </c>
      <c r="V115" s="6">
        <f>MIN(H115,I115)*INDEX('2018_commission_structure-Start'!$A$15:$J$18,MATCH($E115,'2018_commission_structure-Start'!$A$15:$A$18,0),MATCH(V$1,'2018_commission_structure-Start'!$A$15:$J$15,0))</f>
        <v>68752.95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9"/>
        <v>68752.95</v>
      </c>
      <c r="AB115" s="6">
        <f t="shared" si="20"/>
        <v>124082.95</v>
      </c>
    </row>
    <row r="116" spans="1:28" x14ac:dyDescent="0.2">
      <c r="A116" t="str">
        <f t="shared" si="11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 s="2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VLOOKUP(E116,'2018_commission_structure-Start'!$A$22:$I$24,9,FALSE)</f>
        <v>750000</v>
      </c>
      <c r="J116" s="2">
        <f t="shared" si="12"/>
        <v>937500</v>
      </c>
      <c r="K116" s="2">
        <f t="shared" si="13"/>
        <v>1125000</v>
      </c>
      <c r="L116" s="2">
        <f t="shared" si="14"/>
        <v>1500000</v>
      </c>
      <c r="M116" s="12">
        <f t="shared" si="15"/>
        <v>0.821496</v>
      </c>
      <c r="N116" t="str">
        <f t="shared" si="22"/>
        <v>0-100%</v>
      </c>
      <c r="O116" s="6">
        <f>MIN(H116,I116)*INDEX('2018_commission_structure-Start'!$A$21:$I$24,MATCH($E116,'2018_commission_structure-Start'!$A$21:$A$24,0),MATCH(O$1,'2018_commission_structure-Start'!$A$21:$I$21,0))</f>
        <v>92418.3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7"/>
        <v>92418.3</v>
      </c>
      <c r="U116" s="6">
        <f t="shared" si="18"/>
        <v>169965.3</v>
      </c>
      <c r="V116" s="6">
        <f>MIN(H116,I116)*INDEX('2018_commission_structure-Start'!$A$15:$J$18,MATCH($E116,'2018_commission_structure-Start'!$A$15:$A$18,0),MATCH(V$1,'2018_commission_structure-Start'!$A$15:$J$15,0))</f>
        <v>92418.3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9"/>
        <v>92418.3</v>
      </c>
      <c r="AB116" s="6">
        <f t="shared" si="20"/>
        <v>169965.3</v>
      </c>
    </row>
    <row r="117" spans="1:28" x14ac:dyDescent="0.2">
      <c r="A117" t="str">
        <f t="shared" si="11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 s="2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VLOOKUP(E117,'2018_commission_structure-Start'!$A$22:$I$24,9,FALSE)</f>
        <v>750000</v>
      </c>
      <c r="J117" s="2">
        <f t="shared" si="12"/>
        <v>937500</v>
      </c>
      <c r="K117" s="2">
        <f t="shared" si="13"/>
        <v>1125000</v>
      </c>
      <c r="L117" s="2">
        <f t="shared" si="14"/>
        <v>1500000</v>
      </c>
      <c r="M117" s="12">
        <f t="shared" si="15"/>
        <v>1.1342453333333333</v>
      </c>
      <c r="N117" t="str">
        <f t="shared" si="22"/>
        <v>100-125%</v>
      </c>
      <c r="O117" s="6">
        <f>MIN(H117,I117)*INDEX('2018_commission_structure-Start'!$A$21:$I$24,MATCH($E117,'2018_commission_structure-Start'!$A$21:$A$24,0),MATCH(O$1,'2018_commission_structure-Start'!$A$21:$I$21,0))</f>
        <v>112500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19129.96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7"/>
        <v>131629.96</v>
      </c>
      <c r="U117" s="6">
        <f t="shared" si="18"/>
        <v>212071.96</v>
      </c>
      <c r="V117" s="6">
        <f>MIN(H117,I117)*INDEX('2018_commission_structure-Start'!$A$15:$J$18,MATCH($E117,'2018_commission_structure-Start'!$A$15:$A$18,0),MATCH(V$1,'2018_commission_structure-Start'!$A$15:$J$15,0))</f>
        <v>112500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22150.48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 t="shared" si="19"/>
        <v>134650.48000000001</v>
      </c>
      <c r="AB117" s="6">
        <f t="shared" si="20"/>
        <v>215092.48000000001</v>
      </c>
    </row>
    <row r="118" spans="1:28" x14ac:dyDescent="0.2">
      <c r="A118" t="str">
        <f t="shared" si="11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 s="2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VLOOKUP(E118,'2018_commission_structure-Start'!$A$22:$I$24,9,FALSE)</f>
        <v>500000</v>
      </c>
      <c r="J118" s="2">
        <f t="shared" si="12"/>
        <v>625000</v>
      </c>
      <c r="K118" s="2">
        <f t="shared" si="13"/>
        <v>750000</v>
      </c>
      <c r="L118" s="2">
        <f t="shared" si="14"/>
        <v>1000000</v>
      </c>
      <c r="M118" s="12">
        <f t="shared" si="15"/>
        <v>1.3371900000000001</v>
      </c>
      <c r="N118" t="str">
        <f t="shared" si="22"/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7847.0999999999995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7"/>
        <v>76597.100000000006</v>
      </c>
      <c r="U118" s="6">
        <f t="shared" si="18"/>
        <v>114020.1</v>
      </c>
      <c r="V118" s="6">
        <f>MIN(H118,I118)*INDEX('2018_commission_structure-Start'!$A$15:$J$18,MATCH($E118,'2018_commission_structure-Start'!$A$15:$A$18,0),MATCH(V$1,'2018_commission_structure-Start'!$A$15:$J$15,0))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8719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9"/>
        <v>89969</v>
      </c>
      <c r="AB118" s="6">
        <f t="shared" si="20"/>
        <v>127392</v>
      </c>
    </row>
    <row r="119" spans="1:28" x14ac:dyDescent="0.2">
      <c r="A119" t="str">
        <f t="shared" si="11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 s="2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VLOOKUP(E119,'2018_commission_structure-Start'!$A$22:$I$24,9,FALSE)</f>
        <v>750000</v>
      </c>
      <c r="J119" s="2">
        <f t="shared" si="12"/>
        <v>937500</v>
      </c>
      <c r="K119" s="2">
        <f t="shared" si="13"/>
        <v>1125000</v>
      </c>
      <c r="L119" s="2">
        <f t="shared" si="14"/>
        <v>1500000</v>
      </c>
      <c r="M119" s="12">
        <f t="shared" si="15"/>
        <v>1.3856426666666666</v>
      </c>
      <c r="N119" t="str">
        <f t="shared" si="22"/>
        <v>125-150%</v>
      </c>
      <c r="O119" s="6">
        <f>MIN(H119,I119)*INDEX('2018_commission_structure-Start'!$A$21:$I$24,MATCH($E119,'2018_commission_structure-Start'!$A$21:$A$24,0),MATCH(O$1,'2018_commission_structure-Start'!$A$21:$I$21,0))</f>
        <v>112500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35625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23398.36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7"/>
        <v>171523.36</v>
      </c>
      <c r="U119" s="6">
        <f t="shared" si="18"/>
        <v>267987.36</v>
      </c>
      <c r="V119" s="6">
        <f>MIN(H119,I119)*INDEX('2018_commission_structure-Start'!$A$15:$J$18,MATCH($E119,'2018_commission_structure-Start'!$A$15:$A$18,0),MATCH(V$1,'2018_commission_structure-Start'!$A$15:$J$15,0))</f>
        <v>112500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41250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25433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9"/>
        <v>179183</v>
      </c>
      <c r="AB119" s="6">
        <f t="shared" si="20"/>
        <v>275647</v>
      </c>
    </row>
    <row r="120" spans="1:28" x14ac:dyDescent="0.2">
      <c r="A120" t="str">
        <f t="shared" si="11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 s="2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VLOOKUP(E120,'2018_commission_structure-Start'!$A$22:$I$24,9,FALSE)</f>
        <v>500000</v>
      </c>
      <c r="J120" s="2">
        <f t="shared" si="12"/>
        <v>625000</v>
      </c>
      <c r="K120" s="2">
        <f t="shared" si="13"/>
        <v>750000</v>
      </c>
      <c r="L120" s="2">
        <f t="shared" si="14"/>
        <v>1000000</v>
      </c>
      <c r="M120" s="12">
        <f t="shared" si="15"/>
        <v>0.60267000000000004</v>
      </c>
      <c r="N120" t="str">
        <f t="shared" si="22"/>
        <v>0-100%</v>
      </c>
      <c r="O120" s="6">
        <f>MIN(H120,I120)*INDEX('2018_commission_structure-Start'!$A$21:$I$24,MATCH($E120,'2018_commission_structure-Start'!$A$21:$A$24,0),MATCH(O$1,'2018_commission_structure-Start'!$A$21:$I$21,0))</f>
        <v>30133.5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7"/>
        <v>30133.5</v>
      </c>
      <c r="U120" s="6">
        <f t="shared" si="18"/>
        <v>66329.5</v>
      </c>
      <c r="V120" s="6">
        <f>MIN(H120,I120)*INDEX('2018_commission_structure-Start'!$A$15:$J$18,MATCH($E120,'2018_commission_structure-Start'!$A$15:$A$18,0),MATCH(V$1,'2018_commission_structure-Start'!$A$15:$J$15,0))</f>
        <v>36160.199999999997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9"/>
        <v>36160.199999999997</v>
      </c>
      <c r="AB120" s="6">
        <f t="shared" si="20"/>
        <v>72356.2</v>
      </c>
    </row>
    <row r="121" spans="1:28" x14ac:dyDescent="0.2">
      <c r="A121" t="str">
        <f t="shared" si="11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 s="2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VLOOKUP(E121,'2018_commission_structure-Start'!$A$22:$I$24,9,FALSE)</f>
        <v>500000</v>
      </c>
      <c r="J121" s="2">
        <f t="shared" si="12"/>
        <v>625000</v>
      </c>
      <c r="K121" s="2">
        <f t="shared" si="13"/>
        <v>750000</v>
      </c>
      <c r="L121" s="2">
        <f t="shared" si="14"/>
        <v>1000000</v>
      </c>
      <c r="M121" s="12">
        <f t="shared" si="15"/>
        <v>1.362422</v>
      </c>
      <c r="N121" t="str">
        <f t="shared" si="22"/>
        <v>125-150%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10117.98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7"/>
        <v>78867.98</v>
      </c>
      <c r="U121" s="6">
        <f t="shared" si="18"/>
        <v>114229.98</v>
      </c>
      <c r="V121" s="6">
        <f>MIN(H121,I121)*INDEX('2018_commission_structure-Start'!$A$15:$J$18,MATCH($E121,'2018_commission_structure-Start'!$A$15:$A$18,0),MATCH(V$1,'2018_commission_structure-Start'!$A$15:$J$15,0))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11242.2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9"/>
        <v>92492.2</v>
      </c>
      <c r="AB121" s="6">
        <f t="shared" si="20"/>
        <v>127854.2</v>
      </c>
    </row>
    <row r="122" spans="1:28" x14ac:dyDescent="0.2">
      <c r="A122" t="str">
        <f t="shared" si="11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 s="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VLOOKUP(E122,'2018_commission_structure-Start'!$A$22:$I$24,9,FALSE)</f>
        <v>600000</v>
      </c>
      <c r="J122" s="2">
        <f t="shared" si="12"/>
        <v>750000</v>
      </c>
      <c r="K122" s="2">
        <f t="shared" si="13"/>
        <v>900000</v>
      </c>
      <c r="L122" s="2">
        <f t="shared" si="14"/>
        <v>1200000</v>
      </c>
      <c r="M122" s="12">
        <f t="shared" si="15"/>
        <v>1.3777916666666667</v>
      </c>
      <c r="N122" t="str">
        <f t="shared" si="22"/>
        <v>125-150%</v>
      </c>
      <c r="O122" s="6">
        <f>MIN(H122,I122)*INDEX('2018_commission_structure-Start'!$A$21:$I$24,MATCH($E122,'2018_commission_structure-Start'!$A$21:$A$24,0),MATCH(O$1,'2018_commission_structure-Start'!$A$21:$I$21,0))</f>
        <v>78000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25500.000000000004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16101.75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7"/>
        <v>119601.75</v>
      </c>
      <c r="U122" s="6">
        <f t="shared" si="18"/>
        <v>180557.75</v>
      </c>
      <c r="V122" s="6">
        <f>MIN(H122,I122)*INDEX('2018_commission_structure-Start'!$A$15:$J$18,MATCH($E122,'2018_commission_structure-Start'!$A$15:$A$18,0),MATCH(V$1,'2018_commission_structure-Start'!$A$15:$J$15,0))</f>
        <v>90000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27000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19168.75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9"/>
        <v>136168.75</v>
      </c>
      <c r="AB122" s="6">
        <f t="shared" si="20"/>
        <v>197124.75</v>
      </c>
    </row>
    <row r="123" spans="1:28" x14ac:dyDescent="0.2">
      <c r="A123" t="str">
        <f t="shared" si="11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 s="2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VLOOKUP(E123,'2018_commission_structure-Start'!$A$22:$I$24,9,FALSE)</f>
        <v>500000</v>
      </c>
      <c r="J123" s="2">
        <f t="shared" si="12"/>
        <v>625000</v>
      </c>
      <c r="K123" s="2">
        <f t="shared" si="13"/>
        <v>750000</v>
      </c>
      <c r="L123" s="2">
        <f t="shared" si="14"/>
        <v>1000000</v>
      </c>
      <c r="M123" s="12">
        <f t="shared" si="15"/>
        <v>1.4956799999999999</v>
      </c>
      <c r="N123" t="str">
        <f t="shared" si="22"/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22111.200000000001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7"/>
        <v>90861.2</v>
      </c>
      <c r="U123" s="6">
        <f t="shared" si="18"/>
        <v>148912.20000000001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24568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9"/>
        <v>105818</v>
      </c>
      <c r="AB123" s="6">
        <f t="shared" si="20"/>
        <v>163869</v>
      </c>
    </row>
    <row r="124" spans="1:28" x14ac:dyDescent="0.2">
      <c r="A124" t="str">
        <f t="shared" si="11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 s="2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VLOOKUP(E124,'2018_commission_structure-Start'!$A$22:$I$24,9,FALSE)</f>
        <v>750000</v>
      </c>
      <c r="J124" s="2">
        <f t="shared" si="12"/>
        <v>937500</v>
      </c>
      <c r="K124" s="2">
        <f t="shared" si="13"/>
        <v>1125000</v>
      </c>
      <c r="L124" s="2">
        <f t="shared" si="14"/>
        <v>1500000</v>
      </c>
      <c r="M124" s="12">
        <f t="shared" si="15"/>
        <v>0.93959866666666669</v>
      </c>
      <c r="N124" t="str">
        <f t="shared" si="22"/>
        <v>0-100%</v>
      </c>
      <c r="O124" s="6">
        <f>MIN(H124,I124)*INDEX('2018_commission_structure-Start'!$A$21:$I$24,MATCH($E124,'2018_commission_structure-Start'!$A$21:$A$24,0),MATCH(O$1,'2018_commission_structure-Start'!$A$21:$I$21,0))</f>
        <v>105704.84999999999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7"/>
        <v>105704.84999999999</v>
      </c>
      <c r="U124" s="6">
        <f t="shared" si="18"/>
        <v>227685.84999999998</v>
      </c>
      <c r="V124" s="6">
        <f>MIN(H124,I124)*INDEX('2018_commission_structure-Start'!$A$15:$J$18,MATCH($E124,'2018_commission_structure-Start'!$A$15:$A$18,0),MATCH(V$1,'2018_commission_structure-Start'!$A$15:$J$15,0))</f>
        <v>105704.84999999999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9"/>
        <v>105704.84999999999</v>
      </c>
      <c r="AB124" s="6">
        <f t="shared" si="20"/>
        <v>227685.84999999998</v>
      </c>
    </row>
    <row r="125" spans="1:28" x14ac:dyDescent="0.2">
      <c r="A125" t="str">
        <f t="shared" si="11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 s="2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VLOOKUP(E125,'2018_commission_structure-Start'!$A$22:$I$24,9,FALSE)</f>
        <v>750000</v>
      </c>
      <c r="J125" s="2">
        <f t="shared" si="12"/>
        <v>937500</v>
      </c>
      <c r="K125" s="2">
        <f t="shared" si="13"/>
        <v>1125000</v>
      </c>
      <c r="L125" s="2">
        <f t="shared" si="14"/>
        <v>1500000</v>
      </c>
      <c r="M125" s="12">
        <f t="shared" si="15"/>
        <v>0.91505599999999998</v>
      </c>
      <c r="N125" t="str">
        <f t="shared" si="22"/>
        <v>0-100%</v>
      </c>
      <c r="O125" s="6">
        <f>MIN(H125,I125)*INDEX('2018_commission_structure-Start'!$A$21:$I$24,MATCH($E125,'2018_commission_structure-Start'!$A$21:$A$24,0),MATCH(O$1,'2018_commission_structure-Start'!$A$21:$I$21,0))</f>
        <v>102943.8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7"/>
        <v>102943.8</v>
      </c>
      <c r="U125" s="6">
        <f t="shared" si="18"/>
        <v>223839.8</v>
      </c>
      <c r="V125" s="6">
        <f>MIN(H125,I125)*INDEX('2018_commission_structure-Start'!$A$15:$J$18,MATCH($E125,'2018_commission_structure-Start'!$A$15:$A$18,0),MATCH(V$1,'2018_commission_structure-Start'!$A$15:$J$15,0))</f>
        <v>102943.8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9"/>
        <v>102943.8</v>
      </c>
      <c r="AB125" s="6">
        <f t="shared" si="20"/>
        <v>223839.8</v>
      </c>
    </row>
    <row r="126" spans="1:28" x14ac:dyDescent="0.2">
      <c r="A126" t="str">
        <f t="shared" si="11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 s="2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VLOOKUP(E126,'2018_commission_structure-Start'!$A$22:$I$24,9,FALSE)</f>
        <v>750000</v>
      </c>
      <c r="J126" s="2">
        <f t="shared" si="12"/>
        <v>937500</v>
      </c>
      <c r="K126" s="2">
        <f t="shared" si="13"/>
        <v>1125000</v>
      </c>
      <c r="L126" s="2">
        <f t="shared" si="14"/>
        <v>1500000</v>
      </c>
      <c r="M126" s="12">
        <f t="shared" si="15"/>
        <v>0.63774399999999998</v>
      </c>
      <c r="N126" t="str">
        <f t="shared" si="22"/>
        <v>0-100%</v>
      </c>
      <c r="O126" s="6">
        <f>MIN(H126,I126)*INDEX('2018_commission_structure-Start'!$A$21:$I$24,MATCH($E126,'2018_commission_structure-Start'!$A$21:$A$24,0),MATCH(O$1,'2018_commission_structure-Start'!$A$21:$I$21,0))</f>
        <v>71746.2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7"/>
        <v>71746.2</v>
      </c>
      <c r="U126" s="6">
        <f t="shared" si="18"/>
        <v>182170.2</v>
      </c>
      <c r="V126" s="6">
        <f>MIN(H126,I126)*INDEX('2018_commission_structure-Start'!$A$15:$J$18,MATCH($E126,'2018_commission_structure-Start'!$A$15:$A$18,0),MATCH(V$1,'2018_commission_structure-Start'!$A$15:$J$15,0))</f>
        <v>71746.2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9"/>
        <v>71746.2</v>
      </c>
      <c r="AB126" s="6">
        <f t="shared" si="20"/>
        <v>182170.2</v>
      </c>
    </row>
    <row r="127" spans="1:28" x14ac:dyDescent="0.2">
      <c r="A127" t="str">
        <f t="shared" si="11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 s="2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VLOOKUP(E127,'2018_commission_structure-Start'!$A$22:$I$24,9,FALSE)</f>
        <v>750000</v>
      </c>
      <c r="J127" s="2">
        <f t="shared" si="12"/>
        <v>937500</v>
      </c>
      <c r="K127" s="2">
        <f t="shared" si="13"/>
        <v>1125000</v>
      </c>
      <c r="L127" s="2">
        <f t="shared" si="14"/>
        <v>1500000</v>
      </c>
      <c r="M127" s="12">
        <f t="shared" si="15"/>
        <v>0.84482666666666661</v>
      </c>
      <c r="N127" t="str">
        <f t="shared" si="22"/>
        <v>0-100%</v>
      </c>
      <c r="O127" s="6">
        <f>MIN(H127,I127)*INDEX('2018_commission_structure-Start'!$A$21:$I$24,MATCH($E127,'2018_commission_structure-Start'!$A$21:$A$24,0),MATCH(O$1,'2018_commission_structure-Start'!$A$21:$I$21,0))</f>
        <v>95043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0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7"/>
        <v>95043</v>
      </c>
      <c r="U127" s="6">
        <f t="shared" si="18"/>
        <v>209927</v>
      </c>
      <c r="V127" s="6">
        <f>MIN(H127,I127)*INDEX('2018_commission_structure-Start'!$A$15:$J$18,MATCH($E127,'2018_commission_structure-Start'!$A$15:$A$18,0),MATCH(V$1,'2018_commission_structure-Start'!$A$15:$J$15,0))</f>
        <v>95043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0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9"/>
        <v>95043</v>
      </c>
      <c r="AB127" s="6">
        <f t="shared" si="20"/>
        <v>209927</v>
      </c>
    </row>
    <row r="128" spans="1:28" x14ac:dyDescent="0.2">
      <c r="A128" t="str">
        <f t="shared" si="11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 s="2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VLOOKUP(E128,'2018_commission_structure-Start'!$A$22:$I$24,9,FALSE)</f>
        <v>750000</v>
      </c>
      <c r="J128" s="2">
        <f t="shared" si="12"/>
        <v>937500</v>
      </c>
      <c r="K128" s="2">
        <f t="shared" si="13"/>
        <v>1125000</v>
      </c>
      <c r="L128" s="2">
        <f t="shared" si="14"/>
        <v>1500000</v>
      </c>
      <c r="M128" s="12">
        <f t="shared" si="15"/>
        <v>0.92167333333333334</v>
      </c>
      <c r="N128" t="str">
        <f t="shared" si="22"/>
        <v>0-100%</v>
      </c>
      <c r="O128" s="6">
        <f>MIN(H128,I128)*INDEX('2018_commission_structure-Start'!$A$21:$I$24,MATCH($E128,'2018_commission_structure-Start'!$A$21:$A$24,0),MATCH(O$1,'2018_commission_structure-Start'!$A$21:$I$21,0))</f>
        <v>103688.25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7"/>
        <v>103688.25</v>
      </c>
      <c r="U128" s="6">
        <f t="shared" si="18"/>
        <v>202582.25</v>
      </c>
      <c r="V128" s="6">
        <f>MIN(H128,I128)*INDEX('2018_commission_structure-Start'!$A$15:$J$18,MATCH($E128,'2018_commission_structure-Start'!$A$15:$A$18,0),MATCH(V$1,'2018_commission_structure-Start'!$A$15:$J$15,0))</f>
        <v>103688.25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9"/>
        <v>103688.25</v>
      </c>
      <c r="AB128" s="6">
        <f t="shared" si="20"/>
        <v>202582.25</v>
      </c>
    </row>
    <row r="129" spans="1:28" x14ac:dyDescent="0.2">
      <c r="A129" t="str">
        <f t="shared" si="11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 s="2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VLOOKUP(E129,'2018_commission_structure-Start'!$A$22:$I$24,9,FALSE)</f>
        <v>750000</v>
      </c>
      <c r="J129" s="2">
        <f t="shared" si="12"/>
        <v>937500</v>
      </c>
      <c r="K129" s="2">
        <f t="shared" si="13"/>
        <v>1125000</v>
      </c>
      <c r="L129" s="2">
        <f t="shared" si="14"/>
        <v>1500000</v>
      </c>
      <c r="M129" s="12">
        <f t="shared" si="15"/>
        <v>0.81445199999999995</v>
      </c>
      <c r="N129" t="str">
        <f t="shared" si="22"/>
        <v>0-100%</v>
      </c>
      <c r="O129" s="6">
        <f>MIN(H129,I129)*INDEX('2018_commission_structure-Start'!$A$21:$I$24,MATCH($E129,'2018_commission_structure-Start'!$A$21:$A$24,0),MATCH(O$1,'2018_commission_structure-Start'!$A$21:$I$21,0))</f>
        <v>91625.849999999991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0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7"/>
        <v>91625.849999999991</v>
      </c>
      <c r="U129" s="6">
        <f t="shared" si="18"/>
        <v>184100.84999999998</v>
      </c>
      <c r="V129" s="6">
        <f>MIN(H129,I129)*INDEX('2018_commission_structure-Start'!$A$15:$J$18,MATCH($E129,'2018_commission_structure-Start'!$A$15:$A$18,0),MATCH(V$1,'2018_commission_structure-Start'!$A$15:$J$15,0))</f>
        <v>91625.849999999991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9"/>
        <v>91625.849999999991</v>
      </c>
      <c r="AB129" s="6">
        <f t="shared" si="20"/>
        <v>184100.84999999998</v>
      </c>
    </row>
    <row r="130" spans="1:28" x14ac:dyDescent="0.2">
      <c r="A130" t="str">
        <f t="shared" ref="A130:A193" si="23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 s="2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VLOOKUP(E130,'2018_commission_structure-Start'!$A$22:$I$24,9,FALSE)</f>
        <v>600000</v>
      </c>
      <c r="J130" s="2">
        <f t="shared" ref="J130:J193" si="24">I130*1.25</f>
        <v>750000</v>
      </c>
      <c r="K130" s="2">
        <f t="shared" ref="K130:K193" si="25">I130*1.5</f>
        <v>900000</v>
      </c>
      <c r="L130" s="2">
        <f t="shared" ref="L130:L193" si="26">I130*2</f>
        <v>1200000</v>
      </c>
      <c r="M130" s="12">
        <f t="shared" ref="M130:M193" si="27">H130/I130</f>
        <v>1.0131349999999999</v>
      </c>
      <c r="N130" t="str">
        <f t="shared" si="22"/>
        <v>100-125%</v>
      </c>
      <c r="O130" s="6">
        <f>MIN(H130,I130)*INDEX('2018_commission_structure-Start'!$A$21:$I$24,MATCH($E130,'2018_commission_structure-Start'!$A$21:$A$24,0),MATCH(O$1,'2018_commission_structure-Start'!$A$21:$I$21,0))</f>
        <v>78000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1339.7700000000002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8">SUM(O130:S130)</f>
        <v>79339.77</v>
      </c>
      <c r="U130" s="6">
        <f t="shared" ref="U130:U193" si="29">T130+F130</f>
        <v>137477.77000000002</v>
      </c>
      <c r="V130" s="6">
        <f>MIN(H130,I130)*INDEX('2018_commission_structure-Start'!$A$15:$J$18,MATCH($E130,'2018_commission_structure-Start'!$A$15:$A$18,0),MATCH(V$1,'2018_commission_structure-Start'!$A$15:$J$15,0))</f>
        <v>90000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1418.58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ref="AA130:AA193" si="30">SUM(V130:Z130)</f>
        <v>91418.58</v>
      </c>
      <c r="AB130" s="6">
        <f t="shared" ref="AB130:AB193" si="31">AA130+F130</f>
        <v>149556.58000000002</v>
      </c>
    </row>
    <row r="131" spans="1:28" x14ac:dyDescent="0.2">
      <c r="A131" t="str">
        <f t="shared" si="23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 s="2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VLOOKUP(E131,'2018_commission_structure-Start'!$A$22:$I$24,9,FALSE)</f>
        <v>500000</v>
      </c>
      <c r="J131" s="2">
        <f t="shared" si="24"/>
        <v>625000</v>
      </c>
      <c r="K131" s="2">
        <f t="shared" si="25"/>
        <v>750000</v>
      </c>
      <c r="L131" s="2">
        <f t="shared" si="26"/>
        <v>1000000</v>
      </c>
      <c r="M131" s="12">
        <f t="shared" si="27"/>
        <v>1.36656</v>
      </c>
      <c r="N131" t="str">
        <f t="shared" si="22"/>
        <v>125-150%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18750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10490.4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8"/>
        <v>79240.399999999994</v>
      </c>
      <c r="U131" s="6">
        <f t="shared" si="29"/>
        <v>111745.4</v>
      </c>
      <c r="V131" s="6">
        <f>MIN(H131,I131)*INDEX('2018_commission_structure-Start'!$A$15:$J$18,MATCH($E131,'2018_commission_structure-Start'!$A$15:$A$18,0),MATCH(V$1,'2018_commission_structure-Start'!$A$15:$J$15,0))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21250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11656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si="30"/>
        <v>92906</v>
      </c>
      <c r="AB131" s="6">
        <f t="shared" si="31"/>
        <v>125411</v>
      </c>
    </row>
    <row r="132" spans="1:28" x14ac:dyDescent="0.2">
      <c r="A132" t="str">
        <f t="shared" si="23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 s="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VLOOKUP(E132,'2018_commission_structure-Start'!$A$22:$I$24,9,FALSE)</f>
        <v>500000</v>
      </c>
      <c r="J132" s="2">
        <f t="shared" si="24"/>
        <v>625000</v>
      </c>
      <c r="K132" s="2">
        <f t="shared" si="25"/>
        <v>750000</v>
      </c>
      <c r="L132" s="2">
        <f t="shared" si="26"/>
        <v>1000000</v>
      </c>
      <c r="M132" s="12">
        <f t="shared" si="27"/>
        <v>1.2652859999999999</v>
      </c>
      <c r="N132" t="str">
        <f t="shared" si="22"/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1375.74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8"/>
        <v>70125.740000000005</v>
      </c>
      <c r="U132" s="6">
        <f t="shared" si="29"/>
        <v>122000.74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1528.6000000000001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30"/>
        <v>82778.600000000006</v>
      </c>
      <c r="AB132" s="6">
        <f t="shared" si="31"/>
        <v>134653.6</v>
      </c>
    </row>
    <row r="133" spans="1:28" x14ac:dyDescent="0.2">
      <c r="A133" t="str">
        <f t="shared" si="23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 s="2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VLOOKUP(E133,'2018_commission_structure-Start'!$A$22:$I$24,9,FALSE)</f>
        <v>600000</v>
      </c>
      <c r="J133" s="2">
        <f t="shared" si="24"/>
        <v>750000</v>
      </c>
      <c r="K133" s="2">
        <f t="shared" si="25"/>
        <v>900000</v>
      </c>
      <c r="L133" s="2">
        <f t="shared" si="26"/>
        <v>1200000</v>
      </c>
      <c r="M133" s="12">
        <f t="shared" si="27"/>
        <v>0.97649666666666668</v>
      </c>
      <c r="N133" t="str">
        <f t="shared" si="22"/>
        <v>0-100%</v>
      </c>
      <c r="O133" s="6">
        <f>MIN(H133,I133)*INDEX('2018_commission_structure-Start'!$A$21:$I$24,MATCH($E133,'2018_commission_structure-Start'!$A$21:$A$24,0),MATCH(O$1,'2018_commission_structure-Start'!$A$21:$I$21,0))</f>
        <v>76166.740000000005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8"/>
        <v>76166.740000000005</v>
      </c>
      <c r="U133" s="6">
        <f t="shared" si="29"/>
        <v>145007.74</v>
      </c>
      <c r="V133" s="6">
        <f>MIN(H133,I133)*INDEX('2018_commission_structure-Start'!$A$15:$J$18,MATCH($E133,'2018_commission_structure-Start'!$A$15:$A$18,0),MATCH(V$1,'2018_commission_structure-Start'!$A$15:$J$15,0))</f>
        <v>87884.7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30"/>
        <v>87884.7</v>
      </c>
      <c r="AB133" s="6">
        <f t="shared" si="31"/>
        <v>156725.70000000001</v>
      </c>
    </row>
    <row r="134" spans="1:28" x14ac:dyDescent="0.2">
      <c r="A134" t="str">
        <f t="shared" si="23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 s="2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VLOOKUP(E134,'2018_commission_structure-Start'!$A$22:$I$24,9,FALSE)</f>
        <v>500000</v>
      </c>
      <c r="J134" s="2">
        <f t="shared" si="24"/>
        <v>625000</v>
      </c>
      <c r="K134" s="2">
        <f t="shared" si="25"/>
        <v>750000</v>
      </c>
      <c r="L134" s="2">
        <f t="shared" si="26"/>
        <v>1000000</v>
      </c>
      <c r="M134" s="12">
        <f t="shared" si="27"/>
        <v>1.442712</v>
      </c>
      <c r="N134" t="str">
        <f t="shared" si="22"/>
        <v>125-150%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17344.079999999998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8"/>
        <v>86094.080000000002</v>
      </c>
      <c r="U134" s="6">
        <f t="shared" si="29"/>
        <v>135919.08000000002</v>
      </c>
      <c r="V134" s="6">
        <f>MIN(H134,I134)*INDEX('2018_commission_structure-Start'!$A$15:$J$18,MATCH($E134,'2018_commission_structure-Start'!$A$15:$A$18,0),MATCH(V$1,'2018_commission_structure-Start'!$A$15:$J$15,0))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19271.2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30"/>
        <v>100521.2</v>
      </c>
      <c r="AB134" s="6">
        <f t="shared" si="31"/>
        <v>150346.20000000001</v>
      </c>
    </row>
    <row r="135" spans="1:28" x14ac:dyDescent="0.2">
      <c r="A135" t="str">
        <f t="shared" si="23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 s="2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VLOOKUP(E135,'2018_commission_structure-Start'!$A$22:$I$24,9,FALSE)</f>
        <v>600000</v>
      </c>
      <c r="J135" s="2">
        <f t="shared" si="24"/>
        <v>750000</v>
      </c>
      <c r="K135" s="2">
        <f t="shared" si="25"/>
        <v>900000</v>
      </c>
      <c r="L135" s="2">
        <f t="shared" si="26"/>
        <v>1200000</v>
      </c>
      <c r="M135" s="12">
        <f t="shared" si="27"/>
        <v>1.0704733333333334</v>
      </c>
      <c r="N135" t="str">
        <f t="shared" si="22"/>
        <v>100-125%</v>
      </c>
      <c r="O135" s="6">
        <f>MIN(H135,I135)*INDEX('2018_commission_structure-Start'!$A$21:$I$24,MATCH($E135,'2018_commission_structure-Start'!$A$21:$A$24,0),MATCH(O$1,'2018_commission_structure-Start'!$A$21:$I$21,0))</f>
        <v>78000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7188.2800000000007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8"/>
        <v>85188.28</v>
      </c>
      <c r="U135" s="6">
        <f t="shared" si="29"/>
        <v>136251.28</v>
      </c>
      <c r="V135" s="6">
        <f>MIN(H135,I135)*INDEX('2018_commission_structure-Start'!$A$15:$J$18,MATCH($E135,'2018_commission_structure-Start'!$A$15:$A$18,0),MATCH(V$1,'2018_commission_structure-Start'!$A$15:$J$15,0))</f>
        <v>90000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7611.12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30"/>
        <v>97611.12</v>
      </c>
      <c r="AB135" s="6">
        <f t="shared" si="31"/>
        <v>148674.12</v>
      </c>
    </row>
    <row r="136" spans="1:28" x14ac:dyDescent="0.2">
      <c r="A136" t="str">
        <f t="shared" si="23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 s="2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VLOOKUP(E136,'2018_commission_structure-Start'!$A$22:$I$24,9,FALSE)</f>
        <v>750000</v>
      </c>
      <c r="J136" s="2">
        <f t="shared" si="24"/>
        <v>937500</v>
      </c>
      <c r="K136" s="2">
        <f t="shared" si="25"/>
        <v>1125000</v>
      </c>
      <c r="L136" s="2">
        <f t="shared" si="26"/>
        <v>1500000</v>
      </c>
      <c r="M136" s="12">
        <f t="shared" si="27"/>
        <v>0.90285599999999999</v>
      </c>
      <c r="N136" t="str">
        <f t="shared" si="22"/>
        <v>0-100%</v>
      </c>
      <c r="O136" s="6">
        <f>MIN(H136,I136)*INDEX('2018_commission_structure-Start'!$A$21:$I$24,MATCH($E136,'2018_commission_structure-Start'!$A$21:$A$24,0),MATCH(O$1,'2018_commission_structure-Start'!$A$21:$I$21,0))</f>
        <v>101571.3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8"/>
        <v>101571.3</v>
      </c>
      <c r="U136" s="6">
        <f t="shared" si="29"/>
        <v>186182.3</v>
      </c>
      <c r="V136" s="6">
        <f>MIN(H136,I136)*INDEX('2018_commission_structure-Start'!$A$15:$J$18,MATCH($E136,'2018_commission_structure-Start'!$A$15:$A$18,0),MATCH(V$1,'2018_commission_structure-Start'!$A$15:$J$15,0))</f>
        <v>101571.3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30"/>
        <v>101571.3</v>
      </c>
      <c r="AB136" s="6">
        <f t="shared" si="31"/>
        <v>186182.3</v>
      </c>
    </row>
    <row r="137" spans="1:28" x14ac:dyDescent="0.2">
      <c r="A137" t="str">
        <f t="shared" si="23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 s="2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VLOOKUP(E137,'2018_commission_structure-Start'!$A$22:$I$24,9,FALSE)</f>
        <v>750000</v>
      </c>
      <c r="J137" s="2">
        <f t="shared" si="24"/>
        <v>937500</v>
      </c>
      <c r="K137" s="2">
        <f t="shared" si="25"/>
        <v>1125000</v>
      </c>
      <c r="L137" s="2">
        <f t="shared" si="26"/>
        <v>1500000</v>
      </c>
      <c r="M137" s="12">
        <f t="shared" si="27"/>
        <v>1.1347093333333333</v>
      </c>
      <c r="N137" t="str">
        <f t="shared" si="22"/>
        <v>100-125%</v>
      </c>
      <c r="O137" s="6">
        <f>MIN(H137,I137)*INDEX('2018_commission_structure-Start'!$A$21:$I$24,MATCH($E137,'2018_commission_structure-Start'!$A$21:$A$24,0),MATCH(O$1,'2018_commission_structure-Start'!$A$21:$I$21,0))</f>
        <v>112500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19196.080000000002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8"/>
        <v>131696.08000000002</v>
      </c>
      <c r="U137" s="6">
        <f t="shared" si="29"/>
        <v>220730.08000000002</v>
      </c>
      <c r="V137" s="6">
        <f>MIN(H137,I137)*INDEX('2018_commission_structure-Start'!$A$15:$J$18,MATCH($E137,'2018_commission_structure-Start'!$A$15:$A$18,0),MATCH(V$1,'2018_commission_structure-Start'!$A$15:$J$15,0))</f>
        <v>112500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22227.040000000001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30"/>
        <v>134727.04000000001</v>
      </c>
      <c r="AB137" s="6">
        <f t="shared" si="31"/>
        <v>223761.04</v>
      </c>
    </row>
    <row r="138" spans="1:28" x14ac:dyDescent="0.2">
      <c r="A138" t="str">
        <f t="shared" si="23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 s="2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VLOOKUP(E138,'2018_commission_structure-Start'!$A$22:$I$24,9,FALSE)</f>
        <v>600000</v>
      </c>
      <c r="J138" s="2">
        <f t="shared" si="24"/>
        <v>750000</v>
      </c>
      <c r="K138" s="2">
        <f t="shared" si="25"/>
        <v>900000</v>
      </c>
      <c r="L138" s="2">
        <f t="shared" si="26"/>
        <v>1200000</v>
      </c>
      <c r="M138" s="12">
        <f t="shared" si="27"/>
        <v>0.92377166666666666</v>
      </c>
      <c r="N138" t="str">
        <f t="shared" si="22"/>
        <v>0-100%</v>
      </c>
      <c r="O138" s="6">
        <f>MIN(H138,I138)*INDEX('2018_commission_structure-Start'!$A$21:$I$24,MATCH($E138,'2018_commission_structure-Start'!$A$21:$A$24,0),MATCH(O$1,'2018_commission_structure-Start'!$A$21:$I$21,0))</f>
        <v>72054.19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8"/>
        <v>72054.19</v>
      </c>
      <c r="U138" s="6">
        <f t="shared" si="29"/>
        <v>142252.19</v>
      </c>
      <c r="V138" s="6">
        <f>MIN(H138,I138)*INDEX('2018_commission_structure-Start'!$A$15:$J$18,MATCH($E138,'2018_commission_structure-Start'!$A$15:$A$18,0),MATCH(V$1,'2018_commission_structure-Start'!$A$15:$J$15,0))</f>
        <v>83139.45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30"/>
        <v>83139.45</v>
      </c>
      <c r="AB138" s="6">
        <f t="shared" si="31"/>
        <v>153337.45000000001</v>
      </c>
    </row>
    <row r="139" spans="1:28" x14ac:dyDescent="0.2">
      <c r="A139" t="str">
        <f t="shared" si="23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 s="2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VLOOKUP(E139,'2018_commission_structure-Start'!$A$22:$I$24,9,FALSE)</f>
        <v>750000</v>
      </c>
      <c r="J139" s="2">
        <f t="shared" si="24"/>
        <v>937500</v>
      </c>
      <c r="K139" s="2">
        <f t="shared" si="25"/>
        <v>1125000</v>
      </c>
      <c r="L139" s="2">
        <f t="shared" si="26"/>
        <v>1500000</v>
      </c>
      <c r="M139" s="12">
        <f t="shared" si="27"/>
        <v>1.1000773333333334</v>
      </c>
      <c r="N139" t="str">
        <f t="shared" si="22"/>
        <v>100-125%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14261.02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8"/>
        <v>126761.02</v>
      </c>
      <c r="U139" s="6">
        <f t="shared" si="29"/>
        <v>234682.02000000002</v>
      </c>
      <c r="V139" s="6">
        <f>MIN(H139,I139)*INDEX('2018_commission_structure-Start'!$A$15:$J$18,MATCH($E139,'2018_commission_structure-Start'!$A$15:$A$18,0),MATCH(V$1,'2018_commission_structure-Start'!$A$15:$J$15,0))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16512.759999999998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30"/>
        <v>129012.76</v>
      </c>
      <c r="AB139" s="6">
        <f t="shared" si="31"/>
        <v>236933.76000000001</v>
      </c>
    </row>
    <row r="140" spans="1:28" x14ac:dyDescent="0.2">
      <c r="A140" t="str">
        <f t="shared" si="23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 s="2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VLOOKUP(E140,'2018_commission_structure-Start'!$A$22:$I$24,9,FALSE)</f>
        <v>500000</v>
      </c>
      <c r="J140" s="2">
        <f t="shared" si="24"/>
        <v>625000</v>
      </c>
      <c r="K140" s="2">
        <f t="shared" si="25"/>
        <v>750000</v>
      </c>
      <c r="L140" s="2">
        <f t="shared" si="26"/>
        <v>1000000</v>
      </c>
      <c r="M140" s="12">
        <f t="shared" si="27"/>
        <v>2.201282</v>
      </c>
      <c r="N140" t="str">
        <f>IF(M140&lt;=1, "0-100%", IF(M140&lt;=1.25, "100-125%", IF(M140&lt;=1.5, "125-150%", IF(M140&lt;=2, "150-200%", "200%"))))</f>
        <v>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55000</v>
      </c>
      <c r="S140" s="2">
        <f>IF(H140&gt;L140,(H140-L140)*INDEX('2018_commission_structure-Start'!$A$21:$I$24,MATCH($E140,'2018_commission_structure-Start'!$A$21:$A$24,0),MATCH(S$1,'2018_commission_structure-Start'!$A$21:$I$21,0)),0)</f>
        <v>10064.1</v>
      </c>
      <c r="T140" s="6">
        <f t="shared" si="28"/>
        <v>156314.1</v>
      </c>
      <c r="U140" s="6">
        <f t="shared" si="29"/>
        <v>200756.1</v>
      </c>
      <c r="V140" s="6">
        <f>MIN(H140,I140)*INDEX('2018_commission_structure-Start'!$A$15:$J$18,MATCH($E140,'2018_commission_structure-Start'!$A$15:$A$18,0),MATCH(V$1,'2018_commission_structure-Start'!$A$15:$J$15,0))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55000</v>
      </c>
      <c r="Z140" s="2">
        <f>IF(H140&gt;L140,(H140-L140)*INDEX('2018_commission_structure-Start'!$A$21:$I$24,MATCH($E140,'2018_commission_structure-Start'!$A$21:$A$24,0),MATCH(Z$1,'2018_commission_structure-Start'!$A$21:$I$21,0)),0)</f>
        <v>10064.1</v>
      </c>
      <c r="AA140" s="6">
        <f t="shared" si="30"/>
        <v>171314.1</v>
      </c>
      <c r="AB140" s="6">
        <f t="shared" si="31"/>
        <v>215756.1</v>
      </c>
    </row>
    <row r="141" spans="1:28" x14ac:dyDescent="0.2">
      <c r="A141" t="str">
        <f t="shared" si="23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 s="2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VLOOKUP(E141,'2018_commission_structure-Start'!$A$22:$I$24,9,FALSE)</f>
        <v>500000</v>
      </c>
      <c r="J141" s="2">
        <f t="shared" si="24"/>
        <v>625000</v>
      </c>
      <c r="K141" s="2">
        <f t="shared" si="25"/>
        <v>750000</v>
      </c>
      <c r="L141" s="2">
        <f t="shared" si="26"/>
        <v>1000000</v>
      </c>
      <c r="M141" s="12">
        <f t="shared" si="27"/>
        <v>1.5912500000000001</v>
      </c>
      <c r="N141" t="str">
        <f t="shared" ref="N141:N172" si="32">IF(M141&lt;=1, "0-100%", IF(M141&lt;=1.25, "100-125%", IF(M141&lt;=1.5, "125-150%", IF(M141&lt;=2, "150-200%", "&gt;200%"))))</f>
        <v>150-200%</v>
      </c>
      <c r="O141" s="6">
        <f>MIN(H141,I141)*INDEX('2018_commission_structure-Start'!$A$21:$I$24,MATCH($E141,'2018_commission_structure-Start'!$A$21:$A$24,0),MATCH(O$1,'2018_commission_structure-Start'!$A$21:$I$21,0))</f>
        <v>50000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18750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22500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10037.5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8"/>
        <v>101287.5</v>
      </c>
      <c r="U141" s="6">
        <f t="shared" si="29"/>
        <v>159374.5</v>
      </c>
      <c r="V141" s="6">
        <f>MIN(H141,I141)*INDEX('2018_commission_structure-Start'!$A$15:$J$18,MATCH($E141,'2018_commission_structure-Start'!$A$15:$A$18,0),MATCH(V$1,'2018_commission_structure-Start'!$A$15:$J$15,0))</f>
        <v>60000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21250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25000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10037.5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30"/>
        <v>116287.5</v>
      </c>
      <c r="AB141" s="6">
        <f t="shared" si="31"/>
        <v>174374.5</v>
      </c>
    </row>
    <row r="142" spans="1:28" x14ac:dyDescent="0.2">
      <c r="A142" t="str">
        <f t="shared" si="23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 s="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VLOOKUP(E142,'2018_commission_structure-Start'!$A$22:$I$24,9,FALSE)</f>
        <v>750000</v>
      </c>
      <c r="J142" s="2">
        <f t="shared" si="24"/>
        <v>937500</v>
      </c>
      <c r="K142" s="2">
        <f t="shared" si="25"/>
        <v>1125000</v>
      </c>
      <c r="L142" s="2">
        <f t="shared" si="26"/>
        <v>1500000</v>
      </c>
      <c r="M142" s="12">
        <f t="shared" si="27"/>
        <v>0.62892933333333334</v>
      </c>
      <c r="N142" t="str">
        <f t="shared" si="32"/>
        <v>0-100%</v>
      </c>
      <c r="O142" s="6">
        <f>MIN(H142,I142)*INDEX('2018_commission_structure-Start'!$A$21:$I$24,MATCH($E142,'2018_commission_structure-Start'!$A$21:$A$24,0),MATCH(O$1,'2018_commission_structure-Start'!$A$21:$I$21,0))</f>
        <v>70754.55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8"/>
        <v>70754.55</v>
      </c>
      <c r="U142" s="6">
        <f t="shared" si="29"/>
        <v>184161.55</v>
      </c>
      <c r="V142" s="6">
        <f>MIN(H142,I142)*INDEX('2018_commission_structure-Start'!$A$15:$J$18,MATCH($E142,'2018_commission_structure-Start'!$A$15:$A$18,0),MATCH(V$1,'2018_commission_structure-Start'!$A$15:$J$15,0))</f>
        <v>70754.55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30"/>
        <v>70754.55</v>
      </c>
      <c r="AB142" s="6">
        <f t="shared" si="31"/>
        <v>184161.55</v>
      </c>
    </row>
    <row r="143" spans="1:28" x14ac:dyDescent="0.2">
      <c r="A143" t="str">
        <f t="shared" si="23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 s="2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VLOOKUP(E143,'2018_commission_structure-Start'!$A$22:$I$24,9,FALSE)</f>
        <v>600000</v>
      </c>
      <c r="J143" s="2">
        <f t="shared" si="24"/>
        <v>750000</v>
      </c>
      <c r="K143" s="2">
        <f t="shared" si="25"/>
        <v>900000</v>
      </c>
      <c r="L143" s="2">
        <f t="shared" si="26"/>
        <v>1200000</v>
      </c>
      <c r="M143" s="12">
        <f t="shared" si="27"/>
        <v>1.023555</v>
      </c>
      <c r="N143" t="str">
        <f t="shared" si="32"/>
        <v>100-125%</v>
      </c>
      <c r="O143" s="6">
        <f>MIN(H143,I143)*INDEX('2018_commission_structure-Start'!$A$21:$I$24,MATCH($E143,'2018_commission_structure-Start'!$A$21:$A$24,0),MATCH(O$1,'2018_commission_structure-Start'!$A$21:$I$21,0))</f>
        <v>78000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2402.61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8"/>
        <v>80402.61</v>
      </c>
      <c r="U143" s="6">
        <f t="shared" si="29"/>
        <v>157116.60999999999</v>
      </c>
      <c r="V143" s="6">
        <f>MIN(H143,I143)*INDEX('2018_commission_structure-Start'!$A$15:$J$18,MATCH($E143,'2018_commission_structure-Start'!$A$15:$A$18,0),MATCH(V$1,'2018_commission_structure-Start'!$A$15:$J$15,0))</f>
        <v>90000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2543.94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30"/>
        <v>92543.94</v>
      </c>
      <c r="AB143" s="6">
        <f t="shared" si="31"/>
        <v>169257.94</v>
      </c>
    </row>
    <row r="144" spans="1:28" x14ac:dyDescent="0.2">
      <c r="A144" t="str">
        <f t="shared" si="23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 s="2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VLOOKUP(E144,'2018_commission_structure-Start'!$A$22:$I$24,9,FALSE)</f>
        <v>600000</v>
      </c>
      <c r="J144" s="2">
        <f t="shared" si="24"/>
        <v>750000</v>
      </c>
      <c r="K144" s="2">
        <f t="shared" si="25"/>
        <v>900000</v>
      </c>
      <c r="L144" s="2">
        <f t="shared" si="26"/>
        <v>1200000</v>
      </c>
      <c r="M144" s="12">
        <f t="shared" si="27"/>
        <v>0.79465166666666665</v>
      </c>
      <c r="N144" t="str">
        <f t="shared" si="32"/>
        <v>0-100%</v>
      </c>
      <c r="O144" s="6">
        <f>MIN(H144,I144)*INDEX('2018_commission_structure-Start'!$A$21:$I$24,MATCH($E144,'2018_commission_structure-Start'!$A$21:$A$24,0),MATCH(O$1,'2018_commission_structure-Start'!$A$21:$I$21,0))</f>
        <v>61982.83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8"/>
        <v>61982.83</v>
      </c>
      <c r="U144" s="6">
        <f t="shared" si="29"/>
        <v>121482.83</v>
      </c>
      <c r="V144" s="6">
        <f>MIN(H144,I144)*INDEX('2018_commission_structure-Start'!$A$15:$J$18,MATCH($E144,'2018_commission_structure-Start'!$A$15:$A$18,0),MATCH(V$1,'2018_commission_structure-Start'!$A$15:$J$15,0))</f>
        <v>71518.649999999994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30"/>
        <v>71518.649999999994</v>
      </c>
      <c r="AB144" s="6">
        <f t="shared" si="31"/>
        <v>131018.65</v>
      </c>
    </row>
    <row r="145" spans="1:28" x14ac:dyDescent="0.2">
      <c r="A145" t="str">
        <f t="shared" si="23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 s="2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VLOOKUP(E145,'2018_commission_structure-Start'!$A$22:$I$24,9,FALSE)</f>
        <v>600000</v>
      </c>
      <c r="J145" s="2">
        <f t="shared" si="24"/>
        <v>750000</v>
      </c>
      <c r="K145" s="2">
        <f t="shared" si="25"/>
        <v>900000</v>
      </c>
      <c r="L145" s="2">
        <f t="shared" si="26"/>
        <v>1200000</v>
      </c>
      <c r="M145" s="12">
        <f t="shared" si="27"/>
        <v>1.2288033333333332</v>
      </c>
      <c r="N145" t="str">
        <f t="shared" si="32"/>
        <v>100-125%</v>
      </c>
      <c r="O145" s="6">
        <f>MIN(H145,I145)*INDEX('2018_commission_structure-Start'!$A$21:$I$24,MATCH($E145,'2018_commission_structure-Start'!$A$21:$A$24,0),MATCH(O$1,'2018_commission_structure-Start'!$A$21:$I$21,0))</f>
        <v>78000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23337.940000000002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8"/>
        <v>101337.94</v>
      </c>
      <c r="U145" s="6">
        <f t="shared" si="29"/>
        <v>180355.94</v>
      </c>
      <c r="V145" s="6">
        <f>MIN(H145,I145)*INDEX('2018_commission_structure-Start'!$A$15:$J$18,MATCH($E145,'2018_commission_structure-Start'!$A$15:$A$18,0),MATCH(V$1,'2018_commission_structure-Start'!$A$15:$J$15,0))</f>
        <v>90000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24710.76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30"/>
        <v>114710.76</v>
      </c>
      <c r="AB145" s="6">
        <f t="shared" si="31"/>
        <v>193728.76</v>
      </c>
    </row>
    <row r="146" spans="1:28" x14ac:dyDescent="0.2">
      <c r="A146" t="str">
        <f t="shared" si="23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 s="2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VLOOKUP(E146,'2018_commission_structure-Start'!$A$22:$I$24,9,FALSE)</f>
        <v>500000</v>
      </c>
      <c r="J146" s="2">
        <f t="shared" si="24"/>
        <v>625000</v>
      </c>
      <c r="K146" s="2">
        <f t="shared" si="25"/>
        <v>750000</v>
      </c>
      <c r="L146" s="2">
        <f t="shared" si="26"/>
        <v>1000000</v>
      </c>
      <c r="M146" s="12">
        <f t="shared" si="27"/>
        <v>1.2810239999999999</v>
      </c>
      <c r="N146" t="str">
        <f t="shared" si="32"/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2792.16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8"/>
        <v>71542.16</v>
      </c>
      <c r="U146" s="6">
        <f t="shared" si="29"/>
        <v>117810.16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3102.4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30"/>
        <v>84352.4</v>
      </c>
      <c r="AB146" s="6">
        <f t="shared" si="31"/>
        <v>130620.4</v>
      </c>
    </row>
    <row r="147" spans="1:28" x14ac:dyDescent="0.2">
      <c r="A147" t="str">
        <f t="shared" si="23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 s="2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VLOOKUP(E147,'2018_commission_structure-Start'!$A$22:$I$24,9,FALSE)</f>
        <v>600000</v>
      </c>
      <c r="J147" s="2">
        <f t="shared" si="24"/>
        <v>750000</v>
      </c>
      <c r="K147" s="2">
        <f t="shared" si="25"/>
        <v>900000</v>
      </c>
      <c r="L147" s="2">
        <f t="shared" si="26"/>
        <v>1200000</v>
      </c>
      <c r="M147" s="12">
        <f t="shared" si="27"/>
        <v>0.88572499999999998</v>
      </c>
      <c r="N147" t="str">
        <f t="shared" si="32"/>
        <v>0-100%</v>
      </c>
      <c r="O147" s="6">
        <f>MIN(H147,I147)*INDEX('2018_commission_structure-Start'!$A$21:$I$24,MATCH($E147,'2018_commission_structure-Start'!$A$21:$A$24,0),MATCH(O$1,'2018_commission_structure-Start'!$A$21:$I$21,0))</f>
        <v>69086.55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8"/>
        <v>69086.55</v>
      </c>
      <c r="U147" s="6">
        <f t="shared" si="29"/>
        <v>132579.54999999999</v>
      </c>
      <c r="V147" s="6">
        <f>MIN(H147,I147)*INDEX('2018_commission_structure-Start'!$A$15:$J$18,MATCH($E147,'2018_commission_structure-Start'!$A$15:$A$18,0),MATCH(V$1,'2018_commission_structure-Start'!$A$15:$J$15,0))</f>
        <v>79715.25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30"/>
        <v>79715.25</v>
      </c>
      <c r="AB147" s="6">
        <f t="shared" si="31"/>
        <v>143208.25</v>
      </c>
    </row>
    <row r="148" spans="1:28" x14ac:dyDescent="0.2">
      <c r="A148" t="str">
        <f t="shared" si="23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 s="2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VLOOKUP(E148,'2018_commission_structure-Start'!$A$22:$I$24,9,FALSE)</f>
        <v>500000</v>
      </c>
      <c r="J148" s="2">
        <f t="shared" si="24"/>
        <v>625000</v>
      </c>
      <c r="K148" s="2">
        <f t="shared" si="25"/>
        <v>750000</v>
      </c>
      <c r="L148" s="2">
        <f t="shared" si="26"/>
        <v>1000000</v>
      </c>
      <c r="M148" s="12">
        <f t="shared" si="27"/>
        <v>1.941322</v>
      </c>
      <c r="N148" t="str">
        <f t="shared" si="32"/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48545.42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8"/>
        <v>139795.41999999998</v>
      </c>
      <c r="U148" s="6">
        <f t="shared" si="29"/>
        <v>185056.41999999998</v>
      </c>
      <c r="V148" s="6">
        <f>MIN(H148,I148)*INDEX('2018_commission_structure-Start'!$A$15:$J$18,MATCH($E148,'2018_commission_structure-Start'!$A$15:$A$18,0),MATCH(V$1,'2018_commission_structure-Start'!$A$15:$J$15,0))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48545.42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30"/>
        <v>154795.41999999998</v>
      </c>
      <c r="AB148" s="6">
        <f t="shared" si="31"/>
        <v>200056.41999999998</v>
      </c>
    </row>
    <row r="149" spans="1:28" x14ac:dyDescent="0.2">
      <c r="A149" t="str">
        <f t="shared" si="23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 s="2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VLOOKUP(E149,'2018_commission_structure-Start'!$A$22:$I$24,9,FALSE)</f>
        <v>750000</v>
      </c>
      <c r="J149" s="2">
        <f t="shared" si="24"/>
        <v>937500</v>
      </c>
      <c r="K149" s="2">
        <f t="shared" si="25"/>
        <v>1125000</v>
      </c>
      <c r="L149" s="2">
        <f t="shared" si="26"/>
        <v>1500000</v>
      </c>
      <c r="M149" s="12">
        <f t="shared" si="27"/>
        <v>0.73258933333333331</v>
      </c>
      <c r="N149" t="str">
        <f t="shared" si="32"/>
        <v>0-100%</v>
      </c>
      <c r="O149" s="6">
        <f>MIN(H149,I149)*INDEX('2018_commission_structure-Start'!$A$21:$I$24,MATCH($E149,'2018_commission_structure-Start'!$A$21:$A$24,0),MATCH(O$1,'2018_commission_structure-Start'!$A$21:$I$21,0))</f>
        <v>82416.3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8"/>
        <v>82416.3</v>
      </c>
      <c r="U149" s="6">
        <f t="shared" si="29"/>
        <v>205516.3</v>
      </c>
      <c r="V149" s="6">
        <f>MIN(H149,I149)*INDEX('2018_commission_structure-Start'!$A$15:$J$18,MATCH($E149,'2018_commission_structure-Start'!$A$15:$A$18,0),MATCH(V$1,'2018_commission_structure-Start'!$A$15:$J$15,0))</f>
        <v>82416.3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30"/>
        <v>82416.3</v>
      </c>
      <c r="AB149" s="6">
        <f t="shared" si="31"/>
        <v>205516.3</v>
      </c>
    </row>
    <row r="150" spans="1:28" x14ac:dyDescent="0.2">
      <c r="A150" t="str">
        <f t="shared" si="23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 s="2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VLOOKUP(E150,'2018_commission_structure-Start'!$A$22:$I$24,9,FALSE)</f>
        <v>600000</v>
      </c>
      <c r="J150" s="2">
        <f t="shared" si="24"/>
        <v>750000</v>
      </c>
      <c r="K150" s="2">
        <f t="shared" si="25"/>
        <v>900000</v>
      </c>
      <c r="L150" s="2">
        <f t="shared" si="26"/>
        <v>1200000</v>
      </c>
      <c r="M150" s="12">
        <f t="shared" si="27"/>
        <v>0.98084833333333332</v>
      </c>
      <c r="N150" t="str">
        <f t="shared" si="32"/>
        <v>0-100%</v>
      </c>
      <c r="O150" s="6">
        <f>MIN(H150,I150)*INDEX('2018_commission_structure-Start'!$A$21:$I$24,MATCH($E150,'2018_commission_structure-Start'!$A$21:$A$24,0),MATCH(O$1,'2018_commission_structure-Start'!$A$21:$I$21,0))</f>
        <v>76506.17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8"/>
        <v>76506.17</v>
      </c>
      <c r="U150" s="6">
        <f t="shared" si="29"/>
        <v>131228.16999999998</v>
      </c>
      <c r="V150" s="6">
        <f>MIN(H150,I150)*INDEX('2018_commission_structure-Start'!$A$15:$J$18,MATCH($E150,'2018_commission_structure-Start'!$A$15:$A$18,0),MATCH(V$1,'2018_commission_structure-Start'!$A$15:$J$15,0))</f>
        <v>88276.349999999991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30"/>
        <v>88276.349999999991</v>
      </c>
      <c r="AB150" s="6">
        <f t="shared" si="31"/>
        <v>142998.34999999998</v>
      </c>
    </row>
    <row r="151" spans="1:28" x14ac:dyDescent="0.2">
      <c r="A151" t="str">
        <f t="shared" si="23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 s="2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VLOOKUP(E151,'2018_commission_structure-Start'!$A$22:$I$24,9,FALSE)</f>
        <v>600000</v>
      </c>
      <c r="J151" s="2">
        <f t="shared" si="24"/>
        <v>750000</v>
      </c>
      <c r="K151" s="2">
        <f t="shared" si="25"/>
        <v>900000</v>
      </c>
      <c r="L151" s="2">
        <f t="shared" si="26"/>
        <v>1200000</v>
      </c>
      <c r="M151" s="12">
        <f t="shared" si="27"/>
        <v>1.1193716666666667</v>
      </c>
      <c r="N151" t="str">
        <f t="shared" si="32"/>
        <v>100-125%</v>
      </c>
      <c r="O151" s="6">
        <f>MIN(H151,I151)*INDEX('2018_commission_structure-Start'!$A$21:$I$24,MATCH($E151,'2018_commission_structure-Start'!$A$21:$A$24,0),MATCH(O$1,'2018_commission_structure-Start'!$A$21:$I$21,0))</f>
        <v>78000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12175.910000000002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8"/>
        <v>90175.91</v>
      </c>
      <c r="U151" s="6">
        <f t="shared" si="29"/>
        <v>167230.91</v>
      </c>
      <c r="V151" s="6">
        <f>MIN(H151,I151)*INDEX('2018_commission_structure-Start'!$A$15:$J$18,MATCH($E151,'2018_commission_structure-Start'!$A$15:$A$18,0),MATCH(V$1,'2018_commission_structure-Start'!$A$15:$J$15,0))</f>
        <v>90000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12892.14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30"/>
        <v>102892.14</v>
      </c>
      <c r="AB151" s="6">
        <f t="shared" si="31"/>
        <v>179947.14</v>
      </c>
    </row>
    <row r="152" spans="1:28" x14ac:dyDescent="0.2">
      <c r="A152" t="str">
        <f t="shared" si="23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 s="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VLOOKUP(E152,'2018_commission_structure-Start'!$A$22:$I$24,9,FALSE)</f>
        <v>500000</v>
      </c>
      <c r="J152" s="2">
        <f t="shared" si="24"/>
        <v>625000</v>
      </c>
      <c r="K152" s="2">
        <f t="shared" si="25"/>
        <v>750000</v>
      </c>
      <c r="L152" s="2">
        <f t="shared" si="26"/>
        <v>1000000</v>
      </c>
      <c r="M152" s="12">
        <f t="shared" si="27"/>
        <v>1.7887900000000001</v>
      </c>
      <c r="N152" t="str">
        <f t="shared" si="32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31766.9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8"/>
        <v>123016.9</v>
      </c>
      <c r="U152" s="6">
        <f t="shared" si="29"/>
        <v>182604.9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31766.9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30"/>
        <v>138016.9</v>
      </c>
      <c r="AB152" s="6">
        <f t="shared" si="31"/>
        <v>197604.9</v>
      </c>
    </row>
    <row r="153" spans="1:28" x14ac:dyDescent="0.2">
      <c r="A153" t="str">
        <f t="shared" si="23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 s="2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VLOOKUP(E153,'2018_commission_structure-Start'!$A$22:$I$24,9,FALSE)</f>
        <v>750000</v>
      </c>
      <c r="J153" s="2">
        <f t="shared" si="24"/>
        <v>937500</v>
      </c>
      <c r="K153" s="2">
        <f t="shared" si="25"/>
        <v>1125000</v>
      </c>
      <c r="L153" s="2">
        <f t="shared" si="26"/>
        <v>1500000</v>
      </c>
      <c r="M153" s="12">
        <f t="shared" si="27"/>
        <v>0.67181466666666667</v>
      </c>
      <c r="N153" t="str">
        <f t="shared" si="32"/>
        <v>0-100%</v>
      </c>
      <c r="O153" s="6">
        <f>MIN(H153,I153)*INDEX('2018_commission_structure-Start'!$A$21:$I$24,MATCH($E153,'2018_commission_structure-Start'!$A$21:$A$24,0),MATCH(O$1,'2018_commission_structure-Start'!$A$21:$I$21,0))</f>
        <v>75579.149999999994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8"/>
        <v>75579.149999999994</v>
      </c>
      <c r="U153" s="6">
        <f t="shared" si="29"/>
        <v>161195.15</v>
      </c>
      <c r="V153" s="6">
        <f>MIN(H153,I153)*INDEX('2018_commission_structure-Start'!$A$15:$J$18,MATCH($E153,'2018_commission_structure-Start'!$A$15:$A$18,0),MATCH(V$1,'2018_commission_structure-Start'!$A$15:$J$15,0))</f>
        <v>75579.149999999994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30"/>
        <v>75579.149999999994</v>
      </c>
      <c r="AB153" s="6">
        <f t="shared" si="31"/>
        <v>161195.15</v>
      </c>
    </row>
    <row r="154" spans="1:28" x14ac:dyDescent="0.2">
      <c r="A154" t="str">
        <f t="shared" si="23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 s="2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VLOOKUP(E154,'2018_commission_structure-Start'!$A$22:$I$24,9,FALSE)</f>
        <v>600000</v>
      </c>
      <c r="J154" s="2">
        <f t="shared" si="24"/>
        <v>750000</v>
      </c>
      <c r="K154" s="2">
        <f t="shared" si="25"/>
        <v>900000</v>
      </c>
      <c r="L154" s="2">
        <f t="shared" si="26"/>
        <v>1200000</v>
      </c>
      <c r="M154" s="12">
        <f t="shared" si="27"/>
        <v>1.2052883333333333</v>
      </c>
      <c r="N154" t="str">
        <f t="shared" si="32"/>
        <v>100-125%</v>
      </c>
      <c r="O154" s="6">
        <f>MIN(H154,I154)*INDEX('2018_commission_structure-Start'!$A$21:$I$24,MATCH($E154,'2018_commission_structure-Start'!$A$21:$A$24,0),MATCH(O$1,'2018_commission_structure-Start'!$A$21:$I$21,0))</f>
        <v>78000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20939.41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8"/>
        <v>98939.41</v>
      </c>
      <c r="U154" s="6">
        <f t="shared" si="29"/>
        <v>165669.41</v>
      </c>
      <c r="V154" s="6">
        <f>MIN(H154,I154)*INDEX('2018_commission_structure-Start'!$A$15:$J$18,MATCH($E154,'2018_commission_structure-Start'!$A$15:$A$18,0),MATCH(V$1,'2018_commission_structure-Start'!$A$15:$J$15,0))</f>
        <v>90000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22171.14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30"/>
        <v>112171.14</v>
      </c>
      <c r="AB154" s="6">
        <f t="shared" si="31"/>
        <v>178901.14</v>
      </c>
    </row>
    <row r="155" spans="1:28" x14ac:dyDescent="0.2">
      <c r="A155" t="str">
        <f t="shared" si="23"/>
        <v>Zack Codlin</v>
      </c>
      <c r="B155">
        <v>8223052873</v>
      </c>
      <c r="C155" t="s">
        <v>531</v>
      </c>
      <c r="D155" t="s">
        <v>532</v>
      </c>
      <c r="E155" t="s">
        <v>29</v>
      </c>
      <c r="F155" s="2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VLOOKUP(E155,'2018_commission_structure-Start'!$A$22:$I$24,9,FALSE)</f>
        <v>600000</v>
      </c>
      <c r="J155" s="2">
        <f t="shared" si="24"/>
        <v>750000</v>
      </c>
      <c r="K155" s="2">
        <f t="shared" si="25"/>
        <v>900000</v>
      </c>
      <c r="L155" s="2">
        <f t="shared" si="26"/>
        <v>1200000</v>
      </c>
      <c r="M155" s="12">
        <f t="shared" si="27"/>
        <v>1.37262</v>
      </c>
      <c r="N155" t="str">
        <f t="shared" si="32"/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15450.119999999999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8"/>
        <v>118950.12</v>
      </c>
      <c r="U155" s="6">
        <f t="shared" si="29"/>
        <v>174729.12</v>
      </c>
      <c r="V155" s="6">
        <f>MIN(H155,I155)*INDEX('2018_commission_structure-Start'!$A$15:$J$18,MATCH($E155,'2018_commission_structure-Start'!$A$15:$A$18,0),MATCH(V$1,'2018_commission_structure-Start'!$A$15:$J$15,0))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18393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30"/>
        <v>135393</v>
      </c>
      <c r="AB155" s="6">
        <f t="shared" si="31"/>
        <v>191172</v>
      </c>
    </row>
    <row r="156" spans="1:28" x14ac:dyDescent="0.2">
      <c r="A156" t="str">
        <f t="shared" si="23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 s="2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VLOOKUP(E156,'2018_commission_structure-Start'!$A$22:$I$24,9,FALSE)</f>
        <v>750000</v>
      </c>
      <c r="J156" s="2">
        <f t="shared" si="24"/>
        <v>937500</v>
      </c>
      <c r="K156" s="2">
        <f t="shared" si="25"/>
        <v>1125000</v>
      </c>
      <c r="L156" s="2">
        <f t="shared" si="26"/>
        <v>1500000</v>
      </c>
      <c r="M156" s="12">
        <f t="shared" si="27"/>
        <v>1.0924906666666667</v>
      </c>
      <c r="N156" t="str">
        <f t="shared" si="32"/>
        <v>100-125%</v>
      </c>
      <c r="O156" s="6">
        <f>MIN(H156,I156)*INDEX('2018_commission_structure-Start'!$A$21:$I$24,MATCH($E156,'2018_commission_structure-Start'!$A$21:$A$24,0),MATCH(O$1,'2018_commission_structure-Start'!$A$21:$I$21,0))</f>
        <v>112500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13179.92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8"/>
        <v>125679.92</v>
      </c>
      <c r="U156" s="6">
        <f t="shared" si="29"/>
        <v>240142.91999999998</v>
      </c>
      <c r="V156" s="6">
        <f>MIN(H156,I156)*INDEX('2018_commission_structure-Start'!$A$15:$J$18,MATCH($E156,'2018_commission_structure-Start'!$A$15:$A$18,0),MATCH(V$1,'2018_commission_structure-Start'!$A$15:$J$15,0))</f>
        <v>112500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15260.960000000001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30"/>
        <v>127760.96000000001</v>
      </c>
      <c r="AB156" s="6">
        <f t="shared" si="31"/>
        <v>242223.96000000002</v>
      </c>
    </row>
    <row r="157" spans="1:28" x14ac:dyDescent="0.2">
      <c r="A157" t="str">
        <f t="shared" si="23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 s="2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VLOOKUP(E157,'2018_commission_structure-Start'!$A$22:$I$24,9,FALSE)</f>
        <v>750000</v>
      </c>
      <c r="J157" s="2">
        <f t="shared" si="24"/>
        <v>937500</v>
      </c>
      <c r="K157" s="2">
        <f t="shared" si="25"/>
        <v>1125000</v>
      </c>
      <c r="L157" s="2">
        <f t="shared" si="26"/>
        <v>1500000</v>
      </c>
      <c r="M157" s="12">
        <f t="shared" si="27"/>
        <v>0.98624933333333331</v>
      </c>
      <c r="N157" t="str">
        <f t="shared" si="32"/>
        <v>0-100%</v>
      </c>
      <c r="O157" s="6">
        <f>MIN(H157,I157)*INDEX('2018_commission_structure-Start'!$A$21:$I$24,MATCH($E157,'2018_commission_structure-Start'!$A$21:$A$24,0),MATCH(O$1,'2018_commission_structure-Start'!$A$21:$I$21,0))</f>
        <v>110953.05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8"/>
        <v>110953.05</v>
      </c>
      <c r="U157" s="6">
        <f t="shared" si="29"/>
        <v>194768.05</v>
      </c>
      <c r="V157" s="6">
        <f>MIN(H157,I157)*INDEX('2018_commission_structure-Start'!$A$15:$J$18,MATCH($E157,'2018_commission_structure-Start'!$A$15:$A$18,0),MATCH(V$1,'2018_commission_structure-Start'!$A$15:$J$15,0))</f>
        <v>110953.05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 t="shared" si="30"/>
        <v>110953.05</v>
      </c>
      <c r="AB157" s="6">
        <f t="shared" si="31"/>
        <v>194768.05</v>
      </c>
    </row>
    <row r="158" spans="1:28" x14ac:dyDescent="0.2">
      <c r="A158" t="str">
        <f t="shared" si="23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 s="2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VLOOKUP(E158,'2018_commission_structure-Start'!$A$22:$I$24,9,FALSE)</f>
        <v>600000</v>
      </c>
      <c r="J158" s="2">
        <f t="shared" si="24"/>
        <v>750000</v>
      </c>
      <c r="K158" s="2">
        <f t="shared" si="25"/>
        <v>900000</v>
      </c>
      <c r="L158" s="2">
        <f t="shared" si="26"/>
        <v>1200000</v>
      </c>
      <c r="M158" s="12">
        <f t="shared" si="27"/>
        <v>1.2318583333333333</v>
      </c>
      <c r="N158" t="str">
        <f t="shared" si="32"/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23649.550000000003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8"/>
        <v>101649.55</v>
      </c>
      <c r="U158" s="6">
        <f t="shared" si="29"/>
        <v>157744.54999999999</v>
      </c>
      <c r="V158" s="6">
        <f>MIN(H158,I158)*INDEX('2018_commission_structure-Start'!$A$15:$J$18,MATCH($E158,'2018_commission_structure-Start'!$A$15:$A$18,0),MATCH(V$1,'2018_commission_structure-Start'!$A$15:$J$15,0))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25040.7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30"/>
        <v>115040.7</v>
      </c>
      <c r="AB158" s="6">
        <f t="shared" si="31"/>
        <v>171135.7</v>
      </c>
    </row>
    <row r="159" spans="1:28" x14ac:dyDescent="0.2">
      <c r="A159" t="str">
        <f t="shared" si="23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 s="2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VLOOKUP(E159,'2018_commission_structure-Start'!$A$22:$I$24,9,FALSE)</f>
        <v>750000</v>
      </c>
      <c r="J159" s="2">
        <f t="shared" si="24"/>
        <v>937500</v>
      </c>
      <c r="K159" s="2">
        <f t="shared" si="25"/>
        <v>1125000</v>
      </c>
      <c r="L159" s="2">
        <f t="shared" si="26"/>
        <v>1500000</v>
      </c>
      <c r="M159" s="12">
        <f t="shared" si="27"/>
        <v>1.1114866666666667</v>
      </c>
      <c r="N159" t="str">
        <f t="shared" si="32"/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15886.85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8"/>
        <v>128386.85</v>
      </c>
      <c r="U159" s="6">
        <f t="shared" si="29"/>
        <v>250566.85</v>
      </c>
      <c r="V159" s="6">
        <f>MIN(H159,I159)*INDEX('2018_commission_structure-Start'!$A$15:$J$18,MATCH($E159,'2018_commission_structure-Start'!$A$15:$A$18,0),MATCH(V$1,'2018_commission_structure-Start'!$A$15:$J$15,0))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18395.3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30"/>
        <v>130895.3</v>
      </c>
      <c r="AB159" s="6">
        <f t="shared" si="31"/>
        <v>253075.3</v>
      </c>
    </row>
    <row r="160" spans="1:28" x14ac:dyDescent="0.2">
      <c r="A160" t="str">
        <f t="shared" si="23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 s="2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VLOOKUP(E160,'2018_commission_structure-Start'!$A$22:$I$24,9,FALSE)</f>
        <v>750000</v>
      </c>
      <c r="J160" s="2">
        <f t="shared" si="24"/>
        <v>937500</v>
      </c>
      <c r="K160" s="2">
        <f t="shared" si="25"/>
        <v>1125000</v>
      </c>
      <c r="L160" s="2">
        <f t="shared" si="26"/>
        <v>1500000</v>
      </c>
      <c r="M160" s="12">
        <f t="shared" si="27"/>
        <v>0.68934666666666666</v>
      </c>
      <c r="N160" t="str">
        <f t="shared" si="32"/>
        <v>0-100%</v>
      </c>
      <c r="O160" s="6">
        <f>MIN(H160,I160)*INDEX('2018_commission_structure-Start'!$A$21:$I$24,MATCH($E160,'2018_commission_structure-Start'!$A$21:$A$24,0),MATCH(O$1,'2018_commission_structure-Start'!$A$21:$I$21,0))</f>
        <v>77551.5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8"/>
        <v>77551.5</v>
      </c>
      <c r="U160" s="6">
        <f t="shared" si="29"/>
        <v>199505.5</v>
      </c>
      <c r="V160" s="6">
        <f>MIN(H160,I160)*INDEX('2018_commission_structure-Start'!$A$15:$J$18,MATCH($E160,'2018_commission_structure-Start'!$A$15:$A$18,0),MATCH(V$1,'2018_commission_structure-Start'!$A$15:$J$15,0))</f>
        <v>77551.5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30"/>
        <v>77551.5</v>
      </c>
      <c r="AB160" s="6">
        <f t="shared" si="31"/>
        <v>199505.5</v>
      </c>
    </row>
    <row r="161" spans="1:28" x14ac:dyDescent="0.2">
      <c r="A161" t="str">
        <f t="shared" si="23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 s="2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VLOOKUP(E161,'2018_commission_structure-Start'!$A$22:$I$24,9,FALSE)</f>
        <v>600000</v>
      </c>
      <c r="J161" s="2">
        <f t="shared" si="24"/>
        <v>750000</v>
      </c>
      <c r="K161" s="2">
        <f t="shared" si="25"/>
        <v>900000</v>
      </c>
      <c r="L161" s="2">
        <f t="shared" si="26"/>
        <v>1200000</v>
      </c>
      <c r="M161" s="12">
        <f t="shared" si="27"/>
        <v>0.91836166666666663</v>
      </c>
      <c r="N161" t="str">
        <f t="shared" si="32"/>
        <v>0-100%</v>
      </c>
      <c r="O161" s="6">
        <f>MIN(H161,I161)*INDEX('2018_commission_structure-Start'!$A$21:$I$24,MATCH($E161,'2018_commission_structure-Start'!$A$21:$A$24,0),MATCH(O$1,'2018_commission_structure-Start'!$A$21:$I$21,0))</f>
        <v>71632.210000000006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8"/>
        <v>71632.210000000006</v>
      </c>
      <c r="U161" s="6">
        <f t="shared" si="29"/>
        <v>127845.21</v>
      </c>
      <c r="V161" s="6">
        <f>MIN(H161,I161)*INDEX('2018_commission_structure-Start'!$A$15:$J$18,MATCH($E161,'2018_commission_structure-Start'!$A$15:$A$18,0),MATCH(V$1,'2018_commission_structure-Start'!$A$15:$J$15,0))</f>
        <v>82652.55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30"/>
        <v>82652.55</v>
      </c>
      <c r="AB161" s="6">
        <f t="shared" si="31"/>
        <v>138865.54999999999</v>
      </c>
    </row>
    <row r="162" spans="1:28" x14ac:dyDescent="0.2">
      <c r="A162" t="str">
        <f t="shared" si="23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 s="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VLOOKUP(E162,'2018_commission_structure-Start'!$A$22:$I$24,9,FALSE)</f>
        <v>750000</v>
      </c>
      <c r="J162" s="2">
        <f t="shared" si="24"/>
        <v>937500</v>
      </c>
      <c r="K162" s="2">
        <f t="shared" si="25"/>
        <v>1125000</v>
      </c>
      <c r="L162" s="2">
        <f t="shared" si="26"/>
        <v>1500000</v>
      </c>
      <c r="M162" s="12">
        <f t="shared" si="27"/>
        <v>0.91450799999999999</v>
      </c>
      <c r="N162" t="str">
        <f t="shared" si="32"/>
        <v>0-100%</v>
      </c>
      <c r="O162" s="6">
        <f>MIN(H162,I162)*INDEX('2018_commission_structure-Start'!$A$21:$I$24,MATCH($E162,'2018_commission_structure-Start'!$A$21:$A$24,0),MATCH(O$1,'2018_commission_structure-Start'!$A$21:$I$21,0))</f>
        <v>102882.15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8"/>
        <v>102882.15</v>
      </c>
      <c r="U162" s="6">
        <f t="shared" si="29"/>
        <v>220231.15</v>
      </c>
      <c r="V162" s="6">
        <f>MIN(H162,I162)*INDEX('2018_commission_structure-Start'!$A$15:$J$18,MATCH($E162,'2018_commission_structure-Start'!$A$15:$A$18,0),MATCH(V$1,'2018_commission_structure-Start'!$A$15:$J$15,0))</f>
        <v>102882.15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30"/>
        <v>102882.15</v>
      </c>
      <c r="AB162" s="6">
        <f t="shared" si="31"/>
        <v>220231.15</v>
      </c>
    </row>
    <row r="163" spans="1:28" x14ac:dyDescent="0.2">
      <c r="A163" t="str">
        <f t="shared" si="23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 s="2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VLOOKUP(E163,'2018_commission_structure-Start'!$A$22:$I$24,9,FALSE)</f>
        <v>750000</v>
      </c>
      <c r="J163" s="2">
        <f t="shared" si="24"/>
        <v>937500</v>
      </c>
      <c r="K163" s="2">
        <f t="shared" si="25"/>
        <v>1125000</v>
      </c>
      <c r="L163" s="2">
        <f t="shared" si="26"/>
        <v>1500000</v>
      </c>
      <c r="M163" s="12">
        <f t="shared" si="27"/>
        <v>0.98935600000000001</v>
      </c>
      <c r="N163" t="str">
        <f t="shared" si="32"/>
        <v>0-100%</v>
      </c>
      <c r="O163" s="6">
        <f>MIN(H163,I163)*INDEX('2018_commission_structure-Start'!$A$21:$I$24,MATCH($E163,'2018_commission_structure-Start'!$A$21:$A$24,0),MATCH(O$1,'2018_commission_structure-Start'!$A$21:$I$21,0))</f>
        <v>111302.55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8"/>
        <v>111302.55</v>
      </c>
      <c r="U163" s="6">
        <f t="shared" si="29"/>
        <v>231985.55</v>
      </c>
      <c r="V163" s="6">
        <f>MIN(H163,I163)*INDEX('2018_commission_structure-Start'!$A$15:$J$18,MATCH($E163,'2018_commission_structure-Start'!$A$15:$A$18,0),MATCH(V$1,'2018_commission_structure-Start'!$A$15:$J$15,0))</f>
        <v>111302.55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30"/>
        <v>111302.55</v>
      </c>
      <c r="AB163" s="6">
        <f t="shared" si="31"/>
        <v>231985.55</v>
      </c>
    </row>
    <row r="164" spans="1:28" x14ac:dyDescent="0.2">
      <c r="A164" t="str">
        <f t="shared" si="23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 s="2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VLOOKUP(E164,'2018_commission_structure-Start'!$A$22:$I$24,9,FALSE)</f>
        <v>750000</v>
      </c>
      <c r="J164" s="2">
        <f t="shared" si="24"/>
        <v>937500</v>
      </c>
      <c r="K164" s="2">
        <f t="shared" si="25"/>
        <v>1125000</v>
      </c>
      <c r="L164" s="2">
        <f t="shared" si="26"/>
        <v>1500000</v>
      </c>
      <c r="M164" s="12">
        <f t="shared" si="27"/>
        <v>1.103928</v>
      </c>
      <c r="N164" t="str">
        <f t="shared" si="32"/>
        <v>100-125%</v>
      </c>
      <c r="O164" s="6">
        <f>MIN(H164,I164)*INDEX('2018_commission_structure-Start'!$A$21:$I$24,MATCH($E164,'2018_commission_structure-Start'!$A$21:$A$24,0),MATCH(O$1,'2018_commission_structure-Start'!$A$21:$I$21,0))</f>
        <v>112500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14809.74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8"/>
        <v>127309.74</v>
      </c>
      <c r="U164" s="6">
        <f t="shared" si="29"/>
        <v>243622.74</v>
      </c>
      <c r="V164" s="6">
        <f>MIN(H164,I164)*INDEX('2018_commission_structure-Start'!$A$15:$J$18,MATCH($E164,'2018_commission_structure-Start'!$A$15:$A$18,0),MATCH(V$1,'2018_commission_structure-Start'!$A$15:$J$15,0))</f>
        <v>112500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17148.12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30"/>
        <v>129648.12</v>
      </c>
      <c r="AB164" s="6">
        <f t="shared" si="31"/>
        <v>245961.12</v>
      </c>
    </row>
    <row r="165" spans="1:28" x14ac:dyDescent="0.2">
      <c r="A165" t="str">
        <f t="shared" si="23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 s="2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VLOOKUP(E165,'2018_commission_structure-Start'!$A$22:$I$24,9,FALSE)</f>
        <v>750000</v>
      </c>
      <c r="J165" s="2">
        <f t="shared" si="24"/>
        <v>937500</v>
      </c>
      <c r="K165" s="2">
        <f t="shared" si="25"/>
        <v>1125000</v>
      </c>
      <c r="L165" s="2">
        <f t="shared" si="26"/>
        <v>1500000</v>
      </c>
      <c r="M165" s="12">
        <f t="shared" si="27"/>
        <v>1.1029066666666667</v>
      </c>
      <c r="N165" t="str">
        <f t="shared" si="32"/>
        <v>100-125%</v>
      </c>
      <c r="O165" s="6">
        <f>MIN(H165,I165)*INDEX('2018_commission_structure-Start'!$A$21:$I$24,MATCH($E165,'2018_commission_structure-Start'!$A$21:$A$24,0),MATCH(O$1,'2018_commission_structure-Start'!$A$21:$I$21,0))</f>
        <v>112500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14664.2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8"/>
        <v>127164.2</v>
      </c>
      <c r="U165" s="6">
        <f t="shared" si="29"/>
        <v>223163.2</v>
      </c>
      <c r="V165" s="6">
        <f>MIN(H165,I165)*INDEX('2018_commission_structure-Start'!$A$15:$J$18,MATCH($E165,'2018_commission_structure-Start'!$A$15:$A$18,0),MATCH(V$1,'2018_commission_structure-Start'!$A$15:$J$15,0))</f>
        <v>112500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16979.599999999999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30"/>
        <v>129479.6</v>
      </c>
      <c r="AB165" s="6">
        <f t="shared" si="31"/>
        <v>225478.6</v>
      </c>
    </row>
    <row r="166" spans="1:28" x14ac:dyDescent="0.2">
      <c r="A166" t="str">
        <f t="shared" si="23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 s="2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VLOOKUP(E166,'2018_commission_structure-Start'!$A$22:$I$24,9,FALSE)</f>
        <v>600000</v>
      </c>
      <c r="J166" s="2">
        <f t="shared" si="24"/>
        <v>750000</v>
      </c>
      <c r="K166" s="2">
        <f t="shared" si="25"/>
        <v>900000</v>
      </c>
      <c r="L166" s="2">
        <f t="shared" si="26"/>
        <v>1200000</v>
      </c>
      <c r="M166" s="12">
        <f t="shared" si="27"/>
        <v>1.4208216666666666</v>
      </c>
      <c r="N166" t="str">
        <f t="shared" si="32"/>
        <v>125-150%</v>
      </c>
      <c r="O166" s="6">
        <f>MIN(H166,I166)*INDEX('2018_commission_structure-Start'!$A$21:$I$24,MATCH($E166,'2018_commission_structure-Start'!$A$21:$A$24,0),MATCH(O$1,'2018_commission_structure-Start'!$A$21:$I$21,0))</f>
        <v>78000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25500.000000000004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21523.53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8"/>
        <v>125023.53</v>
      </c>
      <c r="U166" s="6">
        <f t="shared" si="29"/>
        <v>203711.53</v>
      </c>
      <c r="V166" s="6">
        <f>MIN(H166,I166)*INDEX('2018_commission_structure-Start'!$A$15:$J$18,MATCH($E166,'2018_commission_structure-Start'!$A$15:$A$18,0),MATCH(V$1,'2018_commission_structure-Start'!$A$15:$J$15,0))</f>
        <v>90000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27000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25623.25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30"/>
        <v>142623.25</v>
      </c>
      <c r="AB166" s="6">
        <f t="shared" si="31"/>
        <v>221311.25</v>
      </c>
    </row>
    <row r="167" spans="1:28" x14ac:dyDescent="0.2">
      <c r="A167" t="str">
        <f t="shared" si="23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 s="2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VLOOKUP(E167,'2018_commission_structure-Start'!$A$22:$I$24,9,FALSE)</f>
        <v>750000</v>
      </c>
      <c r="J167" s="2">
        <f t="shared" si="24"/>
        <v>937500</v>
      </c>
      <c r="K167" s="2">
        <f t="shared" si="25"/>
        <v>1125000</v>
      </c>
      <c r="L167" s="2">
        <f t="shared" si="26"/>
        <v>1500000</v>
      </c>
      <c r="M167" s="12">
        <f t="shared" si="27"/>
        <v>0.93258666666666667</v>
      </c>
      <c r="N167" t="str">
        <f t="shared" si="32"/>
        <v>0-100%</v>
      </c>
      <c r="O167" s="6">
        <f>MIN(H167,I167)*INDEX('2018_commission_structure-Start'!$A$21:$I$24,MATCH($E167,'2018_commission_structure-Start'!$A$21:$A$24,0),MATCH(O$1,'2018_commission_structure-Start'!$A$21:$I$21,0))</f>
        <v>104916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8"/>
        <v>104916</v>
      </c>
      <c r="U167" s="6">
        <f t="shared" si="29"/>
        <v>192400</v>
      </c>
      <c r="V167" s="6">
        <f>MIN(H167,I167)*INDEX('2018_commission_structure-Start'!$A$15:$J$18,MATCH($E167,'2018_commission_structure-Start'!$A$15:$A$18,0),MATCH(V$1,'2018_commission_structure-Start'!$A$15:$J$15,0))</f>
        <v>104916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30"/>
        <v>104916</v>
      </c>
      <c r="AB167" s="6">
        <f t="shared" si="31"/>
        <v>192400</v>
      </c>
    </row>
    <row r="168" spans="1:28" x14ac:dyDescent="0.2">
      <c r="A168" t="str">
        <f t="shared" si="23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 s="2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VLOOKUP(E168,'2018_commission_structure-Start'!$A$22:$I$24,9,FALSE)</f>
        <v>600000</v>
      </c>
      <c r="J168" s="2">
        <f t="shared" si="24"/>
        <v>750000</v>
      </c>
      <c r="K168" s="2">
        <f t="shared" si="25"/>
        <v>900000</v>
      </c>
      <c r="L168" s="2">
        <f t="shared" si="26"/>
        <v>1200000</v>
      </c>
      <c r="M168" s="12">
        <f t="shared" si="27"/>
        <v>1.2075483333333332</v>
      </c>
      <c r="N168" t="str">
        <f t="shared" si="32"/>
        <v>100-125%</v>
      </c>
      <c r="O168" s="6">
        <f>MIN(H168,I168)*INDEX('2018_commission_structure-Start'!$A$21:$I$24,MATCH($E168,'2018_commission_structure-Start'!$A$21:$A$24,0),MATCH(O$1,'2018_commission_structure-Start'!$A$21:$I$21,0))</f>
        <v>78000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21169.93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8"/>
        <v>99169.93</v>
      </c>
      <c r="U168" s="6">
        <f t="shared" si="29"/>
        <v>155185.93</v>
      </c>
      <c r="V168" s="6">
        <f>MIN(H168,I168)*INDEX('2018_commission_structure-Start'!$A$15:$J$18,MATCH($E168,'2018_commission_structure-Start'!$A$15:$A$18,0),MATCH(V$1,'2018_commission_structure-Start'!$A$15:$J$15,0))</f>
        <v>90000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22415.219999999998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30"/>
        <v>112415.22</v>
      </c>
      <c r="AB168" s="6">
        <f t="shared" si="31"/>
        <v>168431.22</v>
      </c>
    </row>
    <row r="169" spans="1:28" x14ac:dyDescent="0.2">
      <c r="A169" t="str">
        <f t="shared" si="23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 s="2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VLOOKUP(E169,'2018_commission_structure-Start'!$A$22:$I$24,9,FALSE)</f>
        <v>500000</v>
      </c>
      <c r="J169" s="2">
        <f t="shared" si="24"/>
        <v>625000</v>
      </c>
      <c r="K169" s="2">
        <f t="shared" si="25"/>
        <v>750000</v>
      </c>
      <c r="L169" s="2">
        <f t="shared" si="26"/>
        <v>1000000</v>
      </c>
      <c r="M169" s="12">
        <f t="shared" si="27"/>
        <v>1.6970179999999999</v>
      </c>
      <c r="N169" t="str">
        <f t="shared" si="32"/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21671.98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8"/>
        <v>112921.98</v>
      </c>
      <c r="U169" s="6">
        <f t="shared" si="29"/>
        <v>169708.97999999998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21671.98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30"/>
        <v>127921.98</v>
      </c>
      <c r="AB169" s="6">
        <f t="shared" si="31"/>
        <v>184708.97999999998</v>
      </c>
    </row>
    <row r="170" spans="1:28" x14ac:dyDescent="0.2">
      <c r="A170" t="str">
        <f t="shared" si="23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 s="2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VLOOKUP(E170,'2018_commission_structure-Start'!$A$22:$I$24,9,FALSE)</f>
        <v>600000</v>
      </c>
      <c r="J170" s="2">
        <f t="shared" si="24"/>
        <v>750000</v>
      </c>
      <c r="K170" s="2">
        <f t="shared" si="25"/>
        <v>900000</v>
      </c>
      <c r="L170" s="2">
        <f t="shared" si="26"/>
        <v>1200000</v>
      </c>
      <c r="M170" s="12">
        <f t="shared" si="27"/>
        <v>1.3855516666666667</v>
      </c>
      <c r="N170" t="str">
        <f t="shared" si="32"/>
        <v>125-150%</v>
      </c>
      <c r="O170" s="6">
        <f>MIN(H170,I170)*INDEX('2018_commission_structure-Start'!$A$21:$I$24,MATCH($E170,'2018_commission_structure-Start'!$A$21:$A$24,0),MATCH(O$1,'2018_commission_structure-Start'!$A$21:$I$21,0))</f>
        <v>78000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25500.000000000004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17079.509999999998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8"/>
        <v>120579.51</v>
      </c>
      <c r="U170" s="6">
        <f t="shared" si="29"/>
        <v>199568.51</v>
      </c>
      <c r="V170" s="6">
        <f>MIN(H170,I170)*INDEX('2018_commission_structure-Start'!$A$15:$J$18,MATCH($E170,'2018_commission_structure-Start'!$A$15:$A$18,0),MATCH(V$1,'2018_commission_structure-Start'!$A$15:$J$15,0))</f>
        <v>90000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27000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20332.75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30"/>
        <v>137332.75</v>
      </c>
      <c r="AB170" s="6">
        <f t="shared" si="31"/>
        <v>216321.75</v>
      </c>
    </row>
    <row r="171" spans="1:28" x14ac:dyDescent="0.2">
      <c r="A171" t="str">
        <f t="shared" si="23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 s="2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VLOOKUP(E171,'2018_commission_structure-Start'!$A$22:$I$24,9,FALSE)</f>
        <v>600000</v>
      </c>
      <c r="J171" s="2">
        <f t="shared" si="24"/>
        <v>750000</v>
      </c>
      <c r="K171" s="2">
        <f t="shared" si="25"/>
        <v>900000</v>
      </c>
      <c r="L171" s="2">
        <f t="shared" si="26"/>
        <v>1200000</v>
      </c>
      <c r="M171" s="12">
        <f t="shared" si="27"/>
        <v>0.86353333333333337</v>
      </c>
      <c r="N171" t="str">
        <f t="shared" si="32"/>
        <v>0-100%</v>
      </c>
      <c r="O171" s="6">
        <f>MIN(H171,I171)*INDEX('2018_commission_structure-Start'!$A$21:$I$24,MATCH($E171,'2018_commission_structure-Start'!$A$21:$A$24,0),MATCH(O$1,'2018_commission_structure-Start'!$A$21:$I$21,0))</f>
        <v>67355.600000000006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8"/>
        <v>67355.600000000006</v>
      </c>
      <c r="U171" s="6">
        <f t="shared" si="29"/>
        <v>137661.6</v>
      </c>
      <c r="V171" s="6">
        <f>MIN(H171,I171)*INDEX('2018_commission_structure-Start'!$A$15:$J$18,MATCH($E171,'2018_commission_structure-Start'!$A$15:$A$18,0),MATCH(V$1,'2018_commission_structure-Start'!$A$15:$J$15,0))</f>
        <v>77718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30"/>
        <v>77718</v>
      </c>
      <c r="AB171" s="6">
        <f t="shared" si="31"/>
        <v>148024</v>
      </c>
    </row>
    <row r="172" spans="1:28" x14ac:dyDescent="0.2">
      <c r="A172" t="str">
        <f t="shared" si="23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 s="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VLOOKUP(E172,'2018_commission_structure-Start'!$A$22:$I$24,9,FALSE)</f>
        <v>600000</v>
      </c>
      <c r="J172" s="2">
        <f t="shared" si="24"/>
        <v>750000</v>
      </c>
      <c r="K172" s="2">
        <f t="shared" si="25"/>
        <v>900000</v>
      </c>
      <c r="L172" s="2">
        <f t="shared" si="26"/>
        <v>1200000</v>
      </c>
      <c r="M172" s="12">
        <f t="shared" si="27"/>
        <v>0.86897000000000002</v>
      </c>
      <c r="N172" t="str">
        <f t="shared" si="32"/>
        <v>0-100%</v>
      </c>
      <c r="O172" s="6">
        <f>MIN(H172,I172)*INDEX('2018_commission_structure-Start'!$A$21:$I$24,MATCH($E172,'2018_commission_structure-Start'!$A$21:$A$24,0),MATCH(O$1,'2018_commission_structure-Start'!$A$21:$I$21,0))</f>
        <v>67779.66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8"/>
        <v>67779.66</v>
      </c>
      <c r="U172" s="6">
        <f t="shared" si="29"/>
        <v>130980.66</v>
      </c>
      <c r="V172" s="6">
        <f>MIN(H172,I172)*INDEX('2018_commission_structure-Start'!$A$15:$J$18,MATCH($E172,'2018_commission_structure-Start'!$A$15:$A$18,0),MATCH(V$1,'2018_commission_structure-Start'!$A$15:$J$15,0))</f>
        <v>78207.3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30"/>
        <v>78207.3</v>
      </c>
      <c r="AB172" s="6">
        <f t="shared" si="31"/>
        <v>141408.29999999999</v>
      </c>
    </row>
    <row r="173" spans="1:28" x14ac:dyDescent="0.2">
      <c r="A173" t="str">
        <f t="shared" si="23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 s="2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VLOOKUP(E173,'2018_commission_structure-Start'!$A$22:$I$24,9,FALSE)</f>
        <v>500000</v>
      </c>
      <c r="J173" s="2">
        <f t="shared" si="24"/>
        <v>625000</v>
      </c>
      <c r="K173" s="2">
        <f t="shared" si="25"/>
        <v>750000</v>
      </c>
      <c r="L173" s="2">
        <f t="shared" si="26"/>
        <v>1000000</v>
      </c>
      <c r="M173" s="12">
        <f t="shared" si="27"/>
        <v>1.484246</v>
      </c>
      <c r="N173" t="str">
        <f t="shared" ref="N173:N204" si="33">IF(M173&lt;=1, "0-100%", IF(M173&lt;=1.25, "100-125%", IF(M173&lt;=1.5, "125-150%", IF(M173&lt;=2, "150-200%", "&gt;200%"))))</f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21082.14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8"/>
        <v>89832.14</v>
      </c>
      <c r="U173" s="6">
        <f t="shared" si="29"/>
        <v>120088.14</v>
      </c>
      <c r="V173" s="6">
        <f>MIN(H173,I173)*INDEX('2018_commission_structure-Start'!$A$15:$J$18,MATCH($E173,'2018_commission_structure-Start'!$A$15:$A$18,0),MATCH(V$1,'2018_commission_structure-Start'!$A$15:$J$15,0))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23424.600000000002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30"/>
        <v>104674.6</v>
      </c>
      <c r="AB173" s="6">
        <f t="shared" si="31"/>
        <v>134930.6</v>
      </c>
    </row>
    <row r="174" spans="1:28" x14ac:dyDescent="0.2">
      <c r="A174" t="str">
        <f t="shared" si="23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 s="2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VLOOKUP(E174,'2018_commission_structure-Start'!$A$22:$I$24,9,FALSE)</f>
        <v>600000</v>
      </c>
      <c r="J174" s="2">
        <f t="shared" si="24"/>
        <v>750000</v>
      </c>
      <c r="K174" s="2">
        <f t="shared" si="25"/>
        <v>900000</v>
      </c>
      <c r="L174" s="2">
        <f t="shared" si="26"/>
        <v>1200000</v>
      </c>
      <c r="M174" s="12">
        <f t="shared" si="27"/>
        <v>1.2870133333333333</v>
      </c>
      <c r="N174" t="str">
        <f t="shared" si="33"/>
        <v>125-150%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4663.6799999999994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8"/>
        <v>108163.68</v>
      </c>
      <c r="U174" s="6">
        <f t="shared" si="29"/>
        <v>181313.68</v>
      </c>
      <c r="V174" s="6">
        <f>MIN(H174,I174)*INDEX('2018_commission_structure-Start'!$A$15:$J$18,MATCH($E174,'2018_commission_structure-Start'!$A$15:$A$18,0),MATCH(V$1,'2018_commission_structure-Start'!$A$15:$J$15,0))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5552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30"/>
        <v>122552</v>
      </c>
      <c r="AB174" s="6">
        <f t="shared" si="31"/>
        <v>195702</v>
      </c>
    </row>
    <row r="175" spans="1:28" x14ac:dyDescent="0.2">
      <c r="A175" t="str">
        <f t="shared" si="23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 s="2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VLOOKUP(E175,'2018_commission_structure-Start'!$A$22:$I$24,9,FALSE)</f>
        <v>500000</v>
      </c>
      <c r="J175" s="2">
        <f t="shared" si="24"/>
        <v>625000</v>
      </c>
      <c r="K175" s="2">
        <f t="shared" si="25"/>
        <v>750000</v>
      </c>
      <c r="L175" s="2">
        <f t="shared" si="26"/>
        <v>1000000</v>
      </c>
      <c r="M175" s="12">
        <f t="shared" si="27"/>
        <v>0.95988399999999996</v>
      </c>
      <c r="N175" t="str">
        <f t="shared" si="33"/>
        <v>0-100%</v>
      </c>
      <c r="O175" s="6">
        <f>MIN(H175,I175)*INDEX('2018_commission_structure-Start'!$A$21:$I$24,MATCH($E175,'2018_commission_structure-Start'!$A$21:$A$24,0),MATCH(O$1,'2018_commission_structure-Start'!$A$21:$I$21,0))</f>
        <v>47994.200000000004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8"/>
        <v>47994.200000000004</v>
      </c>
      <c r="U175" s="6">
        <f t="shared" si="29"/>
        <v>88851.200000000012</v>
      </c>
      <c r="V175" s="6">
        <f>MIN(H175,I175)*INDEX('2018_commission_structure-Start'!$A$15:$J$18,MATCH($E175,'2018_commission_structure-Start'!$A$15:$A$18,0),MATCH(V$1,'2018_commission_structure-Start'!$A$15:$J$15,0))</f>
        <v>57593.04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30"/>
        <v>57593.04</v>
      </c>
      <c r="AB175" s="6">
        <f t="shared" si="31"/>
        <v>98450.040000000008</v>
      </c>
    </row>
    <row r="176" spans="1:28" x14ac:dyDescent="0.2">
      <c r="A176" t="str">
        <f t="shared" si="23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 s="2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VLOOKUP(E176,'2018_commission_structure-Start'!$A$22:$I$24,9,FALSE)</f>
        <v>500000</v>
      </c>
      <c r="J176" s="2">
        <f t="shared" si="24"/>
        <v>625000</v>
      </c>
      <c r="K176" s="2">
        <f t="shared" si="25"/>
        <v>750000</v>
      </c>
      <c r="L176" s="2">
        <f t="shared" si="26"/>
        <v>1000000</v>
      </c>
      <c r="M176" s="12">
        <f t="shared" si="27"/>
        <v>1.1993119999999999</v>
      </c>
      <c r="N176" t="str">
        <f t="shared" si="33"/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14948.4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8"/>
        <v>64948.4</v>
      </c>
      <c r="U176" s="6">
        <f t="shared" si="29"/>
        <v>97509.4</v>
      </c>
      <c r="V176" s="6">
        <f>MIN(H176,I176)*INDEX('2018_commission_structure-Start'!$A$15:$J$18,MATCH($E176,'2018_commission_structure-Start'!$A$15:$A$18,0),MATCH(V$1,'2018_commission_structure-Start'!$A$15:$J$15,0))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16941.52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30"/>
        <v>76941.52</v>
      </c>
      <c r="AB176" s="6">
        <f t="shared" si="31"/>
        <v>109502.52</v>
      </c>
    </row>
    <row r="177" spans="1:28" x14ac:dyDescent="0.2">
      <c r="A177" t="str">
        <f t="shared" si="23"/>
        <v>Fraze Crisell</v>
      </c>
      <c r="B177">
        <v>5244119095</v>
      </c>
      <c r="C177" t="s">
        <v>1106</v>
      </c>
      <c r="D177" t="s">
        <v>496</v>
      </c>
      <c r="E177" t="s">
        <v>7</v>
      </c>
      <c r="F177" s="2">
        <v>53456</v>
      </c>
      <c r="G177">
        <f>COUNTIF(deals_closed!D:D,B177)</f>
        <v>25</v>
      </c>
      <c r="H177" s="2">
        <f>SUMIF(deals_closed!D:D,B177,deals_closed!C:C)</f>
        <v>876577</v>
      </c>
      <c r="I177" s="2">
        <f>VLOOKUP(E177,'2018_commission_structure-Start'!$A$22:$I$24,9,FALSE)</f>
        <v>500000</v>
      </c>
      <c r="J177" s="2">
        <f t="shared" si="24"/>
        <v>625000</v>
      </c>
      <c r="K177" s="2">
        <f t="shared" si="25"/>
        <v>750000</v>
      </c>
      <c r="L177" s="2">
        <f t="shared" si="26"/>
        <v>1000000</v>
      </c>
      <c r="M177" s="12">
        <f t="shared" si="27"/>
        <v>1.7531540000000001</v>
      </c>
      <c r="N177" t="str">
        <f t="shared" si="33"/>
        <v>150-200%</v>
      </c>
      <c r="O177" s="6">
        <f>MIN(H177,I177)*INDEX('2018_commission_structure-Start'!$A$21:$I$24,MATCH($E177,'2018_commission_structure-Start'!$A$21:$A$24,0),MATCH(O$1,'2018_commission_structure-Start'!$A$21:$I$21,0))</f>
        <v>50000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18750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22500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27846.94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8"/>
        <v>119096.94</v>
      </c>
      <c r="U177" s="6">
        <f t="shared" si="29"/>
        <v>172552.94</v>
      </c>
      <c r="V177" s="6">
        <f>MIN(H177,I177)*INDEX('2018_commission_structure-Start'!$A$15:$J$18,MATCH($E177,'2018_commission_structure-Start'!$A$15:$A$18,0),MATCH(V$1,'2018_commission_structure-Start'!$A$15:$J$15,0))</f>
        <v>60000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21250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25000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27846.94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30"/>
        <v>134096.94</v>
      </c>
      <c r="AB177" s="6">
        <f t="shared" si="31"/>
        <v>187552.94</v>
      </c>
    </row>
    <row r="178" spans="1:28" x14ac:dyDescent="0.2">
      <c r="A178" t="str">
        <f t="shared" si="23"/>
        <v>Toma Crisell</v>
      </c>
      <c r="B178">
        <v>3956653289</v>
      </c>
      <c r="C178" t="s">
        <v>495</v>
      </c>
      <c r="D178" t="s">
        <v>496</v>
      </c>
      <c r="E178" t="s">
        <v>29</v>
      </c>
      <c r="F178" s="2">
        <v>71798</v>
      </c>
      <c r="G178">
        <f>COUNTIF(deals_closed!D:D,B178)</f>
        <v>17</v>
      </c>
      <c r="H178" s="2">
        <f>SUMIF(deals_closed!D:D,B178,deals_closed!C:C)</f>
        <v>693757</v>
      </c>
      <c r="I178" s="2">
        <f>VLOOKUP(E178,'2018_commission_structure-Start'!$A$22:$I$24,9,FALSE)</f>
        <v>600000</v>
      </c>
      <c r="J178" s="2">
        <f t="shared" si="24"/>
        <v>750000</v>
      </c>
      <c r="K178" s="2">
        <f t="shared" si="25"/>
        <v>900000</v>
      </c>
      <c r="L178" s="2">
        <f t="shared" si="26"/>
        <v>1200000</v>
      </c>
      <c r="M178" s="12">
        <f t="shared" si="27"/>
        <v>1.1562616666666667</v>
      </c>
      <c r="N178" t="str">
        <f t="shared" si="33"/>
        <v>100-125%</v>
      </c>
      <c r="O178" s="6">
        <f>MIN(H178,I178)*INDEX('2018_commission_structure-Start'!$A$21:$I$24,MATCH($E178,'2018_commission_structure-Start'!$A$21:$A$24,0),MATCH(O$1,'2018_commission_structure-Start'!$A$21:$I$21,0))</f>
        <v>78000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15938.69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0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8"/>
        <v>93938.69</v>
      </c>
      <c r="U178" s="6">
        <f t="shared" si="29"/>
        <v>165736.69</v>
      </c>
      <c r="V178" s="6">
        <f>MIN(H178,I178)*INDEX('2018_commission_structure-Start'!$A$15:$J$18,MATCH($E178,'2018_commission_structure-Start'!$A$15:$A$18,0),MATCH(V$1,'2018_commission_structure-Start'!$A$15:$J$15,0))</f>
        <v>90000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16876.259999999998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0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30"/>
        <v>106876.26</v>
      </c>
      <c r="AB178" s="6">
        <f t="shared" si="31"/>
        <v>178674.26</v>
      </c>
    </row>
    <row r="179" spans="1:28" x14ac:dyDescent="0.2">
      <c r="A179" t="str">
        <f t="shared" si="23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 s="2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VLOOKUP(E179,'2018_commission_structure-Start'!$A$22:$I$24,9,FALSE)</f>
        <v>500000</v>
      </c>
      <c r="J179" s="2">
        <f t="shared" si="24"/>
        <v>625000</v>
      </c>
      <c r="K179" s="2">
        <f t="shared" si="25"/>
        <v>750000</v>
      </c>
      <c r="L179" s="2">
        <f t="shared" si="26"/>
        <v>1000000</v>
      </c>
      <c r="M179" s="12">
        <f t="shared" si="27"/>
        <v>0.944824</v>
      </c>
      <c r="N179" t="str">
        <f t="shared" si="33"/>
        <v>0-100%</v>
      </c>
      <c r="O179" s="6">
        <f>MIN(H179,I179)*INDEX('2018_commission_structure-Start'!$A$21:$I$24,MATCH($E179,'2018_commission_structure-Start'!$A$21:$A$24,0),MATCH(O$1,'2018_commission_structure-Start'!$A$21:$I$21,0))</f>
        <v>47241.200000000004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0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8"/>
        <v>47241.200000000004</v>
      </c>
      <c r="U179" s="6">
        <f t="shared" si="29"/>
        <v>97879.200000000012</v>
      </c>
      <c r="V179" s="6">
        <f>MIN(H179,I179)*INDEX('2018_commission_structure-Start'!$A$15:$J$18,MATCH($E179,'2018_commission_structure-Start'!$A$15:$A$18,0),MATCH(V$1,'2018_commission_structure-Start'!$A$15:$J$15,0))</f>
        <v>56689.439999999995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30"/>
        <v>56689.439999999995</v>
      </c>
      <c r="AB179" s="6">
        <f t="shared" si="31"/>
        <v>107327.44</v>
      </c>
    </row>
    <row r="180" spans="1:28" x14ac:dyDescent="0.2">
      <c r="A180" t="str">
        <f t="shared" si="23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 s="2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VLOOKUP(E180,'2018_commission_structure-Start'!$A$22:$I$24,9,FALSE)</f>
        <v>750000</v>
      </c>
      <c r="J180" s="2">
        <f t="shared" si="24"/>
        <v>937500</v>
      </c>
      <c r="K180" s="2">
        <f t="shared" si="25"/>
        <v>1125000</v>
      </c>
      <c r="L180" s="2">
        <f t="shared" si="26"/>
        <v>1500000</v>
      </c>
      <c r="M180" s="12">
        <f t="shared" si="27"/>
        <v>0.84789199999999998</v>
      </c>
      <c r="N180" t="str">
        <f t="shared" si="33"/>
        <v>0-100%</v>
      </c>
      <c r="O180" s="6">
        <f>MIN(H180,I180)*INDEX('2018_commission_structure-Start'!$A$21:$I$24,MATCH($E180,'2018_commission_structure-Start'!$A$21:$A$24,0),MATCH(O$1,'2018_commission_structure-Start'!$A$21:$I$21,0))</f>
        <v>95387.849999999991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8"/>
        <v>95387.849999999991</v>
      </c>
      <c r="U180" s="6">
        <f t="shared" si="29"/>
        <v>181542.84999999998</v>
      </c>
      <c r="V180" s="6">
        <f>MIN(H180,I180)*INDEX('2018_commission_structure-Start'!$A$15:$J$18,MATCH($E180,'2018_commission_structure-Start'!$A$15:$A$18,0),MATCH(V$1,'2018_commission_structure-Start'!$A$15:$J$15,0))</f>
        <v>95387.849999999991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30"/>
        <v>95387.849999999991</v>
      </c>
      <c r="AB180" s="6">
        <f t="shared" si="31"/>
        <v>181542.84999999998</v>
      </c>
    </row>
    <row r="181" spans="1:28" x14ac:dyDescent="0.2">
      <c r="A181" t="str">
        <f t="shared" si="23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 s="2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VLOOKUP(E181,'2018_commission_structure-Start'!$A$22:$I$24,9,FALSE)</f>
        <v>750000</v>
      </c>
      <c r="J181" s="2">
        <f t="shared" si="24"/>
        <v>937500</v>
      </c>
      <c r="K181" s="2">
        <f t="shared" si="25"/>
        <v>1125000</v>
      </c>
      <c r="L181" s="2">
        <f t="shared" si="26"/>
        <v>1500000</v>
      </c>
      <c r="M181" s="12">
        <f t="shared" si="27"/>
        <v>0.9614813333333333</v>
      </c>
      <c r="N181" t="str">
        <f t="shared" si="33"/>
        <v>0-100%</v>
      </c>
      <c r="O181" s="6">
        <f>MIN(H181,I181)*INDEX('2018_commission_structure-Start'!$A$21:$I$24,MATCH($E181,'2018_commission_structure-Start'!$A$21:$A$24,0),MATCH(O$1,'2018_commission_structure-Start'!$A$21:$I$21,0))</f>
        <v>108166.65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8"/>
        <v>108166.65</v>
      </c>
      <c r="U181" s="6">
        <f t="shared" si="29"/>
        <v>216526.65</v>
      </c>
      <c r="V181" s="6">
        <f>MIN(H181,I181)*INDEX('2018_commission_structure-Start'!$A$15:$J$18,MATCH($E181,'2018_commission_structure-Start'!$A$15:$A$18,0),MATCH(V$1,'2018_commission_structure-Start'!$A$15:$J$15,0))</f>
        <v>108166.65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30"/>
        <v>108166.65</v>
      </c>
      <c r="AB181" s="6">
        <f t="shared" si="31"/>
        <v>216526.65</v>
      </c>
    </row>
    <row r="182" spans="1:28" x14ac:dyDescent="0.2">
      <c r="A182" t="str">
        <f t="shared" si="23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 s="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VLOOKUP(E182,'2018_commission_structure-Start'!$A$22:$I$24,9,FALSE)</f>
        <v>750000</v>
      </c>
      <c r="J182" s="2">
        <f t="shared" si="24"/>
        <v>937500</v>
      </c>
      <c r="K182" s="2">
        <f t="shared" si="25"/>
        <v>1125000</v>
      </c>
      <c r="L182" s="2">
        <f t="shared" si="26"/>
        <v>1500000</v>
      </c>
      <c r="M182" s="12">
        <f t="shared" si="27"/>
        <v>0.769536</v>
      </c>
      <c r="N182" t="str">
        <f t="shared" si="33"/>
        <v>0-100%</v>
      </c>
      <c r="O182" s="6">
        <f>MIN(H182,I182)*INDEX('2018_commission_structure-Start'!$A$21:$I$24,MATCH($E182,'2018_commission_structure-Start'!$A$21:$A$24,0),MATCH(O$1,'2018_commission_structure-Start'!$A$21:$I$21,0))</f>
        <v>86572.800000000003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8"/>
        <v>86572.800000000003</v>
      </c>
      <c r="U182" s="6">
        <f t="shared" si="29"/>
        <v>196489.8</v>
      </c>
      <c r="V182" s="6">
        <f>MIN(H182,I182)*INDEX('2018_commission_structure-Start'!$A$15:$J$18,MATCH($E182,'2018_commission_structure-Start'!$A$15:$A$18,0),MATCH(V$1,'2018_commission_structure-Start'!$A$15:$J$15,0))</f>
        <v>86572.800000000003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30"/>
        <v>86572.800000000003</v>
      </c>
      <c r="AB182" s="6">
        <f t="shared" si="31"/>
        <v>196489.8</v>
      </c>
    </row>
    <row r="183" spans="1:28" x14ac:dyDescent="0.2">
      <c r="A183" t="str">
        <f t="shared" si="23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 s="2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VLOOKUP(E183,'2018_commission_structure-Start'!$A$22:$I$24,9,FALSE)</f>
        <v>500000</v>
      </c>
      <c r="J183" s="2">
        <f t="shared" si="24"/>
        <v>625000</v>
      </c>
      <c r="K183" s="2">
        <f t="shared" si="25"/>
        <v>750000</v>
      </c>
      <c r="L183" s="2">
        <f t="shared" si="26"/>
        <v>1000000</v>
      </c>
      <c r="M183" s="12">
        <f t="shared" si="27"/>
        <v>1.052028</v>
      </c>
      <c r="N183" t="str">
        <f t="shared" si="33"/>
        <v>100-125%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3902.1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8"/>
        <v>53902.1</v>
      </c>
      <c r="U183" s="6">
        <f t="shared" si="29"/>
        <v>104359.1</v>
      </c>
      <c r="V183" s="6">
        <f>MIN(H183,I183)*INDEX('2018_commission_structure-Start'!$A$15:$J$18,MATCH($E183,'2018_commission_structure-Start'!$A$15:$A$18,0),MATCH(V$1,'2018_commission_structure-Start'!$A$15:$J$15,0))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4422.38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30"/>
        <v>64422.38</v>
      </c>
      <c r="AB183" s="6">
        <f t="shared" si="31"/>
        <v>114879.38</v>
      </c>
    </row>
    <row r="184" spans="1:28" x14ac:dyDescent="0.2">
      <c r="A184" t="str">
        <f t="shared" si="23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 s="2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VLOOKUP(E184,'2018_commission_structure-Start'!$A$22:$I$24,9,FALSE)</f>
        <v>750000</v>
      </c>
      <c r="J184" s="2">
        <f t="shared" si="24"/>
        <v>937500</v>
      </c>
      <c r="K184" s="2">
        <f t="shared" si="25"/>
        <v>1125000</v>
      </c>
      <c r="L184" s="2">
        <f t="shared" si="26"/>
        <v>1500000</v>
      </c>
      <c r="M184" s="12">
        <f t="shared" si="27"/>
        <v>0.88649599999999995</v>
      </c>
      <c r="N184" t="str">
        <f t="shared" si="33"/>
        <v>0-100%</v>
      </c>
      <c r="O184" s="6">
        <f>MIN(H184,I184)*INDEX('2018_commission_structure-Start'!$A$21:$I$24,MATCH($E184,'2018_commission_structure-Start'!$A$21:$A$24,0),MATCH(O$1,'2018_commission_structure-Start'!$A$21:$I$21,0))</f>
        <v>99730.8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8"/>
        <v>99730.8</v>
      </c>
      <c r="U184" s="6">
        <f t="shared" si="29"/>
        <v>193893.8</v>
      </c>
      <c r="V184" s="6">
        <f>MIN(H184,I184)*INDEX('2018_commission_structure-Start'!$A$15:$J$18,MATCH($E184,'2018_commission_structure-Start'!$A$15:$A$18,0),MATCH(V$1,'2018_commission_structure-Start'!$A$15:$J$15,0))</f>
        <v>99730.8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 t="shared" si="30"/>
        <v>99730.8</v>
      </c>
      <c r="AB184" s="6">
        <f t="shared" si="31"/>
        <v>193893.8</v>
      </c>
    </row>
    <row r="185" spans="1:28" x14ac:dyDescent="0.2">
      <c r="A185" t="str">
        <f t="shared" si="23"/>
        <v>Kial Cuchey</v>
      </c>
      <c r="B185">
        <v>8864419241</v>
      </c>
      <c r="C185" t="s">
        <v>420</v>
      </c>
      <c r="D185" t="s">
        <v>421</v>
      </c>
      <c r="E185" t="s">
        <v>29</v>
      </c>
      <c r="F185" s="2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VLOOKUP(E185,'2018_commission_structure-Start'!$A$22:$I$24,9,FALSE)</f>
        <v>600000</v>
      </c>
      <c r="J185" s="2">
        <f t="shared" si="24"/>
        <v>750000</v>
      </c>
      <c r="K185" s="2">
        <f t="shared" si="25"/>
        <v>900000</v>
      </c>
      <c r="L185" s="2">
        <f t="shared" si="26"/>
        <v>1200000</v>
      </c>
      <c r="M185" s="12">
        <f t="shared" si="27"/>
        <v>1.30535</v>
      </c>
      <c r="N185" t="str">
        <f t="shared" si="33"/>
        <v>125-150%</v>
      </c>
      <c r="O185" s="6">
        <f>MIN(H185,I185)*INDEX('2018_commission_structure-Start'!$A$21:$I$24,MATCH($E185,'2018_commission_structure-Start'!$A$21:$A$24,0),MATCH(O$1,'2018_commission_structure-Start'!$A$21:$I$21,0))</f>
        <v>78000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25500.000000000004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6974.0999999999995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8"/>
        <v>110474.1</v>
      </c>
      <c r="U185" s="6">
        <f t="shared" si="29"/>
        <v>180238.1</v>
      </c>
      <c r="V185" s="6">
        <f>MIN(H185,I185)*INDEX('2018_commission_structure-Start'!$A$15:$J$18,MATCH($E185,'2018_commission_structure-Start'!$A$15:$A$18,0),MATCH(V$1,'2018_commission_structure-Start'!$A$15:$J$15,0))</f>
        <v>90000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27000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8302.5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30"/>
        <v>125302.5</v>
      </c>
      <c r="AB185" s="6">
        <f t="shared" si="31"/>
        <v>195066.5</v>
      </c>
    </row>
    <row r="186" spans="1:28" x14ac:dyDescent="0.2">
      <c r="A186" t="str">
        <f t="shared" si="23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 s="2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VLOOKUP(E186,'2018_commission_structure-Start'!$A$22:$I$24,9,FALSE)</f>
        <v>600000</v>
      </c>
      <c r="J186" s="2">
        <f t="shared" si="24"/>
        <v>750000</v>
      </c>
      <c r="K186" s="2">
        <f t="shared" si="25"/>
        <v>900000</v>
      </c>
      <c r="L186" s="2">
        <f t="shared" si="26"/>
        <v>1200000</v>
      </c>
      <c r="M186" s="12">
        <f t="shared" si="27"/>
        <v>0.83946833333333337</v>
      </c>
      <c r="N186" t="str">
        <f t="shared" si="33"/>
        <v>0-100%</v>
      </c>
      <c r="O186" s="6">
        <f>MIN(H186,I186)*INDEX('2018_commission_structure-Start'!$A$21:$I$24,MATCH($E186,'2018_commission_structure-Start'!$A$21:$A$24,0),MATCH(O$1,'2018_commission_structure-Start'!$A$21:$I$21,0))</f>
        <v>65478.53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8"/>
        <v>65478.53</v>
      </c>
      <c r="U186" s="6">
        <f t="shared" si="29"/>
        <v>115481.53</v>
      </c>
      <c r="V186" s="6">
        <f>MIN(H186,I186)*INDEX('2018_commission_structure-Start'!$A$15:$J$18,MATCH($E186,'2018_commission_structure-Start'!$A$15:$A$18,0),MATCH(V$1,'2018_commission_structure-Start'!$A$15:$J$15,0))</f>
        <v>75552.149999999994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30"/>
        <v>75552.149999999994</v>
      </c>
      <c r="AB186" s="6">
        <f t="shared" si="31"/>
        <v>125555.15</v>
      </c>
    </row>
    <row r="187" spans="1:28" x14ac:dyDescent="0.2">
      <c r="A187" t="str">
        <f t="shared" si="23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 s="2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VLOOKUP(E187,'2018_commission_structure-Start'!$A$22:$I$24,9,FALSE)</f>
        <v>750000</v>
      </c>
      <c r="J187" s="2">
        <f t="shared" si="24"/>
        <v>937500</v>
      </c>
      <c r="K187" s="2">
        <f t="shared" si="25"/>
        <v>1125000</v>
      </c>
      <c r="L187" s="2">
        <f t="shared" si="26"/>
        <v>1500000</v>
      </c>
      <c r="M187" s="12">
        <f t="shared" si="27"/>
        <v>0.90782666666666667</v>
      </c>
      <c r="N187" t="str">
        <f t="shared" si="33"/>
        <v>0-100%</v>
      </c>
      <c r="O187" s="6">
        <f>MIN(H187,I187)*INDEX('2018_commission_structure-Start'!$A$21:$I$24,MATCH($E187,'2018_commission_structure-Start'!$A$21:$A$24,0),MATCH(O$1,'2018_commission_structure-Start'!$A$21:$I$21,0))</f>
        <v>102130.5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8"/>
        <v>102130.5</v>
      </c>
      <c r="U187" s="6">
        <f t="shared" si="29"/>
        <v>216473.5</v>
      </c>
      <c r="V187" s="6">
        <f>MIN(H187,I187)*INDEX('2018_commission_structure-Start'!$A$15:$J$18,MATCH($E187,'2018_commission_structure-Start'!$A$15:$A$18,0),MATCH(V$1,'2018_commission_structure-Start'!$A$15:$J$15,0))</f>
        <v>102130.5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30"/>
        <v>102130.5</v>
      </c>
      <c r="AB187" s="6">
        <f t="shared" si="31"/>
        <v>216473.5</v>
      </c>
    </row>
    <row r="188" spans="1:28" x14ac:dyDescent="0.2">
      <c r="A188" t="str">
        <f t="shared" si="23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 s="2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VLOOKUP(E188,'2018_commission_structure-Start'!$A$22:$I$24,9,FALSE)</f>
        <v>600000</v>
      </c>
      <c r="J188" s="2">
        <f t="shared" si="24"/>
        <v>750000</v>
      </c>
      <c r="K188" s="2">
        <f t="shared" si="25"/>
        <v>900000</v>
      </c>
      <c r="L188" s="2">
        <f t="shared" si="26"/>
        <v>1200000</v>
      </c>
      <c r="M188" s="12">
        <f t="shared" si="27"/>
        <v>1.3849499999999999</v>
      </c>
      <c r="N188" t="str">
        <f t="shared" si="33"/>
        <v>125-150%</v>
      </c>
      <c r="O188" s="6">
        <f>MIN(H188,I188)*INDEX('2018_commission_structure-Start'!$A$21:$I$24,MATCH($E188,'2018_commission_structure-Start'!$A$21:$A$24,0),MATCH(O$1,'2018_commission_structure-Start'!$A$21:$I$21,0))</f>
        <v>78000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25500.000000000004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17003.7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8"/>
        <v>120503.7</v>
      </c>
      <c r="U188" s="6">
        <f t="shared" si="29"/>
        <v>194022.7</v>
      </c>
      <c r="V188" s="6">
        <f>MIN(H188,I188)*INDEX('2018_commission_structure-Start'!$A$15:$J$18,MATCH($E188,'2018_commission_structure-Start'!$A$15:$A$18,0),MATCH(V$1,'2018_commission_structure-Start'!$A$15:$J$15,0))</f>
        <v>90000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27000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20242.5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30"/>
        <v>137242.5</v>
      </c>
      <c r="AB188" s="6">
        <f t="shared" si="31"/>
        <v>210761.5</v>
      </c>
    </row>
    <row r="189" spans="1:28" x14ac:dyDescent="0.2">
      <c r="A189" t="str">
        <f t="shared" si="23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 s="2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VLOOKUP(E189,'2018_commission_structure-Start'!$A$22:$I$24,9,FALSE)</f>
        <v>600000</v>
      </c>
      <c r="J189" s="2">
        <f t="shared" si="24"/>
        <v>750000</v>
      </c>
      <c r="K189" s="2">
        <f t="shared" si="25"/>
        <v>900000</v>
      </c>
      <c r="L189" s="2">
        <f t="shared" si="26"/>
        <v>1200000</v>
      </c>
      <c r="M189" s="12">
        <f t="shared" si="27"/>
        <v>1.3858966666666668</v>
      </c>
      <c r="N189" t="str">
        <f t="shared" si="33"/>
        <v>125-150%</v>
      </c>
      <c r="O189" s="6">
        <f>MIN(H189,I189)*INDEX('2018_commission_structure-Start'!$A$21:$I$24,MATCH($E189,'2018_commission_structure-Start'!$A$21:$A$24,0),MATCH(O$1,'2018_commission_structure-Start'!$A$21:$I$21,0))</f>
        <v>78000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25500.000000000004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17122.98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8"/>
        <v>120622.98</v>
      </c>
      <c r="U189" s="6">
        <f t="shared" si="29"/>
        <v>176425.97999999998</v>
      </c>
      <c r="V189" s="6">
        <f>MIN(H189,I189)*INDEX('2018_commission_structure-Start'!$A$15:$J$18,MATCH($E189,'2018_commission_structure-Start'!$A$15:$A$18,0),MATCH(V$1,'2018_commission_structure-Start'!$A$15:$J$15,0))</f>
        <v>90000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27000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20384.5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30"/>
        <v>137384.5</v>
      </c>
      <c r="AB189" s="6">
        <f t="shared" si="31"/>
        <v>193187.5</v>
      </c>
    </row>
    <row r="190" spans="1:28" x14ac:dyDescent="0.2">
      <c r="A190" t="str">
        <f t="shared" si="23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 s="2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VLOOKUP(E190,'2018_commission_structure-Start'!$A$22:$I$24,9,FALSE)</f>
        <v>750000</v>
      </c>
      <c r="J190" s="2">
        <f t="shared" si="24"/>
        <v>937500</v>
      </c>
      <c r="K190" s="2">
        <f t="shared" si="25"/>
        <v>1125000</v>
      </c>
      <c r="L190" s="2">
        <f t="shared" si="26"/>
        <v>1500000</v>
      </c>
      <c r="M190" s="12">
        <f t="shared" si="27"/>
        <v>0.95904400000000001</v>
      </c>
      <c r="N190" t="str">
        <f t="shared" si="33"/>
        <v>0-100%</v>
      </c>
      <c r="O190" s="6">
        <f>MIN(H190,I190)*INDEX('2018_commission_structure-Start'!$A$21:$I$24,MATCH($E190,'2018_commission_structure-Start'!$A$21:$A$24,0),MATCH(O$1,'2018_commission_structure-Start'!$A$21:$I$21,0))</f>
        <v>107892.45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8"/>
        <v>107892.45</v>
      </c>
      <c r="U190" s="6">
        <f t="shared" si="29"/>
        <v>183315.45</v>
      </c>
      <c r="V190" s="6">
        <f>MIN(H190,I190)*INDEX('2018_commission_structure-Start'!$A$15:$J$18,MATCH($E190,'2018_commission_structure-Start'!$A$15:$A$18,0),MATCH(V$1,'2018_commission_structure-Start'!$A$15:$J$15,0))</f>
        <v>107892.45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30"/>
        <v>107892.45</v>
      </c>
      <c r="AB190" s="6">
        <f t="shared" si="31"/>
        <v>183315.45</v>
      </c>
    </row>
    <row r="191" spans="1:28" x14ac:dyDescent="0.2">
      <c r="A191" t="str">
        <f t="shared" si="23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 s="2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VLOOKUP(E191,'2018_commission_structure-Start'!$A$22:$I$24,9,FALSE)</f>
        <v>600000</v>
      </c>
      <c r="J191" s="2">
        <f t="shared" si="24"/>
        <v>750000</v>
      </c>
      <c r="K191" s="2">
        <f t="shared" si="25"/>
        <v>900000</v>
      </c>
      <c r="L191" s="2">
        <f t="shared" si="26"/>
        <v>1200000</v>
      </c>
      <c r="M191" s="12">
        <f t="shared" si="27"/>
        <v>1.4757633333333333</v>
      </c>
      <c r="N191" t="str">
        <f t="shared" si="33"/>
        <v>125-150%</v>
      </c>
      <c r="O191" s="6">
        <f>MIN(H191,I191)*INDEX('2018_commission_structure-Start'!$A$21:$I$24,MATCH($E191,'2018_commission_structure-Start'!$A$21:$A$24,0),MATCH(O$1,'2018_commission_structure-Start'!$A$21:$I$21,0))</f>
        <v>78000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25500.000000000004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28446.18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8"/>
        <v>131946.18</v>
      </c>
      <c r="U191" s="6">
        <f t="shared" si="29"/>
        <v>210748.18</v>
      </c>
      <c r="V191" s="6">
        <f>MIN(H191,I191)*INDEX('2018_commission_structure-Start'!$A$15:$J$18,MATCH($E191,'2018_commission_structure-Start'!$A$15:$A$18,0),MATCH(V$1,'2018_commission_structure-Start'!$A$15:$J$15,0))</f>
        <v>90000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27000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33864.5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30"/>
        <v>150864.5</v>
      </c>
      <c r="AB191" s="6">
        <f t="shared" si="31"/>
        <v>229666.5</v>
      </c>
    </row>
    <row r="192" spans="1:28" x14ac:dyDescent="0.2">
      <c r="A192" t="str">
        <f t="shared" si="23"/>
        <v>Viv Czajka</v>
      </c>
      <c r="B192">
        <v>679204083</v>
      </c>
      <c r="C192" t="s">
        <v>811</v>
      </c>
      <c r="D192" t="s">
        <v>812</v>
      </c>
      <c r="E192" t="s">
        <v>29</v>
      </c>
      <c r="F192" s="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VLOOKUP(E192,'2018_commission_structure-Start'!$A$22:$I$24,9,FALSE)</f>
        <v>600000</v>
      </c>
      <c r="J192" s="2">
        <f t="shared" si="24"/>
        <v>750000</v>
      </c>
      <c r="K192" s="2">
        <f t="shared" si="25"/>
        <v>900000</v>
      </c>
      <c r="L192" s="2">
        <f t="shared" si="26"/>
        <v>1200000</v>
      </c>
      <c r="M192" s="12">
        <f t="shared" si="27"/>
        <v>1.2606949999999999</v>
      </c>
      <c r="N192" t="str">
        <f t="shared" si="33"/>
        <v>125-150%</v>
      </c>
      <c r="O192" s="6">
        <f>MIN(H192,I192)*INDEX('2018_commission_structure-Start'!$A$21:$I$24,MATCH($E192,'2018_commission_structure-Start'!$A$21:$A$24,0),MATCH(O$1,'2018_commission_structure-Start'!$A$21:$I$21,0))</f>
        <v>78000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25500.000000000004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1347.57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8"/>
        <v>104847.57</v>
      </c>
      <c r="U192" s="6">
        <f t="shared" si="29"/>
        <v>158792.57</v>
      </c>
      <c r="V192" s="6">
        <f>MIN(H192,I192)*INDEX('2018_commission_structure-Start'!$A$15:$J$18,MATCH($E192,'2018_commission_structure-Start'!$A$15:$A$18,0),MATCH(V$1,'2018_commission_structure-Start'!$A$15:$J$15,0))</f>
        <v>90000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27000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1604.25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30"/>
        <v>118604.25</v>
      </c>
      <c r="AB192" s="6">
        <f t="shared" si="31"/>
        <v>172549.25</v>
      </c>
    </row>
    <row r="193" spans="1:28" x14ac:dyDescent="0.2">
      <c r="A193" t="str">
        <f t="shared" si="23"/>
        <v>Cyndi D'Agostino</v>
      </c>
      <c r="B193">
        <v>858481901</v>
      </c>
      <c r="C193" t="s">
        <v>1630</v>
      </c>
      <c r="D193" t="s">
        <v>1631</v>
      </c>
      <c r="E193" t="s">
        <v>10</v>
      </c>
      <c r="F193" s="2">
        <v>78794</v>
      </c>
      <c r="G193">
        <f>COUNTIF(deals_closed!D:D,B193)</f>
        <v>28</v>
      </c>
      <c r="H193" s="2">
        <f>SUMIF(deals_closed!D:D,B193,deals_closed!C:C)</f>
        <v>982174</v>
      </c>
      <c r="I193" s="2">
        <f>VLOOKUP(E193,'2018_commission_structure-Start'!$A$22:$I$24,9,FALSE)</f>
        <v>750000</v>
      </c>
      <c r="J193" s="2">
        <f t="shared" si="24"/>
        <v>937500</v>
      </c>
      <c r="K193" s="2">
        <f t="shared" si="25"/>
        <v>1125000</v>
      </c>
      <c r="L193" s="2">
        <f t="shared" si="26"/>
        <v>1500000</v>
      </c>
      <c r="M193" s="12">
        <f t="shared" si="27"/>
        <v>1.3095653333333332</v>
      </c>
      <c r="N193" t="str">
        <f t="shared" si="33"/>
        <v>125-150%</v>
      </c>
      <c r="O193" s="6">
        <f>MIN(H193,I193)*INDEX('2018_commission_structure-Start'!$A$21:$I$24,MATCH($E193,'2018_commission_structure-Start'!$A$21:$A$24,0),MATCH(O$1,'2018_commission_structure-Start'!$A$21:$I$21,0))</f>
        <v>112500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35625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10275.02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8"/>
        <v>158400.01999999999</v>
      </c>
      <c r="U193" s="6">
        <f t="shared" si="29"/>
        <v>237194.02</v>
      </c>
      <c r="V193" s="6">
        <f>MIN(H193,I193)*INDEX('2018_commission_structure-Start'!$A$15:$J$18,MATCH($E193,'2018_commission_structure-Start'!$A$15:$A$18,0),MATCH(V$1,'2018_commission_structure-Start'!$A$15:$J$15,0))</f>
        <v>112500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41250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11168.5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30"/>
        <v>164918.5</v>
      </c>
      <c r="AB193" s="6">
        <f t="shared" si="31"/>
        <v>243712.5</v>
      </c>
    </row>
    <row r="194" spans="1:28" x14ac:dyDescent="0.2">
      <c r="A194" t="str">
        <f t="shared" ref="A194:A257" si="34">C194&amp;" "&amp;D194</f>
        <v>Sandor D'Ambrogi</v>
      </c>
      <c r="B194">
        <v>8173067724</v>
      </c>
      <c r="C194" t="s">
        <v>38</v>
      </c>
      <c r="D194" t="s">
        <v>39</v>
      </c>
      <c r="E194" t="s">
        <v>7</v>
      </c>
      <c r="F194" s="2">
        <v>47147</v>
      </c>
      <c r="G194">
        <f>COUNTIF(deals_closed!D:D,B194)</f>
        <v>21</v>
      </c>
      <c r="H194" s="2">
        <f>SUMIF(deals_closed!D:D,B194,deals_closed!C:C)</f>
        <v>760710</v>
      </c>
      <c r="I194" s="2">
        <f>VLOOKUP(E194,'2018_commission_structure-Start'!$A$22:$I$24,9,FALSE)</f>
        <v>500000</v>
      </c>
      <c r="J194" s="2">
        <f t="shared" ref="J194:J257" si="35">I194*1.25</f>
        <v>625000</v>
      </c>
      <c r="K194" s="2">
        <f t="shared" ref="K194:K257" si="36">I194*1.5</f>
        <v>750000</v>
      </c>
      <c r="L194" s="2">
        <f t="shared" ref="L194:L257" si="37">I194*2</f>
        <v>1000000</v>
      </c>
      <c r="M194" s="12">
        <f t="shared" ref="M194:M257" si="38">H194/I194</f>
        <v>1.52142</v>
      </c>
      <c r="N194" t="str">
        <f t="shared" si="33"/>
        <v>150-200%</v>
      </c>
      <c r="O194" s="6">
        <f>MIN(H194,I194)*INDEX('2018_commission_structure-Start'!$A$21:$I$24,MATCH($E194,'2018_commission_structure-Start'!$A$21:$A$24,0),MATCH(O$1,'2018_commission_structure-Start'!$A$21:$I$21,0))</f>
        <v>50000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18750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22500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2356.1999999999998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9">SUM(O194:S194)</f>
        <v>93606.2</v>
      </c>
      <c r="U194" s="6">
        <f t="shared" ref="U194:U257" si="40">T194+F194</f>
        <v>140753.20000000001</v>
      </c>
      <c r="V194" s="6">
        <f>MIN(H194,I194)*INDEX('2018_commission_structure-Start'!$A$15:$J$18,MATCH($E194,'2018_commission_structure-Start'!$A$15:$A$18,0),MATCH(V$1,'2018_commission_structure-Start'!$A$15:$J$15,0))</f>
        <v>60000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21250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25000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2356.1999999999998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ref="AA194:AA257" si="41">SUM(V194:Z194)</f>
        <v>108606.2</v>
      </c>
      <c r="AB194" s="6">
        <f t="shared" ref="AB194:AB257" si="42">AA194+F194</f>
        <v>155753.20000000001</v>
      </c>
    </row>
    <row r="195" spans="1:28" x14ac:dyDescent="0.2">
      <c r="A195" t="str">
        <f t="shared" si="34"/>
        <v>Grenville D'Orsay</v>
      </c>
      <c r="B195">
        <v>9674189459</v>
      </c>
      <c r="C195" t="s">
        <v>826</v>
      </c>
      <c r="D195" t="s">
        <v>827</v>
      </c>
      <c r="E195" t="s">
        <v>10</v>
      </c>
      <c r="F195" s="2">
        <v>77029</v>
      </c>
      <c r="G195">
        <f>COUNTIF(deals_closed!D:D,B195)</f>
        <v>17</v>
      </c>
      <c r="H195" s="2">
        <f>SUMIF(deals_closed!D:D,B195,deals_closed!C:C)</f>
        <v>608507</v>
      </c>
      <c r="I195" s="2">
        <f>VLOOKUP(E195,'2018_commission_structure-Start'!$A$22:$I$24,9,FALSE)</f>
        <v>750000</v>
      </c>
      <c r="J195" s="2">
        <f t="shared" si="35"/>
        <v>937500</v>
      </c>
      <c r="K195" s="2">
        <f t="shared" si="36"/>
        <v>1125000</v>
      </c>
      <c r="L195" s="2">
        <f t="shared" si="37"/>
        <v>1500000</v>
      </c>
      <c r="M195" s="12">
        <f t="shared" si="38"/>
        <v>0.81134266666666666</v>
      </c>
      <c r="N195" t="str">
        <f t="shared" si="33"/>
        <v>0-100%</v>
      </c>
      <c r="O195" s="6">
        <f>MIN(H195,I195)*INDEX('2018_commission_structure-Start'!$A$21:$I$24,MATCH($E195,'2018_commission_structure-Start'!$A$21:$A$24,0),MATCH(O$1,'2018_commission_structure-Start'!$A$21:$I$21,0))</f>
        <v>91276.05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0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9"/>
        <v>91276.05</v>
      </c>
      <c r="U195" s="6">
        <f t="shared" si="40"/>
        <v>168305.05</v>
      </c>
      <c r="V195" s="6">
        <f>MIN(H195,I195)*INDEX('2018_commission_structure-Start'!$A$15:$J$18,MATCH($E195,'2018_commission_structure-Start'!$A$15:$A$18,0),MATCH(V$1,'2018_commission_structure-Start'!$A$15:$J$15,0))</f>
        <v>91276.05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si="41"/>
        <v>91276.05</v>
      </c>
      <c r="AB195" s="6">
        <f t="shared" si="42"/>
        <v>168305.05</v>
      </c>
    </row>
    <row r="196" spans="1:28" x14ac:dyDescent="0.2">
      <c r="A196" t="str">
        <f t="shared" si="34"/>
        <v>Shelly Dabs</v>
      </c>
      <c r="B196">
        <v>9153408497</v>
      </c>
      <c r="C196" t="s">
        <v>246</v>
      </c>
      <c r="D196" t="s">
        <v>247</v>
      </c>
      <c r="E196" t="s">
        <v>10</v>
      </c>
      <c r="F196" s="2">
        <v>96381</v>
      </c>
      <c r="G196">
        <f>COUNTIF(deals_closed!D:D,B196)</f>
        <v>30</v>
      </c>
      <c r="H196" s="2">
        <f>SUMIF(deals_closed!D:D,B196,deals_closed!C:C)</f>
        <v>963557</v>
      </c>
      <c r="I196" s="2">
        <f>VLOOKUP(E196,'2018_commission_structure-Start'!$A$22:$I$24,9,FALSE)</f>
        <v>750000</v>
      </c>
      <c r="J196" s="2">
        <f t="shared" si="35"/>
        <v>937500</v>
      </c>
      <c r="K196" s="2">
        <f t="shared" si="36"/>
        <v>1125000</v>
      </c>
      <c r="L196" s="2">
        <f t="shared" si="37"/>
        <v>1500000</v>
      </c>
      <c r="M196" s="12">
        <f t="shared" si="38"/>
        <v>1.2847426666666666</v>
      </c>
      <c r="N196" t="str">
        <f t="shared" si="33"/>
        <v>125-150%</v>
      </c>
      <c r="O196" s="6">
        <f>MIN(H196,I196)*INDEX('2018_commission_structure-Start'!$A$21:$I$24,MATCH($E196,'2018_commission_structure-Start'!$A$21:$A$24,0),MATCH(O$1,'2018_commission_structure-Start'!$A$21:$I$21,0))</f>
        <v>112500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35625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5993.1100000000006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9"/>
        <v>154118.10999999999</v>
      </c>
      <c r="U196" s="6">
        <f t="shared" si="40"/>
        <v>250499.11</v>
      </c>
      <c r="V196" s="6">
        <f>MIN(H196,I196)*INDEX('2018_commission_structure-Start'!$A$15:$J$18,MATCH($E196,'2018_commission_structure-Start'!$A$15:$A$18,0),MATCH(V$1,'2018_commission_structure-Start'!$A$15:$J$15,0))</f>
        <v>112500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41250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6514.25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41"/>
        <v>160264.25</v>
      </c>
      <c r="AB196" s="6">
        <f t="shared" si="42"/>
        <v>256645.25</v>
      </c>
    </row>
    <row r="197" spans="1:28" x14ac:dyDescent="0.2">
      <c r="A197" t="str">
        <f t="shared" si="34"/>
        <v>Filbert Dahle</v>
      </c>
      <c r="B197">
        <v>9228842121</v>
      </c>
      <c r="C197" t="s">
        <v>1449</v>
      </c>
      <c r="D197" t="s">
        <v>1450</v>
      </c>
      <c r="E197" t="s">
        <v>29</v>
      </c>
      <c r="F197" s="2">
        <v>74925</v>
      </c>
      <c r="G197">
        <f>COUNTIF(deals_closed!D:D,B197)</f>
        <v>25</v>
      </c>
      <c r="H197" s="2">
        <f>SUMIF(deals_closed!D:D,B197,deals_closed!C:C)</f>
        <v>921203</v>
      </c>
      <c r="I197" s="2">
        <f>VLOOKUP(E197,'2018_commission_structure-Start'!$A$22:$I$24,9,FALSE)</f>
        <v>600000</v>
      </c>
      <c r="J197" s="2">
        <f t="shared" si="35"/>
        <v>750000</v>
      </c>
      <c r="K197" s="2">
        <f t="shared" si="36"/>
        <v>900000</v>
      </c>
      <c r="L197" s="2">
        <f t="shared" si="37"/>
        <v>1200000</v>
      </c>
      <c r="M197" s="12">
        <f t="shared" si="38"/>
        <v>1.5353383333333332</v>
      </c>
      <c r="N197" t="str">
        <f t="shared" si="33"/>
        <v>150-200%</v>
      </c>
      <c r="O197" s="6">
        <f>MIN(H197,I197)*INDEX('2018_commission_structure-Start'!$A$21:$I$24,MATCH($E197,'2018_commission_structure-Start'!$A$21:$A$24,0),MATCH(O$1,'2018_commission_structure-Start'!$A$21:$I$21,0))</f>
        <v>78000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25500.000000000004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31500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5512.78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9"/>
        <v>140512.78</v>
      </c>
      <c r="U197" s="6">
        <f t="shared" si="40"/>
        <v>215437.78</v>
      </c>
      <c r="V197" s="6">
        <f>MIN(H197,I197)*INDEX('2018_commission_structure-Start'!$A$15:$J$18,MATCH($E197,'2018_commission_structure-Start'!$A$15:$A$18,0),MATCH(V$1,'2018_commission_structure-Start'!$A$15:$J$15,0))</f>
        <v>90000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27000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37500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6360.9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41"/>
        <v>160860.9</v>
      </c>
      <c r="AB197" s="6">
        <f t="shared" si="42"/>
        <v>235785.9</v>
      </c>
    </row>
    <row r="198" spans="1:28" x14ac:dyDescent="0.2">
      <c r="A198" t="str">
        <f t="shared" si="34"/>
        <v>Janenna Dailey</v>
      </c>
      <c r="B198">
        <v>7783641539</v>
      </c>
      <c r="C198" t="s">
        <v>1039</v>
      </c>
      <c r="D198" t="s">
        <v>1040</v>
      </c>
      <c r="E198" t="s">
        <v>10</v>
      </c>
      <c r="F198" s="2">
        <v>109301</v>
      </c>
      <c r="G198">
        <f>COUNTIF(deals_closed!D:D,B198)</f>
        <v>20</v>
      </c>
      <c r="H198" s="2">
        <f>SUMIF(deals_closed!D:D,B198,deals_closed!C:C)</f>
        <v>729594</v>
      </c>
      <c r="I198" s="2">
        <f>VLOOKUP(E198,'2018_commission_structure-Start'!$A$22:$I$24,9,FALSE)</f>
        <v>750000</v>
      </c>
      <c r="J198" s="2">
        <f t="shared" si="35"/>
        <v>937500</v>
      </c>
      <c r="K198" s="2">
        <f t="shared" si="36"/>
        <v>1125000</v>
      </c>
      <c r="L198" s="2">
        <f t="shared" si="37"/>
        <v>1500000</v>
      </c>
      <c r="M198" s="12">
        <f t="shared" si="38"/>
        <v>0.97279199999999999</v>
      </c>
      <c r="N198" t="str">
        <f t="shared" si="33"/>
        <v>0-100%</v>
      </c>
      <c r="O198" s="6">
        <f>MIN(H198,I198)*INDEX('2018_commission_structure-Start'!$A$21:$I$24,MATCH($E198,'2018_commission_structure-Start'!$A$21:$A$24,0),MATCH(O$1,'2018_commission_structure-Start'!$A$21:$I$21,0))</f>
        <v>109439.09999999999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0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9"/>
        <v>109439.09999999999</v>
      </c>
      <c r="U198" s="6">
        <f t="shared" si="40"/>
        <v>218740.09999999998</v>
      </c>
      <c r="V198" s="6">
        <f>MIN(H198,I198)*INDEX('2018_commission_structure-Start'!$A$15:$J$18,MATCH($E198,'2018_commission_structure-Start'!$A$15:$A$18,0),MATCH(V$1,'2018_commission_structure-Start'!$A$15:$J$15,0))</f>
        <v>109439.09999999999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0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41"/>
        <v>109439.09999999999</v>
      </c>
      <c r="AB198" s="6">
        <f t="shared" si="42"/>
        <v>218740.09999999998</v>
      </c>
    </row>
    <row r="199" spans="1:28" x14ac:dyDescent="0.2">
      <c r="A199" t="str">
        <f t="shared" si="34"/>
        <v>Katrina Danne</v>
      </c>
      <c r="B199">
        <v>3915983489</v>
      </c>
      <c r="C199" t="s">
        <v>619</v>
      </c>
      <c r="D199" t="s">
        <v>620</v>
      </c>
      <c r="E199" t="s">
        <v>7</v>
      </c>
      <c r="F199" s="2">
        <v>47584</v>
      </c>
      <c r="G199">
        <f>COUNTIF(deals_closed!D:D,B199)</f>
        <v>20</v>
      </c>
      <c r="H199" s="2">
        <f>SUMIF(deals_closed!D:D,B199,deals_closed!C:C)</f>
        <v>711786</v>
      </c>
      <c r="I199" s="2">
        <f>VLOOKUP(E199,'2018_commission_structure-Start'!$A$22:$I$24,9,FALSE)</f>
        <v>500000</v>
      </c>
      <c r="J199" s="2">
        <f t="shared" si="35"/>
        <v>625000</v>
      </c>
      <c r="K199" s="2">
        <f t="shared" si="36"/>
        <v>750000</v>
      </c>
      <c r="L199" s="2">
        <f t="shared" si="37"/>
        <v>1000000</v>
      </c>
      <c r="M199" s="12">
        <f t="shared" si="38"/>
        <v>1.4235720000000001</v>
      </c>
      <c r="N199" t="str">
        <f t="shared" si="33"/>
        <v>125-150%</v>
      </c>
      <c r="O199" s="6">
        <f>MIN(H199,I199)*INDEX('2018_commission_structure-Start'!$A$21:$I$24,MATCH($E199,'2018_commission_structure-Start'!$A$21:$A$24,0),MATCH(O$1,'2018_commission_structure-Start'!$A$21:$I$21,0))</f>
        <v>50000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18750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15621.48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9"/>
        <v>84371.48</v>
      </c>
      <c r="U199" s="6">
        <f t="shared" si="40"/>
        <v>131955.47999999998</v>
      </c>
      <c r="V199" s="6">
        <f>MIN(H199,I199)*INDEX('2018_commission_structure-Start'!$A$15:$J$18,MATCH($E199,'2018_commission_structure-Start'!$A$15:$A$18,0),MATCH(V$1,'2018_commission_structure-Start'!$A$15:$J$15,0))</f>
        <v>60000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21250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17357.2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41"/>
        <v>98607.2</v>
      </c>
      <c r="AB199" s="6">
        <f t="shared" si="42"/>
        <v>146191.20000000001</v>
      </c>
    </row>
    <row r="200" spans="1:28" x14ac:dyDescent="0.2">
      <c r="A200" t="str">
        <f t="shared" si="34"/>
        <v>Weylin Daouze</v>
      </c>
      <c r="B200">
        <v>7453397081</v>
      </c>
      <c r="C200" t="s">
        <v>1284</v>
      </c>
      <c r="D200" t="s">
        <v>1285</v>
      </c>
      <c r="E200" t="s">
        <v>10</v>
      </c>
      <c r="F200" s="2">
        <v>88012</v>
      </c>
      <c r="G200">
        <f>COUNTIF(deals_closed!D:D,B200)</f>
        <v>13</v>
      </c>
      <c r="H200" s="2">
        <f>SUMIF(deals_closed!D:D,B200,deals_closed!C:C)</f>
        <v>432502</v>
      </c>
      <c r="I200" s="2">
        <f>VLOOKUP(E200,'2018_commission_structure-Start'!$A$22:$I$24,9,FALSE)</f>
        <v>750000</v>
      </c>
      <c r="J200" s="2">
        <f t="shared" si="35"/>
        <v>937500</v>
      </c>
      <c r="K200" s="2">
        <f t="shared" si="36"/>
        <v>1125000</v>
      </c>
      <c r="L200" s="2">
        <f t="shared" si="37"/>
        <v>1500000</v>
      </c>
      <c r="M200" s="12">
        <f t="shared" si="38"/>
        <v>0.57666933333333337</v>
      </c>
      <c r="N200" t="str">
        <f t="shared" si="33"/>
        <v>0-100%</v>
      </c>
      <c r="O200" s="6">
        <f>MIN(H200,I200)*INDEX('2018_commission_structure-Start'!$A$21:$I$24,MATCH($E200,'2018_commission_structure-Start'!$A$21:$A$24,0),MATCH(O$1,'2018_commission_structure-Start'!$A$21:$I$21,0))</f>
        <v>64875.299999999996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9"/>
        <v>64875.299999999996</v>
      </c>
      <c r="U200" s="6">
        <f t="shared" si="40"/>
        <v>152887.29999999999</v>
      </c>
      <c r="V200" s="6">
        <f>MIN(H200,I200)*INDEX('2018_commission_structure-Start'!$A$15:$J$18,MATCH($E200,'2018_commission_structure-Start'!$A$15:$A$18,0),MATCH(V$1,'2018_commission_structure-Start'!$A$15:$J$15,0))</f>
        <v>64875.299999999996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41"/>
        <v>64875.299999999996</v>
      </c>
      <c r="AB200" s="6">
        <f t="shared" si="42"/>
        <v>152887.29999999999</v>
      </c>
    </row>
    <row r="201" spans="1:28" x14ac:dyDescent="0.2">
      <c r="A201" t="str">
        <f t="shared" si="34"/>
        <v>Isadora Davana</v>
      </c>
      <c r="B201">
        <v>7011563598</v>
      </c>
      <c r="C201" t="s">
        <v>958</v>
      </c>
      <c r="D201" t="s">
        <v>959</v>
      </c>
      <c r="E201" t="s">
        <v>7</v>
      </c>
      <c r="F201" s="2">
        <v>30113</v>
      </c>
      <c r="G201">
        <f>COUNTIF(deals_closed!D:D,B201)</f>
        <v>18</v>
      </c>
      <c r="H201" s="2">
        <f>SUMIF(deals_closed!D:D,B201,deals_closed!C:C)</f>
        <v>664135</v>
      </c>
      <c r="I201" s="2">
        <f>VLOOKUP(E201,'2018_commission_structure-Start'!$A$22:$I$24,9,FALSE)</f>
        <v>500000</v>
      </c>
      <c r="J201" s="2">
        <f t="shared" si="35"/>
        <v>625000</v>
      </c>
      <c r="K201" s="2">
        <f t="shared" si="36"/>
        <v>750000</v>
      </c>
      <c r="L201" s="2">
        <f t="shared" si="37"/>
        <v>1000000</v>
      </c>
      <c r="M201" s="12">
        <f t="shared" si="38"/>
        <v>1.3282700000000001</v>
      </c>
      <c r="N201" t="str">
        <f t="shared" si="33"/>
        <v>125-150%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7044.3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9"/>
        <v>75794.3</v>
      </c>
      <c r="U201" s="6">
        <f t="shared" si="40"/>
        <v>105907.3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7827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41"/>
        <v>89077</v>
      </c>
      <c r="AB201" s="6">
        <f t="shared" si="42"/>
        <v>119190</v>
      </c>
    </row>
    <row r="202" spans="1:28" x14ac:dyDescent="0.2">
      <c r="A202" t="str">
        <f t="shared" si="34"/>
        <v>Orv Davidou</v>
      </c>
      <c r="B202">
        <v>6402318035</v>
      </c>
      <c r="C202" t="s">
        <v>672</v>
      </c>
      <c r="D202" t="s">
        <v>673</v>
      </c>
      <c r="E202" t="s">
        <v>7</v>
      </c>
      <c r="F202" s="2">
        <v>51501</v>
      </c>
      <c r="G202">
        <f>COUNTIF(deals_closed!D:D,B202)</f>
        <v>20</v>
      </c>
      <c r="H202" s="2">
        <f>SUMIF(deals_closed!D:D,B202,deals_closed!C:C)</f>
        <v>656820</v>
      </c>
      <c r="I202" s="2">
        <f>VLOOKUP(E202,'2018_commission_structure-Start'!$A$22:$I$24,9,FALSE)</f>
        <v>500000</v>
      </c>
      <c r="J202" s="2">
        <f t="shared" si="35"/>
        <v>625000</v>
      </c>
      <c r="K202" s="2">
        <f t="shared" si="36"/>
        <v>750000</v>
      </c>
      <c r="L202" s="2">
        <f t="shared" si="37"/>
        <v>1000000</v>
      </c>
      <c r="M202" s="12">
        <f t="shared" si="38"/>
        <v>1.3136399999999999</v>
      </c>
      <c r="N202" t="str">
        <f t="shared" si="33"/>
        <v>125-150%</v>
      </c>
      <c r="O202" s="6">
        <f>MIN(H202,I202)*INDEX('2018_commission_structure-Start'!$A$21:$I$24,MATCH($E202,'2018_commission_structure-Start'!$A$21:$A$24,0),MATCH(O$1,'2018_commission_structure-Start'!$A$21:$I$21,0))</f>
        <v>50000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18750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5727.5999999999995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9"/>
        <v>74477.600000000006</v>
      </c>
      <c r="U202" s="6">
        <f t="shared" si="40"/>
        <v>125978.6</v>
      </c>
      <c r="V202" s="6">
        <f>MIN(H202,I202)*INDEX('2018_commission_structure-Start'!$A$15:$J$18,MATCH($E202,'2018_commission_structure-Start'!$A$15:$A$18,0),MATCH(V$1,'2018_commission_structure-Start'!$A$15:$J$15,0))</f>
        <v>60000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21250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6364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41"/>
        <v>87614</v>
      </c>
      <c r="AB202" s="6">
        <f t="shared" si="42"/>
        <v>139115</v>
      </c>
    </row>
    <row r="203" spans="1:28" x14ac:dyDescent="0.2">
      <c r="A203" t="str">
        <f t="shared" si="34"/>
        <v>Ivor Davidy</v>
      </c>
      <c r="B203">
        <v>27852261</v>
      </c>
      <c r="C203" t="s">
        <v>905</v>
      </c>
      <c r="D203" t="s">
        <v>906</v>
      </c>
      <c r="E203" t="s">
        <v>10</v>
      </c>
      <c r="F203" s="2">
        <v>75324</v>
      </c>
      <c r="G203">
        <f>COUNTIF(deals_closed!D:D,B203)</f>
        <v>15</v>
      </c>
      <c r="H203" s="2">
        <f>SUMIF(deals_closed!D:D,B203,deals_closed!C:C)</f>
        <v>403196</v>
      </c>
      <c r="I203" s="2">
        <f>VLOOKUP(E203,'2018_commission_structure-Start'!$A$22:$I$24,9,FALSE)</f>
        <v>750000</v>
      </c>
      <c r="J203" s="2">
        <f t="shared" si="35"/>
        <v>937500</v>
      </c>
      <c r="K203" s="2">
        <f t="shared" si="36"/>
        <v>1125000</v>
      </c>
      <c r="L203" s="2">
        <f t="shared" si="37"/>
        <v>1500000</v>
      </c>
      <c r="M203" s="12">
        <f t="shared" si="38"/>
        <v>0.53759466666666667</v>
      </c>
      <c r="N203" t="str">
        <f t="shared" si="33"/>
        <v>0-100%</v>
      </c>
      <c r="O203" s="6">
        <f>MIN(H203,I203)*INDEX('2018_commission_structure-Start'!$A$21:$I$24,MATCH($E203,'2018_commission_structure-Start'!$A$21:$A$24,0),MATCH(O$1,'2018_commission_structure-Start'!$A$21:$I$21,0))</f>
        <v>60479.399999999994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9"/>
        <v>60479.399999999994</v>
      </c>
      <c r="U203" s="6">
        <f t="shared" si="40"/>
        <v>135803.4</v>
      </c>
      <c r="V203" s="6">
        <f>MIN(H203,I203)*INDEX('2018_commission_structure-Start'!$A$15:$J$18,MATCH($E203,'2018_commission_structure-Start'!$A$15:$A$18,0),MATCH(V$1,'2018_commission_structure-Start'!$A$15:$J$15,0))</f>
        <v>60479.399999999994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41"/>
        <v>60479.399999999994</v>
      </c>
      <c r="AB203" s="6">
        <f t="shared" si="42"/>
        <v>135803.4</v>
      </c>
    </row>
    <row r="204" spans="1:28" x14ac:dyDescent="0.2">
      <c r="A204" t="str">
        <f t="shared" si="34"/>
        <v>Ted Davoren</v>
      </c>
      <c r="B204">
        <v>6819637888</v>
      </c>
      <c r="C204" t="s">
        <v>563</v>
      </c>
      <c r="D204" t="s">
        <v>564</v>
      </c>
      <c r="E204" t="s">
        <v>7</v>
      </c>
      <c r="F204" s="2">
        <v>53401</v>
      </c>
      <c r="G204">
        <f>COUNTIF(deals_closed!D:D,B204)</f>
        <v>14</v>
      </c>
      <c r="H204" s="2">
        <f>SUMIF(deals_closed!D:D,B204,deals_closed!C:C)</f>
        <v>445363</v>
      </c>
      <c r="I204" s="2">
        <f>VLOOKUP(E204,'2018_commission_structure-Start'!$A$22:$I$24,9,FALSE)</f>
        <v>500000</v>
      </c>
      <c r="J204" s="2">
        <f t="shared" si="35"/>
        <v>625000</v>
      </c>
      <c r="K204" s="2">
        <f t="shared" si="36"/>
        <v>750000</v>
      </c>
      <c r="L204" s="2">
        <f t="shared" si="37"/>
        <v>1000000</v>
      </c>
      <c r="M204" s="12">
        <f t="shared" si="38"/>
        <v>0.89072600000000002</v>
      </c>
      <c r="N204" t="str">
        <f t="shared" si="33"/>
        <v>0-100%</v>
      </c>
      <c r="O204" s="6">
        <f>MIN(H204,I204)*INDEX('2018_commission_structure-Start'!$A$21:$I$24,MATCH($E204,'2018_commission_structure-Start'!$A$21:$A$24,0),MATCH(O$1,'2018_commission_structure-Start'!$A$21:$I$21,0))</f>
        <v>44536.3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0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9"/>
        <v>44536.3</v>
      </c>
      <c r="U204" s="6">
        <f t="shared" si="40"/>
        <v>97937.3</v>
      </c>
      <c r="V204" s="6">
        <f>MIN(H204,I204)*INDEX('2018_commission_structure-Start'!$A$15:$J$18,MATCH($E204,'2018_commission_structure-Start'!$A$15:$A$18,0),MATCH(V$1,'2018_commission_structure-Start'!$A$15:$J$15,0))</f>
        <v>53443.56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0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41"/>
        <v>53443.56</v>
      </c>
      <c r="AB204" s="6">
        <f t="shared" si="42"/>
        <v>106844.56</v>
      </c>
    </row>
    <row r="205" spans="1:28" x14ac:dyDescent="0.2">
      <c r="A205" t="str">
        <f t="shared" si="34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 s="2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VLOOKUP(E205,'2018_commission_structure-Start'!$A$22:$I$24,9,FALSE)</f>
        <v>500000</v>
      </c>
      <c r="J205" s="2">
        <f t="shared" si="35"/>
        <v>625000</v>
      </c>
      <c r="K205" s="2">
        <f t="shared" si="36"/>
        <v>750000</v>
      </c>
      <c r="L205" s="2">
        <f t="shared" si="37"/>
        <v>1000000</v>
      </c>
      <c r="M205" s="12">
        <f t="shared" si="38"/>
        <v>1.365712</v>
      </c>
      <c r="N205" t="str">
        <f t="shared" ref="N205:N236" si="43">IF(M205&lt;=1, "0-100%", IF(M205&lt;=1.25, "100-125%", IF(M205&lt;=1.5, "125-150%", IF(M205&lt;=2, "150-200%", "&gt;200%"))))</f>
        <v>125-150%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18750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10414.08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0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9"/>
        <v>79164.08</v>
      </c>
      <c r="U205" s="6">
        <f t="shared" si="40"/>
        <v>111335.08</v>
      </c>
      <c r="V205" s="6">
        <f>MIN(H205,I205)*INDEX('2018_commission_structure-Start'!$A$15:$J$18,MATCH($E205,'2018_commission_structure-Start'!$A$15:$A$18,0),MATCH(V$1,'2018_commission_structure-Start'!$A$15:$J$15,0))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21250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11571.2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0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41"/>
        <v>92821.2</v>
      </c>
      <c r="AB205" s="6">
        <f t="shared" si="42"/>
        <v>124992.2</v>
      </c>
    </row>
    <row r="206" spans="1:28" x14ac:dyDescent="0.2">
      <c r="A206" t="str">
        <f t="shared" si="34"/>
        <v>Yehudit Dawdary</v>
      </c>
      <c r="B206">
        <v>115757341</v>
      </c>
      <c r="C206" t="s">
        <v>204</v>
      </c>
      <c r="D206" t="s">
        <v>205</v>
      </c>
      <c r="E206" t="s">
        <v>7</v>
      </c>
      <c r="F206" s="2">
        <v>45592</v>
      </c>
      <c r="G206">
        <f>COUNTIF(deals_closed!D:D,B206)</f>
        <v>17</v>
      </c>
      <c r="H206" s="2">
        <f>SUMIF(deals_closed!D:D,B206,deals_closed!C:C)</f>
        <v>584140</v>
      </c>
      <c r="I206" s="2">
        <f>VLOOKUP(E206,'2018_commission_structure-Start'!$A$22:$I$24,9,FALSE)</f>
        <v>500000</v>
      </c>
      <c r="J206" s="2">
        <f t="shared" si="35"/>
        <v>625000</v>
      </c>
      <c r="K206" s="2">
        <f t="shared" si="36"/>
        <v>750000</v>
      </c>
      <c r="L206" s="2">
        <f t="shared" si="37"/>
        <v>1000000</v>
      </c>
      <c r="M206" s="12">
        <f t="shared" si="38"/>
        <v>1.16828</v>
      </c>
      <c r="N206" t="str">
        <f t="shared" si="43"/>
        <v>100-125%</v>
      </c>
      <c r="O206" s="6">
        <f>MIN(H206,I206)*INDEX('2018_commission_structure-Start'!$A$21:$I$24,MATCH($E206,'2018_commission_structure-Start'!$A$21:$A$24,0),MATCH(O$1,'2018_commission_structure-Start'!$A$21:$I$21,0))</f>
        <v>50000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12621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0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9"/>
        <v>62621</v>
      </c>
      <c r="U206" s="6">
        <f t="shared" si="40"/>
        <v>108213</v>
      </c>
      <c r="V206" s="6">
        <f>MIN(H206,I206)*INDEX('2018_commission_structure-Start'!$A$15:$J$18,MATCH($E206,'2018_commission_structure-Start'!$A$15:$A$18,0),MATCH(V$1,'2018_commission_structure-Start'!$A$15:$J$15,0))</f>
        <v>60000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14303.800000000001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0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41"/>
        <v>74303.8</v>
      </c>
      <c r="AB206" s="6">
        <f t="shared" si="42"/>
        <v>119895.8</v>
      </c>
    </row>
    <row r="207" spans="1:28" x14ac:dyDescent="0.2">
      <c r="A207" t="str">
        <f t="shared" si="34"/>
        <v>Ramsay Dawdry</v>
      </c>
      <c r="B207">
        <v>6286877770</v>
      </c>
      <c r="C207" t="s">
        <v>1427</v>
      </c>
      <c r="D207" t="s">
        <v>1428</v>
      </c>
      <c r="E207" t="s">
        <v>10</v>
      </c>
      <c r="F207" s="2">
        <v>103201</v>
      </c>
      <c r="G207">
        <f>COUNTIF(deals_closed!D:D,B207)</f>
        <v>25</v>
      </c>
      <c r="H207" s="2">
        <f>SUMIF(deals_closed!D:D,B207,deals_closed!C:C)</f>
        <v>795363</v>
      </c>
      <c r="I207" s="2">
        <f>VLOOKUP(E207,'2018_commission_structure-Start'!$A$22:$I$24,9,FALSE)</f>
        <v>750000</v>
      </c>
      <c r="J207" s="2">
        <f t="shared" si="35"/>
        <v>937500</v>
      </c>
      <c r="K207" s="2">
        <f t="shared" si="36"/>
        <v>1125000</v>
      </c>
      <c r="L207" s="2">
        <f t="shared" si="37"/>
        <v>1500000</v>
      </c>
      <c r="M207" s="12">
        <f t="shared" si="38"/>
        <v>1.060484</v>
      </c>
      <c r="N207" t="str">
        <f t="shared" si="43"/>
        <v>100-125%</v>
      </c>
      <c r="O207" s="6">
        <f>MIN(H207,I207)*INDEX('2018_commission_structure-Start'!$A$21:$I$24,MATCH($E207,'2018_commission_structure-Start'!$A$21:$A$24,0),MATCH(O$1,'2018_commission_structure-Start'!$A$21:$I$21,0))</f>
        <v>112500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8618.9699999999993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9"/>
        <v>121118.97</v>
      </c>
      <c r="U207" s="6">
        <f t="shared" si="40"/>
        <v>224319.97</v>
      </c>
      <c r="V207" s="6">
        <f>MIN(H207,I207)*INDEX('2018_commission_structure-Start'!$A$15:$J$18,MATCH($E207,'2018_commission_structure-Start'!$A$15:$A$18,0),MATCH(V$1,'2018_commission_structure-Start'!$A$15:$J$15,0))</f>
        <v>112500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9979.86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41"/>
        <v>122479.86</v>
      </c>
      <c r="AB207" s="6">
        <f t="shared" si="42"/>
        <v>225680.86</v>
      </c>
    </row>
    <row r="208" spans="1:28" x14ac:dyDescent="0.2">
      <c r="A208" t="str">
        <f t="shared" si="34"/>
        <v>Clyve Dayley</v>
      </c>
      <c r="B208">
        <v>6531376252</v>
      </c>
      <c r="C208" t="s">
        <v>1062</v>
      </c>
      <c r="D208" t="s">
        <v>1063</v>
      </c>
      <c r="E208" t="s">
        <v>29</v>
      </c>
      <c r="F208" s="2">
        <v>69272</v>
      </c>
      <c r="G208">
        <f>COUNTIF(deals_closed!D:D,B208)</f>
        <v>23</v>
      </c>
      <c r="H208" s="2">
        <f>SUMIF(deals_closed!D:D,B208,deals_closed!C:C)</f>
        <v>793429</v>
      </c>
      <c r="I208" s="2">
        <f>VLOOKUP(E208,'2018_commission_structure-Start'!$A$22:$I$24,9,FALSE)</f>
        <v>600000</v>
      </c>
      <c r="J208" s="2">
        <f t="shared" si="35"/>
        <v>750000</v>
      </c>
      <c r="K208" s="2">
        <f t="shared" si="36"/>
        <v>900000</v>
      </c>
      <c r="L208" s="2">
        <f t="shared" si="37"/>
        <v>1200000</v>
      </c>
      <c r="M208" s="12">
        <f t="shared" si="38"/>
        <v>1.3223816666666666</v>
      </c>
      <c r="N208" t="str">
        <f t="shared" si="43"/>
        <v>125-150%</v>
      </c>
      <c r="O208" s="6">
        <f>MIN(H208,I208)*INDEX('2018_commission_structure-Start'!$A$21:$I$24,MATCH($E208,'2018_commission_structure-Start'!$A$21:$A$24,0),MATCH(O$1,'2018_commission_structure-Start'!$A$21:$I$21,0))</f>
        <v>78000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25500.000000000004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9120.09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9"/>
        <v>112620.09</v>
      </c>
      <c r="U208" s="6">
        <f t="shared" si="40"/>
        <v>181892.09</v>
      </c>
      <c r="V208" s="6">
        <f>MIN(H208,I208)*INDEX('2018_commission_structure-Start'!$A$15:$J$18,MATCH($E208,'2018_commission_structure-Start'!$A$15:$A$18,0),MATCH(V$1,'2018_commission_structure-Start'!$A$15:$J$15,0))</f>
        <v>90000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27000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10857.25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41"/>
        <v>127857.25</v>
      </c>
      <c r="AB208" s="6">
        <f t="shared" si="42"/>
        <v>197129.25</v>
      </c>
    </row>
    <row r="209" spans="1:28" x14ac:dyDescent="0.2">
      <c r="A209" t="str">
        <f t="shared" si="34"/>
        <v>Nikolai De Castri</v>
      </c>
      <c r="B209">
        <v>1541082834</v>
      </c>
      <c r="C209" t="s">
        <v>543</v>
      </c>
      <c r="D209" t="s">
        <v>544</v>
      </c>
      <c r="E209" t="s">
        <v>29</v>
      </c>
      <c r="F209" s="2">
        <v>61060</v>
      </c>
      <c r="G209">
        <f>COUNTIF(deals_closed!D:D,B209)</f>
        <v>19</v>
      </c>
      <c r="H209" s="2">
        <f>SUMIF(deals_closed!D:D,B209,deals_closed!C:C)</f>
        <v>601444</v>
      </c>
      <c r="I209" s="2">
        <f>VLOOKUP(E209,'2018_commission_structure-Start'!$A$22:$I$24,9,FALSE)</f>
        <v>600000</v>
      </c>
      <c r="J209" s="2">
        <f t="shared" si="35"/>
        <v>750000</v>
      </c>
      <c r="K209" s="2">
        <f t="shared" si="36"/>
        <v>900000</v>
      </c>
      <c r="L209" s="2">
        <f t="shared" si="37"/>
        <v>1200000</v>
      </c>
      <c r="M209" s="12">
        <f t="shared" si="38"/>
        <v>1.0024066666666667</v>
      </c>
      <c r="N209" t="str">
        <f t="shared" si="43"/>
        <v>100-125%</v>
      </c>
      <c r="O209" s="6">
        <f>MIN(H209,I209)*INDEX('2018_commission_structure-Start'!$A$21:$I$24,MATCH($E209,'2018_commission_structure-Start'!$A$21:$A$24,0),MATCH(O$1,'2018_commission_structure-Start'!$A$21:$I$21,0))</f>
        <v>78000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245.48000000000002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9"/>
        <v>78245.48</v>
      </c>
      <c r="U209" s="6">
        <f t="shared" si="40"/>
        <v>139305.47999999998</v>
      </c>
      <c r="V209" s="6">
        <f>MIN(H209,I209)*INDEX('2018_commission_structure-Start'!$A$15:$J$18,MATCH($E209,'2018_commission_structure-Start'!$A$15:$A$18,0),MATCH(V$1,'2018_commission_structure-Start'!$A$15:$J$15,0))</f>
        <v>90000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259.92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41"/>
        <v>90259.92</v>
      </c>
      <c r="AB209" s="6">
        <f t="shared" si="42"/>
        <v>151319.91999999998</v>
      </c>
    </row>
    <row r="210" spans="1:28" x14ac:dyDescent="0.2">
      <c r="A210" t="str">
        <f t="shared" si="34"/>
        <v>Saree de Clercq</v>
      </c>
      <c r="B210">
        <v>2128813026</v>
      </c>
      <c r="C210" t="s">
        <v>1789</v>
      </c>
      <c r="D210" t="s">
        <v>1883</v>
      </c>
      <c r="E210" t="s">
        <v>10</v>
      </c>
      <c r="F210" s="2">
        <v>119743</v>
      </c>
      <c r="G210">
        <f>COUNTIF(deals_closed!D:D,B210)</f>
        <v>23</v>
      </c>
      <c r="H210" s="2">
        <f>SUMIF(deals_closed!D:D,B210,deals_closed!C:C)</f>
        <v>745490</v>
      </c>
      <c r="I210" s="2">
        <f>VLOOKUP(E210,'2018_commission_structure-Start'!$A$22:$I$24,9,FALSE)</f>
        <v>750000</v>
      </c>
      <c r="J210" s="2">
        <f t="shared" si="35"/>
        <v>937500</v>
      </c>
      <c r="K210" s="2">
        <f t="shared" si="36"/>
        <v>1125000</v>
      </c>
      <c r="L210" s="2">
        <f t="shared" si="37"/>
        <v>1500000</v>
      </c>
      <c r="M210" s="12">
        <f t="shared" si="38"/>
        <v>0.99398666666666669</v>
      </c>
      <c r="N210" t="str">
        <f t="shared" si="43"/>
        <v>0-100%</v>
      </c>
      <c r="O210" s="6">
        <f>MIN(H210,I210)*INDEX('2018_commission_structure-Start'!$A$21:$I$24,MATCH($E210,'2018_commission_structure-Start'!$A$21:$A$24,0),MATCH(O$1,'2018_commission_structure-Start'!$A$21:$I$21,0))</f>
        <v>111823.5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0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9"/>
        <v>111823.5</v>
      </c>
      <c r="U210" s="6">
        <f t="shared" si="40"/>
        <v>231566.5</v>
      </c>
      <c r="V210" s="6">
        <f>MIN(H210,I210)*INDEX('2018_commission_structure-Start'!$A$15:$J$18,MATCH($E210,'2018_commission_structure-Start'!$A$15:$A$18,0),MATCH(V$1,'2018_commission_structure-Start'!$A$15:$J$15,0))</f>
        <v>111823.5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41"/>
        <v>111823.5</v>
      </c>
      <c r="AB210" s="6">
        <f t="shared" si="42"/>
        <v>231566.5</v>
      </c>
    </row>
    <row r="211" spans="1:28" x14ac:dyDescent="0.2">
      <c r="A211" t="str">
        <f t="shared" si="34"/>
        <v>Caryn De La Coste</v>
      </c>
      <c r="B211">
        <v>9619649427</v>
      </c>
      <c r="C211" t="s">
        <v>1580</v>
      </c>
      <c r="D211" t="s">
        <v>1581</v>
      </c>
      <c r="E211" t="s">
        <v>29</v>
      </c>
      <c r="F211" s="2">
        <v>52037</v>
      </c>
      <c r="G211">
        <f>COUNTIF(deals_closed!D:D,B211)</f>
        <v>27</v>
      </c>
      <c r="H211" s="2">
        <f>SUMIF(deals_closed!D:D,B211,deals_closed!C:C)</f>
        <v>924749</v>
      </c>
      <c r="I211" s="2">
        <f>VLOOKUP(E211,'2018_commission_structure-Start'!$A$22:$I$24,9,FALSE)</f>
        <v>600000</v>
      </c>
      <c r="J211" s="2">
        <f t="shared" si="35"/>
        <v>750000</v>
      </c>
      <c r="K211" s="2">
        <f t="shared" si="36"/>
        <v>900000</v>
      </c>
      <c r="L211" s="2">
        <f t="shared" si="37"/>
        <v>1200000</v>
      </c>
      <c r="M211" s="12">
        <f t="shared" si="38"/>
        <v>1.5412483333333333</v>
      </c>
      <c r="N211" t="str">
        <f t="shared" si="43"/>
        <v>150-200%</v>
      </c>
      <c r="O211" s="6">
        <f>MIN(H211,I211)*INDEX('2018_commission_structure-Start'!$A$21:$I$24,MATCH($E211,'2018_commission_structure-Start'!$A$21:$A$24,0),MATCH(O$1,'2018_commission_structure-Start'!$A$21:$I$21,0))</f>
        <v>78000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25500.000000000004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31500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6434.74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9"/>
        <v>141434.74</v>
      </c>
      <c r="U211" s="6">
        <f t="shared" si="40"/>
        <v>193471.74</v>
      </c>
      <c r="V211" s="6">
        <f>MIN(H211,I211)*INDEX('2018_commission_structure-Start'!$A$15:$J$18,MATCH($E211,'2018_commission_structure-Start'!$A$15:$A$18,0),MATCH(V$1,'2018_commission_structure-Start'!$A$15:$J$15,0))</f>
        <v>90000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27000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37500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7424.7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41"/>
        <v>161924.70000000001</v>
      </c>
      <c r="AB211" s="6">
        <f t="shared" si="42"/>
        <v>213961.7</v>
      </c>
    </row>
    <row r="212" spans="1:28" x14ac:dyDescent="0.2">
      <c r="A212" t="str">
        <f t="shared" si="34"/>
        <v>Queenie De la Harpe</v>
      </c>
      <c r="B212">
        <v>4492546545</v>
      </c>
      <c r="C212" t="s">
        <v>430</v>
      </c>
      <c r="D212" t="s">
        <v>431</v>
      </c>
      <c r="E212" t="s">
        <v>7</v>
      </c>
      <c r="F212" s="2">
        <v>59662</v>
      </c>
      <c r="G212">
        <f>COUNTIF(deals_closed!D:D,B212)</f>
        <v>23</v>
      </c>
      <c r="H212" s="2">
        <f>SUMIF(deals_closed!D:D,B212,deals_closed!C:C)</f>
        <v>834584</v>
      </c>
      <c r="I212" s="2">
        <f>VLOOKUP(E212,'2018_commission_structure-Start'!$A$22:$I$24,9,FALSE)</f>
        <v>500000</v>
      </c>
      <c r="J212" s="2">
        <f t="shared" si="35"/>
        <v>625000</v>
      </c>
      <c r="K212" s="2">
        <f t="shared" si="36"/>
        <v>750000</v>
      </c>
      <c r="L212" s="2">
        <f t="shared" si="37"/>
        <v>1000000</v>
      </c>
      <c r="M212" s="12">
        <f t="shared" si="38"/>
        <v>1.669168</v>
      </c>
      <c r="N212" t="str">
        <f t="shared" si="43"/>
        <v>150-200%</v>
      </c>
      <c r="O212" s="6">
        <f>MIN(H212,I212)*INDEX('2018_commission_structure-Start'!$A$21:$I$24,MATCH($E212,'2018_commission_structure-Start'!$A$21:$A$24,0),MATCH(O$1,'2018_commission_structure-Start'!$A$21:$I$21,0))</f>
        <v>50000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18750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22500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18608.48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9"/>
        <v>109858.48</v>
      </c>
      <c r="U212" s="6">
        <f t="shared" si="40"/>
        <v>169520.47999999998</v>
      </c>
      <c r="V212" s="6">
        <f>MIN(H212,I212)*INDEX('2018_commission_structure-Start'!$A$15:$J$18,MATCH($E212,'2018_commission_structure-Start'!$A$15:$A$18,0),MATCH(V$1,'2018_commission_structure-Start'!$A$15:$J$15,0))</f>
        <v>60000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21250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25000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18608.48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41"/>
        <v>124858.48</v>
      </c>
      <c r="AB212" s="6">
        <f t="shared" si="42"/>
        <v>184520.47999999998</v>
      </c>
    </row>
    <row r="213" spans="1:28" x14ac:dyDescent="0.2">
      <c r="A213" t="str">
        <f t="shared" si="34"/>
        <v>Elva Delepine</v>
      </c>
      <c r="B213">
        <v>5280433926</v>
      </c>
      <c r="C213" t="s">
        <v>5</v>
      </c>
      <c r="D213" t="s">
        <v>80</v>
      </c>
      <c r="E213" t="s">
        <v>29</v>
      </c>
      <c r="F213" s="2">
        <v>51804</v>
      </c>
      <c r="G213">
        <f>COUNTIF(deals_closed!D:D,B213)</f>
        <v>16</v>
      </c>
      <c r="H213" s="2">
        <f>SUMIF(deals_closed!D:D,B213,deals_closed!C:C)</f>
        <v>573666</v>
      </c>
      <c r="I213" s="2">
        <f>VLOOKUP(E213,'2018_commission_structure-Start'!$A$22:$I$24,9,FALSE)</f>
        <v>600000</v>
      </c>
      <c r="J213" s="2">
        <f t="shared" si="35"/>
        <v>750000</v>
      </c>
      <c r="K213" s="2">
        <f t="shared" si="36"/>
        <v>900000</v>
      </c>
      <c r="L213" s="2">
        <f t="shared" si="37"/>
        <v>1200000</v>
      </c>
      <c r="M213" s="12">
        <f t="shared" si="38"/>
        <v>0.95611000000000002</v>
      </c>
      <c r="N213" t="str">
        <f t="shared" si="43"/>
        <v>0-100%</v>
      </c>
      <c r="O213" s="6">
        <f>MIN(H213,I213)*INDEX('2018_commission_structure-Start'!$A$21:$I$24,MATCH($E213,'2018_commission_structure-Start'!$A$21:$A$24,0),MATCH(O$1,'2018_commission_structure-Start'!$A$21:$I$21,0))</f>
        <v>74576.58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9"/>
        <v>74576.58</v>
      </c>
      <c r="U213" s="6">
        <f t="shared" si="40"/>
        <v>126380.58</v>
      </c>
      <c r="V213" s="6">
        <f>MIN(H213,I213)*INDEX('2018_commission_structure-Start'!$A$15:$J$18,MATCH($E213,'2018_commission_structure-Start'!$A$15:$A$18,0),MATCH(V$1,'2018_commission_structure-Start'!$A$15:$J$15,0))</f>
        <v>86049.9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41"/>
        <v>86049.9</v>
      </c>
      <c r="AB213" s="6">
        <f t="shared" si="42"/>
        <v>137853.9</v>
      </c>
    </row>
    <row r="214" spans="1:28" x14ac:dyDescent="0.2">
      <c r="A214" t="str">
        <f t="shared" si="34"/>
        <v>Helen Delwater</v>
      </c>
      <c r="B214">
        <v>4445486779</v>
      </c>
      <c r="C214" t="s">
        <v>262</v>
      </c>
      <c r="D214" t="s">
        <v>263</v>
      </c>
      <c r="E214" t="s">
        <v>10</v>
      </c>
      <c r="F214" s="2">
        <v>104472</v>
      </c>
      <c r="G214">
        <f>COUNTIF(deals_closed!D:D,B214)</f>
        <v>19</v>
      </c>
      <c r="H214" s="2">
        <f>SUMIF(deals_closed!D:D,B214,deals_closed!C:C)</f>
        <v>638646</v>
      </c>
      <c r="I214" s="2">
        <f>VLOOKUP(E214,'2018_commission_structure-Start'!$A$22:$I$24,9,FALSE)</f>
        <v>750000</v>
      </c>
      <c r="J214" s="2">
        <f t="shared" si="35"/>
        <v>937500</v>
      </c>
      <c r="K214" s="2">
        <f t="shared" si="36"/>
        <v>1125000</v>
      </c>
      <c r="L214" s="2">
        <f t="shared" si="37"/>
        <v>1500000</v>
      </c>
      <c r="M214" s="12">
        <f t="shared" si="38"/>
        <v>0.85152799999999995</v>
      </c>
      <c r="N214" t="str">
        <f t="shared" si="43"/>
        <v>0-100%</v>
      </c>
      <c r="O214" s="6">
        <f>MIN(H214,I214)*INDEX('2018_commission_structure-Start'!$A$21:$I$24,MATCH($E214,'2018_commission_structure-Start'!$A$21:$A$24,0),MATCH(O$1,'2018_commission_structure-Start'!$A$21:$I$21,0))</f>
        <v>95796.9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9"/>
        <v>95796.9</v>
      </c>
      <c r="U214" s="6">
        <f t="shared" si="40"/>
        <v>200268.9</v>
      </c>
      <c r="V214" s="6">
        <f>MIN(H214,I214)*INDEX('2018_commission_structure-Start'!$A$15:$J$18,MATCH($E214,'2018_commission_structure-Start'!$A$15:$A$18,0),MATCH(V$1,'2018_commission_structure-Start'!$A$15:$J$15,0))</f>
        <v>95796.9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41"/>
        <v>95796.9</v>
      </c>
      <c r="AB214" s="6">
        <f t="shared" si="42"/>
        <v>200268.9</v>
      </c>
    </row>
    <row r="215" spans="1:28" x14ac:dyDescent="0.2">
      <c r="A215" t="str">
        <f t="shared" si="34"/>
        <v>Bobbi Denis</v>
      </c>
      <c r="B215">
        <v>2924550912</v>
      </c>
      <c r="C215" t="s">
        <v>769</v>
      </c>
      <c r="D215" t="s">
        <v>770</v>
      </c>
      <c r="E215" t="s">
        <v>29</v>
      </c>
      <c r="F215" s="2">
        <v>77174</v>
      </c>
      <c r="G215">
        <f>COUNTIF(deals_closed!D:D,B215)</f>
        <v>17</v>
      </c>
      <c r="H215" s="2">
        <f>SUMIF(deals_closed!D:D,B215,deals_closed!C:C)</f>
        <v>593443</v>
      </c>
      <c r="I215" s="2">
        <f>VLOOKUP(E215,'2018_commission_structure-Start'!$A$22:$I$24,9,FALSE)</f>
        <v>600000</v>
      </c>
      <c r="J215" s="2">
        <f t="shared" si="35"/>
        <v>750000</v>
      </c>
      <c r="K215" s="2">
        <f t="shared" si="36"/>
        <v>900000</v>
      </c>
      <c r="L215" s="2">
        <f t="shared" si="37"/>
        <v>1200000</v>
      </c>
      <c r="M215" s="12">
        <f t="shared" si="38"/>
        <v>0.98907166666666668</v>
      </c>
      <c r="N215" t="str">
        <f t="shared" si="43"/>
        <v>0-100%</v>
      </c>
      <c r="O215" s="6">
        <f>MIN(H215,I215)*INDEX('2018_commission_structure-Start'!$A$21:$I$24,MATCH($E215,'2018_commission_structure-Start'!$A$21:$A$24,0),MATCH(O$1,'2018_commission_structure-Start'!$A$21:$I$21,0))</f>
        <v>77147.59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9"/>
        <v>77147.59</v>
      </c>
      <c r="U215" s="6">
        <f t="shared" si="40"/>
        <v>154321.59</v>
      </c>
      <c r="V215" s="6">
        <f>MIN(H215,I215)*INDEX('2018_commission_structure-Start'!$A$15:$J$18,MATCH($E215,'2018_commission_structure-Start'!$A$15:$A$18,0),MATCH(V$1,'2018_commission_structure-Start'!$A$15:$J$15,0))</f>
        <v>89016.45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41"/>
        <v>89016.45</v>
      </c>
      <c r="AB215" s="6">
        <f t="shared" si="42"/>
        <v>166190.45000000001</v>
      </c>
    </row>
    <row r="216" spans="1:28" x14ac:dyDescent="0.2">
      <c r="A216" t="str">
        <f t="shared" si="34"/>
        <v>Delphine Denisard</v>
      </c>
      <c r="B216">
        <v>5285704227</v>
      </c>
      <c r="C216" t="s">
        <v>654</v>
      </c>
      <c r="D216" t="s">
        <v>655</v>
      </c>
      <c r="E216" t="s">
        <v>10</v>
      </c>
      <c r="F216" s="2">
        <v>101533</v>
      </c>
      <c r="G216">
        <f>COUNTIF(deals_closed!D:D,B216)</f>
        <v>14</v>
      </c>
      <c r="H216" s="2">
        <f>SUMIF(deals_closed!D:D,B216,deals_closed!C:C)</f>
        <v>497009</v>
      </c>
      <c r="I216" s="2">
        <f>VLOOKUP(E216,'2018_commission_structure-Start'!$A$22:$I$24,9,FALSE)</f>
        <v>750000</v>
      </c>
      <c r="J216" s="2">
        <f t="shared" si="35"/>
        <v>937500</v>
      </c>
      <c r="K216" s="2">
        <f t="shared" si="36"/>
        <v>1125000</v>
      </c>
      <c r="L216" s="2">
        <f t="shared" si="37"/>
        <v>1500000</v>
      </c>
      <c r="M216" s="12">
        <f t="shared" si="38"/>
        <v>0.66267866666666664</v>
      </c>
      <c r="N216" t="str">
        <f t="shared" si="43"/>
        <v>0-100%</v>
      </c>
      <c r="O216" s="6">
        <f>MIN(H216,I216)*INDEX('2018_commission_structure-Start'!$A$21:$I$24,MATCH($E216,'2018_commission_structure-Start'!$A$21:$A$24,0),MATCH(O$1,'2018_commission_structure-Start'!$A$21:$I$21,0))</f>
        <v>74551.349999999991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9"/>
        <v>74551.349999999991</v>
      </c>
      <c r="U216" s="6">
        <f t="shared" si="40"/>
        <v>176084.34999999998</v>
      </c>
      <c r="V216" s="6">
        <f>MIN(H216,I216)*INDEX('2018_commission_structure-Start'!$A$15:$J$18,MATCH($E216,'2018_commission_structure-Start'!$A$15:$A$18,0),MATCH(V$1,'2018_commission_structure-Start'!$A$15:$J$15,0))</f>
        <v>74551.349999999991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41"/>
        <v>74551.349999999991</v>
      </c>
      <c r="AB216" s="6">
        <f t="shared" si="42"/>
        <v>176084.34999999998</v>
      </c>
    </row>
    <row r="217" spans="1:28" x14ac:dyDescent="0.2">
      <c r="A217" t="str">
        <f t="shared" si="34"/>
        <v>Arabel Denison</v>
      </c>
      <c r="B217">
        <v>933051662</v>
      </c>
      <c r="C217" t="s">
        <v>1466</v>
      </c>
      <c r="D217" t="s">
        <v>1467</v>
      </c>
      <c r="E217" t="s">
        <v>10</v>
      </c>
      <c r="F217" s="2">
        <v>116350</v>
      </c>
      <c r="G217">
        <f>COUNTIF(deals_closed!D:D,B217)</f>
        <v>15</v>
      </c>
      <c r="H217" s="2">
        <f>SUMIF(deals_closed!D:D,B217,deals_closed!C:C)</f>
        <v>573420</v>
      </c>
      <c r="I217" s="2">
        <f>VLOOKUP(E217,'2018_commission_structure-Start'!$A$22:$I$24,9,FALSE)</f>
        <v>750000</v>
      </c>
      <c r="J217" s="2">
        <f t="shared" si="35"/>
        <v>937500</v>
      </c>
      <c r="K217" s="2">
        <f t="shared" si="36"/>
        <v>1125000</v>
      </c>
      <c r="L217" s="2">
        <f t="shared" si="37"/>
        <v>1500000</v>
      </c>
      <c r="M217" s="12">
        <f t="shared" si="38"/>
        <v>0.76456000000000002</v>
      </c>
      <c r="N217" t="str">
        <f t="shared" si="43"/>
        <v>0-100%</v>
      </c>
      <c r="O217" s="6">
        <f>MIN(H217,I217)*INDEX('2018_commission_structure-Start'!$A$21:$I$24,MATCH($E217,'2018_commission_structure-Start'!$A$21:$A$24,0),MATCH(O$1,'2018_commission_structure-Start'!$A$21:$I$21,0))</f>
        <v>86013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9"/>
        <v>86013</v>
      </c>
      <c r="U217" s="6">
        <f t="shared" si="40"/>
        <v>202363</v>
      </c>
      <c r="V217" s="6">
        <f>MIN(H217,I217)*INDEX('2018_commission_structure-Start'!$A$15:$J$18,MATCH($E217,'2018_commission_structure-Start'!$A$15:$A$18,0),MATCH(V$1,'2018_commission_structure-Start'!$A$15:$J$15,0))</f>
        <v>86013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41"/>
        <v>86013</v>
      </c>
      <c r="AB217" s="6">
        <f t="shared" si="42"/>
        <v>202363</v>
      </c>
    </row>
    <row r="218" spans="1:28" x14ac:dyDescent="0.2">
      <c r="A218" t="str">
        <f t="shared" si="34"/>
        <v>Marty Denson</v>
      </c>
      <c r="B218">
        <v>9963057691</v>
      </c>
      <c r="C218" t="s">
        <v>256</v>
      </c>
      <c r="D218" t="s">
        <v>257</v>
      </c>
      <c r="E218" t="s">
        <v>29</v>
      </c>
      <c r="F218" s="2">
        <v>64506</v>
      </c>
      <c r="G218">
        <f>COUNTIF(deals_closed!D:D,B218)</f>
        <v>17</v>
      </c>
      <c r="H218" s="2">
        <f>SUMIF(deals_closed!D:D,B218,deals_closed!C:C)</f>
        <v>637475</v>
      </c>
      <c r="I218" s="2">
        <f>VLOOKUP(E218,'2018_commission_structure-Start'!$A$22:$I$24,9,FALSE)</f>
        <v>600000</v>
      </c>
      <c r="J218" s="2">
        <f t="shared" si="35"/>
        <v>750000</v>
      </c>
      <c r="K218" s="2">
        <f t="shared" si="36"/>
        <v>900000</v>
      </c>
      <c r="L218" s="2">
        <f t="shared" si="37"/>
        <v>1200000</v>
      </c>
      <c r="M218" s="12">
        <f t="shared" si="38"/>
        <v>1.0624583333333333</v>
      </c>
      <c r="N218" t="str">
        <f t="shared" si="43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6370.7500000000009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9"/>
        <v>84370.75</v>
      </c>
      <c r="U218" s="6">
        <f t="shared" si="40"/>
        <v>148876.75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6745.5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41"/>
        <v>96745.5</v>
      </c>
      <c r="AB218" s="6">
        <f t="shared" si="42"/>
        <v>161251.5</v>
      </c>
    </row>
    <row r="219" spans="1:28" x14ac:dyDescent="0.2">
      <c r="A219" t="str">
        <f t="shared" si="34"/>
        <v>Eryn Derle</v>
      </c>
      <c r="B219">
        <v>7567063646</v>
      </c>
      <c r="C219" t="s">
        <v>1902</v>
      </c>
      <c r="D219" t="s">
        <v>1903</v>
      </c>
      <c r="E219" t="s">
        <v>29</v>
      </c>
      <c r="F219" s="2">
        <v>58778</v>
      </c>
      <c r="G219">
        <f>COUNTIF(deals_closed!D:D,B219)</f>
        <v>20</v>
      </c>
      <c r="H219" s="2">
        <f>SUMIF(deals_closed!D:D,B219,deals_closed!C:C)</f>
        <v>704698</v>
      </c>
      <c r="I219" s="2">
        <f>VLOOKUP(E219,'2018_commission_structure-Start'!$A$22:$I$24,9,FALSE)</f>
        <v>600000</v>
      </c>
      <c r="J219" s="2">
        <f t="shared" si="35"/>
        <v>750000</v>
      </c>
      <c r="K219" s="2">
        <f t="shared" si="36"/>
        <v>900000</v>
      </c>
      <c r="L219" s="2">
        <f t="shared" si="37"/>
        <v>1200000</v>
      </c>
      <c r="M219" s="12">
        <f t="shared" si="38"/>
        <v>1.1744966666666667</v>
      </c>
      <c r="N219" t="str">
        <f t="shared" si="43"/>
        <v>100-125%</v>
      </c>
      <c r="O219" s="6">
        <f>MIN(H219,I219)*INDEX('2018_commission_structure-Start'!$A$21:$I$24,MATCH($E219,'2018_commission_structure-Start'!$A$21:$A$24,0),MATCH(O$1,'2018_commission_structure-Start'!$A$21:$I$21,0))</f>
        <v>78000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17798.66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9"/>
        <v>95798.66</v>
      </c>
      <c r="U219" s="6">
        <f t="shared" si="40"/>
        <v>154576.66</v>
      </c>
      <c r="V219" s="6">
        <f>MIN(H219,I219)*INDEX('2018_commission_structure-Start'!$A$15:$J$18,MATCH($E219,'2018_commission_structure-Start'!$A$15:$A$18,0),MATCH(V$1,'2018_commission_structure-Start'!$A$15:$J$15,0))</f>
        <v>90000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18845.64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41"/>
        <v>108845.64</v>
      </c>
      <c r="AB219" s="6">
        <f t="shared" si="42"/>
        <v>167623.64000000001</v>
      </c>
    </row>
    <row r="220" spans="1:28" x14ac:dyDescent="0.2">
      <c r="A220" t="str">
        <f t="shared" si="34"/>
        <v>Jessica Derye-Barrett</v>
      </c>
      <c r="B220">
        <v>1420239228</v>
      </c>
      <c r="C220" t="s">
        <v>1662</v>
      </c>
      <c r="D220" t="s">
        <v>1784</v>
      </c>
      <c r="E220" t="s">
        <v>29</v>
      </c>
      <c r="F220" s="2">
        <v>62855</v>
      </c>
      <c r="G220">
        <f>COUNTIF(deals_closed!D:D,B220)</f>
        <v>16</v>
      </c>
      <c r="H220" s="2">
        <f>SUMIF(deals_closed!D:D,B220,deals_closed!C:C)</f>
        <v>593010</v>
      </c>
      <c r="I220" s="2">
        <f>VLOOKUP(E220,'2018_commission_structure-Start'!$A$22:$I$24,9,FALSE)</f>
        <v>600000</v>
      </c>
      <c r="J220" s="2">
        <f t="shared" si="35"/>
        <v>750000</v>
      </c>
      <c r="K220" s="2">
        <f t="shared" si="36"/>
        <v>900000</v>
      </c>
      <c r="L220" s="2">
        <f t="shared" si="37"/>
        <v>1200000</v>
      </c>
      <c r="M220" s="12">
        <f t="shared" si="38"/>
        <v>0.98834999999999995</v>
      </c>
      <c r="N220" t="str">
        <f t="shared" si="43"/>
        <v>0-100%</v>
      </c>
      <c r="O220" s="6">
        <f>MIN(H220,I220)*INDEX('2018_commission_structure-Start'!$A$21:$I$24,MATCH($E220,'2018_commission_structure-Start'!$A$21:$A$24,0),MATCH(O$1,'2018_commission_structure-Start'!$A$21:$I$21,0))</f>
        <v>77091.3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9"/>
        <v>77091.3</v>
      </c>
      <c r="U220" s="6">
        <f t="shared" si="40"/>
        <v>139946.29999999999</v>
      </c>
      <c r="V220" s="6">
        <f>MIN(H220,I220)*INDEX('2018_commission_structure-Start'!$A$15:$J$18,MATCH($E220,'2018_commission_structure-Start'!$A$15:$A$18,0),MATCH(V$1,'2018_commission_structure-Start'!$A$15:$J$15,0))</f>
        <v>88951.5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41"/>
        <v>88951.5</v>
      </c>
      <c r="AB220" s="6">
        <f t="shared" si="42"/>
        <v>151806.5</v>
      </c>
    </row>
    <row r="221" spans="1:28" x14ac:dyDescent="0.2">
      <c r="A221" t="str">
        <f t="shared" si="34"/>
        <v>Cate Devall</v>
      </c>
      <c r="B221">
        <v>3986480021</v>
      </c>
      <c r="C221" t="s">
        <v>363</v>
      </c>
      <c r="D221" t="s">
        <v>364</v>
      </c>
      <c r="E221" t="s">
        <v>29</v>
      </c>
      <c r="F221" s="2">
        <v>59679</v>
      </c>
      <c r="G221">
        <f>COUNTIF(deals_closed!D:D,B221)</f>
        <v>23</v>
      </c>
      <c r="H221" s="2">
        <f>SUMIF(deals_closed!D:D,B221,deals_closed!C:C)</f>
        <v>908049</v>
      </c>
      <c r="I221" s="2">
        <f>VLOOKUP(E221,'2018_commission_structure-Start'!$A$22:$I$24,9,FALSE)</f>
        <v>600000</v>
      </c>
      <c r="J221" s="2">
        <f t="shared" si="35"/>
        <v>750000</v>
      </c>
      <c r="K221" s="2">
        <f t="shared" si="36"/>
        <v>900000</v>
      </c>
      <c r="L221" s="2">
        <f t="shared" si="37"/>
        <v>1200000</v>
      </c>
      <c r="M221" s="12">
        <f t="shared" si="38"/>
        <v>1.513415</v>
      </c>
      <c r="N221" t="str">
        <f t="shared" si="43"/>
        <v>150-200%</v>
      </c>
      <c r="O221" s="6">
        <f>MIN(H221,I221)*INDEX('2018_commission_structure-Start'!$A$21:$I$24,MATCH($E221,'2018_commission_structure-Start'!$A$21:$A$24,0),MATCH(O$1,'2018_commission_structure-Start'!$A$21:$I$21,0))</f>
        <v>78000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25500.000000000004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31500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2092.7400000000002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9"/>
        <v>137092.74</v>
      </c>
      <c r="U221" s="6">
        <f t="shared" si="40"/>
        <v>196771.74</v>
      </c>
      <c r="V221" s="6">
        <f>MIN(H221,I221)*INDEX('2018_commission_structure-Start'!$A$15:$J$18,MATCH($E221,'2018_commission_structure-Start'!$A$15:$A$18,0),MATCH(V$1,'2018_commission_structure-Start'!$A$15:$J$15,0))</f>
        <v>90000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27000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37500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2414.6999999999998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41"/>
        <v>156914.70000000001</v>
      </c>
      <c r="AB221" s="6">
        <f t="shared" si="42"/>
        <v>216593.7</v>
      </c>
    </row>
    <row r="222" spans="1:28" x14ac:dyDescent="0.2">
      <c r="A222" t="str">
        <f t="shared" si="34"/>
        <v>De Devereux</v>
      </c>
      <c r="B222">
        <v>3545427749</v>
      </c>
      <c r="C222" t="s">
        <v>315</v>
      </c>
      <c r="D222" t="s">
        <v>316</v>
      </c>
      <c r="E222" t="s">
        <v>7</v>
      </c>
      <c r="F222" s="2">
        <v>31483</v>
      </c>
      <c r="G222">
        <f>COUNTIF(deals_closed!D:D,B222)</f>
        <v>23</v>
      </c>
      <c r="H222" s="2">
        <f>SUMIF(deals_closed!D:D,B222,deals_closed!C:C)</f>
        <v>854322</v>
      </c>
      <c r="I222" s="2">
        <f>VLOOKUP(E222,'2018_commission_structure-Start'!$A$22:$I$24,9,FALSE)</f>
        <v>500000</v>
      </c>
      <c r="J222" s="2">
        <f t="shared" si="35"/>
        <v>625000</v>
      </c>
      <c r="K222" s="2">
        <f t="shared" si="36"/>
        <v>750000</v>
      </c>
      <c r="L222" s="2">
        <f t="shared" si="37"/>
        <v>1000000</v>
      </c>
      <c r="M222" s="12">
        <f t="shared" si="38"/>
        <v>1.7086440000000001</v>
      </c>
      <c r="N222" t="str">
        <f t="shared" si="43"/>
        <v>150-200%</v>
      </c>
      <c r="O222" s="6">
        <f>MIN(H222,I222)*INDEX('2018_commission_structure-Start'!$A$21:$I$24,MATCH($E222,'2018_commission_structure-Start'!$A$21:$A$24,0),MATCH(O$1,'2018_commission_structure-Start'!$A$21:$I$21,0))</f>
        <v>50000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18750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22500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22950.84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9"/>
        <v>114200.84</v>
      </c>
      <c r="U222" s="6">
        <f t="shared" si="40"/>
        <v>145683.84</v>
      </c>
      <c r="V222" s="6">
        <f>MIN(H222,I222)*INDEX('2018_commission_structure-Start'!$A$15:$J$18,MATCH($E222,'2018_commission_structure-Start'!$A$15:$A$18,0),MATCH(V$1,'2018_commission_structure-Start'!$A$15:$J$15,0))</f>
        <v>60000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21250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25000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22950.84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41"/>
        <v>129200.84</v>
      </c>
      <c r="AB222" s="6">
        <f t="shared" si="42"/>
        <v>160683.84</v>
      </c>
    </row>
    <row r="223" spans="1:28" x14ac:dyDescent="0.2">
      <c r="A223" t="str">
        <f t="shared" si="34"/>
        <v>Etan Devericks</v>
      </c>
      <c r="B223">
        <v>7440017404</v>
      </c>
      <c r="C223" t="s">
        <v>868</v>
      </c>
      <c r="D223" t="s">
        <v>869</v>
      </c>
      <c r="E223" t="s">
        <v>29</v>
      </c>
      <c r="F223" s="2">
        <v>55407</v>
      </c>
      <c r="G223">
        <f>COUNTIF(deals_closed!D:D,B223)</f>
        <v>20</v>
      </c>
      <c r="H223" s="2">
        <f>SUMIF(deals_closed!D:D,B223,deals_closed!C:C)</f>
        <v>621576</v>
      </c>
      <c r="I223" s="2">
        <f>VLOOKUP(E223,'2018_commission_structure-Start'!$A$22:$I$24,9,FALSE)</f>
        <v>600000</v>
      </c>
      <c r="J223" s="2">
        <f t="shared" si="35"/>
        <v>750000</v>
      </c>
      <c r="K223" s="2">
        <f t="shared" si="36"/>
        <v>900000</v>
      </c>
      <c r="L223" s="2">
        <f t="shared" si="37"/>
        <v>1200000</v>
      </c>
      <c r="M223" s="12">
        <f t="shared" si="38"/>
        <v>1.03596</v>
      </c>
      <c r="N223" t="str">
        <f t="shared" si="43"/>
        <v>100-125%</v>
      </c>
      <c r="O223" s="6">
        <f>MIN(H223,I223)*INDEX('2018_commission_structure-Start'!$A$21:$I$24,MATCH($E223,'2018_commission_structure-Start'!$A$21:$A$24,0),MATCH(O$1,'2018_commission_structure-Start'!$A$21:$I$21,0))</f>
        <v>78000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3667.92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9"/>
        <v>81667.92</v>
      </c>
      <c r="U223" s="6">
        <f t="shared" si="40"/>
        <v>137074.91999999998</v>
      </c>
      <c r="V223" s="6">
        <f>MIN(H223,I223)*INDEX('2018_commission_structure-Start'!$A$15:$J$18,MATCH($E223,'2018_commission_structure-Start'!$A$15:$A$18,0),MATCH(V$1,'2018_commission_structure-Start'!$A$15:$J$15,0))</f>
        <v>90000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3883.68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41"/>
        <v>93883.68</v>
      </c>
      <c r="AB223" s="6">
        <f t="shared" si="42"/>
        <v>149290.68</v>
      </c>
    </row>
    <row r="224" spans="1:28" x14ac:dyDescent="0.2">
      <c r="A224" t="str">
        <f t="shared" si="34"/>
        <v>Golda Devigne</v>
      </c>
      <c r="B224">
        <v>2804488179</v>
      </c>
      <c r="C224" t="s">
        <v>119</v>
      </c>
      <c r="D224" t="s">
        <v>120</v>
      </c>
      <c r="E224" t="s">
        <v>10</v>
      </c>
      <c r="F224" s="2">
        <v>104547</v>
      </c>
      <c r="G224">
        <f>COUNTIF(deals_closed!D:D,B224)</f>
        <v>20</v>
      </c>
      <c r="H224" s="2">
        <f>SUMIF(deals_closed!D:D,B224,deals_closed!C:C)</f>
        <v>610321</v>
      </c>
      <c r="I224" s="2">
        <f>VLOOKUP(E224,'2018_commission_structure-Start'!$A$22:$I$24,9,FALSE)</f>
        <v>750000</v>
      </c>
      <c r="J224" s="2">
        <f t="shared" si="35"/>
        <v>937500</v>
      </c>
      <c r="K224" s="2">
        <f t="shared" si="36"/>
        <v>1125000</v>
      </c>
      <c r="L224" s="2">
        <f t="shared" si="37"/>
        <v>1500000</v>
      </c>
      <c r="M224" s="12">
        <f t="shared" si="38"/>
        <v>0.81376133333333334</v>
      </c>
      <c r="N224" t="str">
        <f t="shared" si="43"/>
        <v>0-100%</v>
      </c>
      <c r="O224" s="6">
        <f>MIN(H224,I224)*INDEX('2018_commission_structure-Start'!$A$21:$I$24,MATCH($E224,'2018_commission_structure-Start'!$A$21:$A$24,0),MATCH(O$1,'2018_commission_structure-Start'!$A$21:$I$21,0))</f>
        <v>91548.15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0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9"/>
        <v>91548.15</v>
      </c>
      <c r="U224" s="6">
        <f t="shared" si="40"/>
        <v>196095.15</v>
      </c>
      <c r="V224" s="6">
        <f>MIN(H224,I224)*INDEX('2018_commission_structure-Start'!$A$15:$J$18,MATCH($E224,'2018_commission_structure-Start'!$A$15:$A$18,0),MATCH(V$1,'2018_commission_structure-Start'!$A$15:$J$15,0))</f>
        <v>91548.15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41"/>
        <v>91548.15</v>
      </c>
      <c r="AB224" s="6">
        <f t="shared" si="42"/>
        <v>196095.15</v>
      </c>
    </row>
    <row r="225" spans="1:28" x14ac:dyDescent="0.2">
      <c r="A225" t="str">
        <f t="shared" si="34"/>
        <v>Emanuel Devita</v>
      </c>
      <c r="B225">
        <v>7931128354</v>
      </c>
      <c r="C225" t="s">
        <v>424</v>
      </c>
      <c r="D225" t="s">
        <v>425</v>
      </c>
      <c r="E225" t="s">
        <v>29</v>
      </c>
      <c r="F225" s="2">
        <v>68190</v>
      </c>
      <c r="G225">
        <f>COUNTIF(deals_closed!D:D,B225)</f>
        <v>21</v>
      </c>
      <c r="H225" s="2">
        <f>SUMIF(deals_closed!D:D,B225,deals_closed!C:C)</f>
        <v>698195</v>
      </c>
      <c r="I225" s="2">
        <f>VLOOKUP(E225,'2018_commission_structure-Start'!$A$22:$I$24,9,FALSE)</f>
        <v>600000</v>
      </c>
      <c r="J225" s="2">
        <f t="shared" si="35"/>
        <v>750000</v>
      </c>
      <c r="K225" s="2">
        <f t="shared" si="36"/>
        <v>900000</v>
      </c>
      <c r="L225" s="2">
        <f t="shared" si="37"/>
        <v>1200000</v>
      </c>
      <c r="M225" s="12">
        <f t="shared" si="38"/>
        <v>1.1636583333333332</v>
      </c>
      <c r="N225" t="str">
        <f t="shared" si="43"/>
        <v>100-125%</v>
      </c>
      <c r="O225" s="6">
        <f>MIN(H225,I225)*INDEX('2018_commission_structure-Start'!$A$21:$I$24,MATCH($E225,'2018_commission_structure-Start'!$A$21:$A$24,0),MATCH(O$1,'2018_commission_structure-Start'!$A$21:$I$21,0))</f>
        <v>78000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16693.150000000001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9"/>
        <v>94693.15</v>
      </c>
      <c r="U225" s="6">
        <f t="shared" si="40"/>
        <v>162883.15</v>
      </c>
      <c r="V225" s="6">
        <f>MIN(H225,I225)*INDEX('2018_commission_structure-Start'!$A$15:$J$18,MATCH($E225,'2018_commission_structure-Start'!$A$15:$A$18,0),MATCH(V$1,'2018_commission_structure-Start'!$A$15:$J$15,0))</f>
        <v>90000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17675.099999999999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41"/>
        <v>107675.1</v>
      </c>
      <c r="AB225" s="6">
        <f t="shared" si="42"/>
        <v>175865.1</v>
      </c>
    </row>
    <row r="226" spans="1:28" x14ac:dyDescent="0.2">
      <c r="A226" t="str">
        <f t="shared" si="34"/>
        <v>Saleem Dewdney</v>
      </c>
      <c r="B226">
        <v>1664426442</v>
      </c>
      <c r="C226" t="s">
        <v>1609</v>
      </c>
      <c r="D226" t="s">
        <v>1610</v>
      </c>
      <c r="E226" t="s">
        <v>7</v>
      </c>
      <c r="F226" s="2">
        <v>57195</v>
      </c>
      <c r="G226">
        <f>COUNTIF(deals_closed!D:D,B226)</f>
        <v>17</v>
      </c>
      <c r="H226" s="2">
        <f>SUMIF(deals_closed!D:D,B226,deals_closed!C:C)</f>
        <v>601920</v>
      </c>
      <c r="I226" s="2">
        <f>VLOOKUP(E226,'2018_commission_structure-Start'!$A$22:$I$24,9,FALSE)</f>
        <v>500000</v>
      </c>
      <c r="J226" s="2">
        <f t="shared" si="35"/>
        <v>625000</v>
      </c>
      <c r="K226" s="2">
        <f t="shared" si="36"/>
        <v>750000</v>
      </c>
      <c r="L226" s="2">
        <f t="shared" si="37"/>
        <v>1000000</v>
      </c>
      <c r="M226" s="12">
        <f t="shared" si="38"/>
        <v>1.20384</v>
      </c>
      <c r="N226" t="str">
        <f t="shared" si="43"/>
        <v>100-125%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15288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9"/>
        <v>65288</v>
      </c>
      <c r="U226" s="6">
        <f t="shared" si="40"/>
        <v>122483</v>
      </c>
      <c r="V226" s="6">
        <f>MIN(H226,I226)*INDEX('2018_commission_structure-Start'!$A$15:$J$18,MATCH($E226,'2018_commission_structure-Start'!$A$15:$A$18,0),MATCH(V$1,'2018_commission_structure-Start'!$A$15:$J$15,0))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17326.400000000001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41"/>
        <v>77326.399999999994</v>
      </c>
      <c r="AB226" s="6">
        <f t="shared" si="42"/>
        <v>134521.4</v>
      </c>
    </row>
    <row r="227" spans="1:28" x14ac:dyDescent="0.2">
      <c r="A227" t="str">
        <f t="shared" si="34"/>
        <v>Gris Dewsnap</v>
      </c>
      <c r="B227">
        <v>2297168497</v>
      </c>
      <c r="C227" t="s">
        <v>398</v>
      </c>
      <c r="D227" t="s">
        <v>399</v>
      </c>
      <c r="E227" t="s">
        <v>7</v>
      </c>
      <c r="F227" s="2">
        <v>52584</v>
      </c>
      <c r="G227">
        <f>COUNTIF(deals_closed!D:D,B227)</f>
        <v>17</v>
      </c>
      <c r="H227" s="2">
        <f>SUMIF(deals_closed!D:D,B227,deals_closed!C:C)</f>
        <v>596801</v>
      </c>
      <c r="I227" s="2">
        <f>VLOOKUP(E227,'2018_commission_structure-Start'!$A$22:$I$24,9,FALSE)</f>
        <v>500000</v>
      </c>
      <c r="J227" s="2">
        <f t="shared" si="35"/>
        <v>625000</v>
      </c>
      <c r="K227" s="2">
        <f t="shared" si="36"/>
        <v>750000</v>
      </c>
      <c r="L227" s="2">
        <f t="shared" si="37"/>
        <v>1000000</v>
      </c>
      <c r="M227" s="12">
        <f t="shared" si="38"/>
        <v>1.1936020000000001</v>
      </c>
      <c r="N227" t="str">
        <f t="shared" si="43"/>
        <v>100-125%</v>
      </c>
      <c r="O227" s="6">
        <f>MIN(H227,I227)*INDEX('2018_commission_structure-Start'!$A$21:$I$24,MATCH($E227,'2018_commission_structure-Start'!$A$21:$A$24,0),MATCH(O$1,'2018_commission_structure-Start'!$A$21:$I$21,0))</f>
        <v>50000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14520.15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9"/>
        <v>64520.15</v>
      </c>
      <c r="U227" s="6">
        <f t="shared" si="40"/>
        <v>117104.15</v>
      </c>
      <c r="V227" s="6">
        <f>MIN(H227,I227)*INDEX('2018_commission_structure-Start'!$A$15:$J$18,MATCH($E227,'2018_commission_structure-Start'!$A$15:$A$18,0),MATCH(V$1,'2018_commission_structure-Start'!$A$15:$J$15,0))</f>
        <v>60000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16456.170000000002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41"/>
        <v>76456.17</v>
      </c>
      <c r="AB227" s="6">
        <f t="shared" si="42"/>
        <v>129040.17</v>
      </c>
    </row>
    <row r="228" spans="1:28" x14ac:dyDescent="0.2">
      <c r="A228" t="str">
        <f t="shared" si="34"/>
        <v>Corene Diamant</v>
      </c>
      <c r="B228">
        <v>813832926</v>
      </c>
      <c r="C228" t="s">
        <v>952</v>
      </c>
      <c r="D228" t="s">
        <v>953</v>
      </c>
      <c r="E228" t="s">
        <v>29</v>
      </c>
      <c r="F228" s="2">
        <v>62260</v>
      </c>
      <c r="G228">
        <f>COUNTIF(deals_closed!D:D,B228)</f>
        <v>19</v>
      </c>
      <c r="H228" s="2">
        <f>SUMIF(deals_closed!D:D,B228,deals_closed!C:C)</f>
        <v>674298</v>
      </c>
      <c r="I228" s="2">
        <f>VLOOKUP(E228,'2018_commission_structure-Start'!$A$22:$I$24,9,FALSE)</f>
        <v>600000</v>
      </c>
      <c r="J228" s="2">
        <f t="shared" si="35"/>
        <v>750000</v>
      </c>
      <c r="K228" s="2">
        <f t="shared" si="36"/>
        <v>900000</v>
      </c>
      <c r="L228" s="2">
        <f t="shared" si="37"/>
        <v>1200000</v>
      </c>
      <c r="M228" s="12">
        <f t="shared" si="38"/>
        <v>1.1238300000000001</v>
      </c>
      <c r="N228" t="str">
        <f t="shared" si="43"/>
        <v>100-125%</v>
      </c>
      <c r="O228" s="6">
        <f>MIN(H228,I228)*INDEX('2018_commission_structure-Start'!$A$21:$I$24,MATCH($E228,'2018_commission_structure-Start'!$A$21:$A$24,0),MATCH(O$1,'2018_commission_structure-Start'!$A$21:$I$21,0))</f>
        <v>78000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12630.660000000002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9"/>
        <v>90630.66</v>
      </c>
      <c r="U228" s="6">
        <f t="shared" si="40"/>
        <v>152890.66</v>
      </c>
      <c r="V228" s="6">
        <f>MIN(H228,I228)*INDEX('2018_commission_structure-Start'!$A$15:$J$18,MATCH($E228,'2018_commission_structure-Start'!$A$15:$A$18,0),MATCH(V$1,'2018_commission_structure-Start'!$A$15:$J$15,0))</f>
        <v>90000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13373.64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41"/>
        <v>103373.64</v>
      </c>
      <c r="AB228" s="6">
        <f t="shared" si="42"/>
        <v>165633.64000000001</v>
      </c>
    </row>
    <row r="229" spans="1:28" x14ac:dyDescent="0.2">
      <c r="A229" t="str">
        <f t="shared" si="34"/>
        <v>Chen Dicker</v>
      </c>
      <c r="B229">
        <v>7166957409</v>
      </c>
      <c r="C229" t="s">
        <v>1912</v>
      </c>
      <c r="D229" t="s">
        <v>1913</v>
      </c>
      <c r="E229" t="s">
        <v>10</v>
      </c>
      <c r="F229" s="2">
        <v>113321</v>
      </c>
      <c r="G229">
        <f>COUNTIF(deals_closed!D:D,B229)</f>
        <v>14</v>
      </c>
      <c r="H229" s="2">
        <f>SUMIF(deals_closed!D:D,B229,deals_closed!C:C)</f>
        <v>489227</v>
      </c>
      <c r="I229" s="2">
        <f>VLOOKUP(E229,'2018_commission_structure-Start'!$A$22:$I$24,9,FALSE)</f>
        <v>750000</v>
      </c>
      <c r="J229" s="2">
        <f t="shared" si="35"/>
        <v>937500</v>
      </c>
      <c r="K229" s="2">
        <f t="shared" si="36"/>
        <v>1125000</v>
      </c>
      <c r="L229" s="2">
        <f t="shared" si="37"/>
        <v>1500000</v>
      </c>
      <c r="M229" s="12">
        <f t="shared" si="38"/>
        <v>0.6523026666666667</v>
      </c>
      <c r="N229" t="str">
        <f t="shared" si="43"/>
        <v>0-100%</v>
      </c>
      <c r="O229" s="6">
        <f>MIN(H229,I229)*INDEX('2018_commission_structure-Start'!$A$21:$I$24,MATCH($E229,'2018_commission_structure-Start'!$A$21:$A$24,0),MATCH(O$1,'2018_commission_structure-Start'!$A$21:$I$21,0))</f>
        <v>73384.05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0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0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9"/>
        <v>73384.05</v>
      </c>
      <c r="U229" s="6">
        <f t="shared" si="40"/>
        <v>186705.05</v>
      </c>
      <c r="V229" s="6">
        <f>MIN(H229,I229)*INDEX('2018_commission_structure-Start'!$A$15:$J$18,MATCH($E229,'2018_commission_structure-Start'!$A$15:$A$18,0),MATCH(V$1,'2018_commission_structure-Start'!$A$15:$J$15,0))</f>
        <v>73384.05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41"/>
        <v>73384.05</v>
      </c>
      <c r="AB229" s="6">
        <f t="shared" si="42"/>
        <v>186705.05</v>
      </c>
    </row>
    <row r="230" spans="1:28" x14ac:dyDescent="0.2">
      <c r="A230" t="str">
        <f t="shared" si="34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 s="2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>VLOOKUP(E230,'2018_commission_structure-Start'!$A$22:$I$24,9,FALSE)</f>
        <v>600000</v>
      </c>
      <c r="J230" s="2">
        <f t="shared" si="35"/>
        <v>750000</v>
      </c>
      <c r="K230" s="2">
        <f t="shared" si="36"/>
        <v>900000</v>
      </c>
      <c r="L230" s="2">
        <f t="shared" si="37"/>
        <v>1200000</v>
      </c>
      <c r="M230" s="12">
        <f t="shared" si="38"/>
        <v>0.80172500000000002</v>
      </c>
      <c r="N230" t="str">
        <f t="shared" si="43"/>
        <v>0-100%</v>
      </c>
      <c r="O230" s="6">
        <f>MIN(H230,I230)*INDEX('2018_commission_structure-Start'!$A$21:$I$24,MATCH($E230,'2018_commission_structure-Start'!$A$21:$A$24,0),MATCH(O$1,'2018_commission_structure-Start'!$A$21:$I$21,0))</f>
        <v>62534.55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0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0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9"/>
        <v>62534.55</v>
      </c>
      <c r="U230" s="6">
        <f t="shared" si="40"/>
        <v>113296.55</v>
      </c>
      <c r="V230" s="6">
        <f>MIN(H230,I230)*INDEX('2018_commission_structure-Start'!$A$15:$J$18,MATCH($E230,'2018_commission_structure-Start'!$A$15:$A$18,0),MATCH(V$1,'2018_commission_structure-Start'!$A$15:$J$15,0))</f>
        <v>72155.25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41"/>
        <v>72155.25</v>
      </c>
      <c r="AB230" s="6">
        <f t="shared" si="42"/>
        <v>122917.25</v>
      </c>
    </row>
    <row r="231" spans="1:28" x14ac:dyDescent="0.2">
      <c r="A231" t="str">
        <f t="shared" si="34"/>
        <v>Robbyn Didball</v>
      </c>
      <c r="B231">
        <v>7769010411</v>
      </c>
      <c r="C231" t="s">
        <v>228</v>
      </c>
      <c r="D231" t="s">
        <v>229</v>
      </c>
      <c r="E231" t="s">
        <v>29</v>
      </c>
      <c r="F231" s="2">
        <v>67024</v>
      </c>
      <c r="G231">
        <f>COUNTIF(deals_closed!D:D,B231)</f>
        <v>21</v>
      </c>
      <c r="H231" s="2">
        <f>SUMIF(deals_closed!D:D,B231,deals_closed!C:C)</f>
        <v>809800</v>
      </c>
      <c r="I231" s="2">
        <f>VLOOKUP(E231,'2018_commission_structure-Start'!$A$22:$I$24,9,FALSE)</f>
        <v>600000</v>
      </c>
      <c r="J231" s="2">
        <f t="shared" si="35"/>
        <v>750000</v>
      </c>
      <c r="K231" s="2">
        <f t="shared" si="36"/>
        <v>900000</v>
      </c>
      <c r="L231" s="2">
        <f t="shared" si="37"/>
        <v>1200000</v>
      </c>
      <c r="M231" s="12">
        <f t="shared" si="38"/>
        <v>1.3496666666666666</v>
      </c>
      <c r="N231" t="str">
        <f t="shared" si="43"/>
        <v>125-150%</v>
      </c>
      <c r="O231" s="6">
        <f>MIN(H231,I231)*INDEX('2018_commission_structure-Start'!$A$21:$I$24,MATCH($E231,'2018_commission_structure-Start'!$A$21:$A$24,0),MATCH(O$1,'2018_commission_structure-Start'!$A$21:$I$21,0))</f>
        <v>78000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25500.000000000004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12558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9"/>
        <v>116058</v>
      </c>
      <c r="U231" s="6">
        <f t="shared" si="40"/>
        <v>183082</v>
      </c>
      <c r="V231" s="6">
        <f>MIN(H231,I231)*INDEX('2018_commission_structure-Start'!$A$15:$J$18,MATCH($E231,'2018_commission_structure-Start'!$A$15:$A$18,0),MATCH(V$1,'2018_commission_structure-Start'!$A$15:$J$15,0))</f>
        <v>90000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27000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14950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41"/>
        <v>131950</v>
      </c>
      <c r="AB231" s="6">
        <f t="shared" si="42"/>
        <v>198974</v>
      </c>
    </row>
    <row r="232" spans="1:28" x14ac:dyDescent="0.2">
      <c r="A232" t="str">
        <f t="shared" si="34"/>
        <v>Finn Dixey</v>
      </c>
      <c r="B232">
        <v>9196221739</v>
      </c>
      <c r="C232" t="s">
        <v>1632</v>
      </c>
      <c r="D232" t="s">
        <v>1633</v>
      </c>
      <c r="E232" t="s">
        <v>10</v>
      </c>
      <c r="F232" s="2">
        <v>89772</v>
      </c>
      <c r="G232">
        <f>COUNTIF(deals_closed!D:D,B232)</f>
        <v>22</v>
      </c>
      <c r="H232" s="2">
        <f>SUMIF(deals_closed!D:D,B232,deals_closed!C:C)</f>
        <v>773763</v>
      </c>
      <c r="I232" s="2">
        <f>VLOOKUP(E232,'2018_commission_structure-Start'!$A$22:$I$24,9,FALSE)</f>
        <v>750000</v>
      </c>
      <c r="J232" s="2">
        <f t="shared" si="35"/>
        <v>937500</v>
      </c>
      <c r="K232" s="2">
        <f t="shared" si="36"/>
        <v>1125000</v>
      </c>
      <c r="L232" s="2">
        <f t="shared" si="37"/>
        <v>1500000</v>
      </c>
      <c r="M232" s="12">
        <f t="shared" si="38"/>
        <v>1.031684</v>
      </c>
      <c r="N232" t="str">
        <f t="shared" si="43"/>
        <v>100-125%</v>
      </c>
      <c r="O232" s="6">
        <f>MIN(H232,I232)*INDEX('2018_commission_structure-Start'!$A$21:$I$24,MATCH($E232,'2018_commission_structure-Start'!$A$21:$A$24,0),MATCH(O$1,'2018_commission_structure-Start'!$A$21:$I$21,0))</f>
        <v>112500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4514.97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9"/>
        <v>117014.97</v>
      </c>
      <c r="U232" s="6">
        <f t="shared" si="40"/>
        <v>206786.97</v>
      </c>
      <c r="V232" s="6">
        <f>MIN(H232,I232)*INDEX('2018_commission_structure-Start'!$A$15:$J$18,MATCH($E232,'2018_commission_structure-Start'!$A$15:$A$18,0),MATCH(V$1,'2018_commission_structure-Start'!$A$15:$J$15,0))</f>
        <v>112500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5227.8599999999997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41"/>
        <v>117727.86</v>
      </c>
      <c r="AB232" s="6">
        <f t="shared" si="42"/>
        <v>207499.86</v>
      </c>
    </row>
    <row r="233" spans="1:28" x14ac:dyDescent="0.2">
      <c r="A233" t="str">
        <f t="shared" si="34"/>
        <v>Neil Doctor</v>
      </c>
      <c r="B233">
        <v>3996818513</v>
      </c>
      <c r="C233" t="s">
        <v>157</v>
      </c>
      <c r="D233" t="s">
        <v>158</v>
      </c>
      <c r="E233" t="s">
        <v>10</v>
      </c>
      <c r="F233" s="2">
        <v>94317</v>
      </c>
      <c r="G233">
        <f>COUNTIF(deals_closed!D:D,B233)</f>
        <v>29</v>
      </c>
      <c r="H233" s="2">
        <f>SUMIF(deals_closed!D:D,B233,deals_closed!C:C)</f>
        <v>997332</v>
      </c>
      <c r="I233" s="2">
        <f>VLOOKUP(E233,'2018_commission_structure-Start'!$A$22:$I$24,9,FALSE)</f>
        <v>750000</v>
      </c>
      <c r="J233" s="2">
        <f t="shared" si="35"/>
        <v>937500</v>
      </c>
      <c r="K233" s="2">
        <f t="shared" si="36"/>
        <v>1125000</v>
      </c>
      <c r="L233" s="2">
        <f t="shared" si="37"/>
        <v>1500000</v>
      </c>
      <c r="M233" s="12">
        <f t="shared" si="38"/>
        <v>1.3297760000000001</v>
      </c>
      <c r="N233" t="str">
        <f t="shared" si="43"/>
        <v>125-150%</v>
      </c>
      <c r="O233" s="6">
        <f>MIN(H233,I233)*INDEX('2018_commission_structure-Start'!$A$21:$I$24,MATCH($E233,'2018_commission_structure-Start'!$A$21:$A$24,0),MATCH(O$1,'2018_commission_structure-Start'!$A$21:$I$21,0))</f>
        <v>112500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35625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13761.36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0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9"/>
        <v>161886.35999999999</v>
      </c>
      <c r="U233" s="6">
        <f t="shared" si="40"/>
        <v>256203.36</v>
      </c>
      <c r="V233" s="6">
        <f>MIN(H233,I233)*INDEX('2018_commission_structure-Start'!$A$15:$J$18,MATCH($E233,'2018_commission_structure-Start'!$A$15:$A$18,0),MATCH(V$1,'2018_commission_structure-Start'!$A$15:$J$15,0))</f>
        <v>112500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41250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14958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0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41"/>
        <v>168708</v>
      </c>
      <c r="AB233" s="6">
        <f t="shared" si="42"/>
        <v>263025</v>
      </c>
    </row>
    <row r="234" spans="1:28" x14ac:dyDescent="0.2">
      <c r="A234" t="str">
        <f t="shared" si="34"/>
        <v>Tam Doniso</v>
      </c>
      <c r="B234">
        <v>7281103514</v>
      </c>
      <c r="C234" t="s">
        <v>674</v>
      </c>
      <c r="D234" t="s">
        <v>675</v>
      </c>
      <c r="E234" t="s">
        <v>29</v>
      </c>
      <c r="F234" s="2">
        <v>56065</v>
      </c>
      <c r="G234">
        <f>COUNTIF(deals_closed!D:D,B234)</f>
        <v>24</v>
      </c>
      <c r="H234" s="2">
        <f>SUMIF(deals_closed!D:D,B234,deals_closed!C:C)</f>
        <v>937239</v>
      </c>
      <c r="I234" s="2">
        <f>VLOOKUP(E234,'2018_commission_structure-Start'!$A$22:$I$24,9,FALSE)</f>
        <v>600000</v>
      </c>
      <c r="J234" s="2">
        <f t="shared" si="35"/>
        <v>750000</v>
      </c>
      <c r="K234" s="2">
        <f t="shared" si="36"/>
        <v>900000</v>
      </c>
      <c r="L234" s="2">
        <f t="shared" si="37"/>
        <v>1200000</v>
      </c>
      <c r="M234" s="12">
        <f t="shared" si="38"/>
        <v>1.562065</v>
      </c>
      <c r="N234" t="str">
        <f t="shared" si="43"/>
        <v>150-200%</v>
      </c>
      <c r="O234" s="6">
        <f>MIN(H234,I234)*INDEX('2018_commission_structure-Start'!$A$21:$I$24,MATCH($E234,'2018_commission_structure-Start'!$A$21:$A$24,0),MATCH(O$1,'2018_commission_structure-Start'!$A$21:$I$21,0))</f>
        <v>78000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25500.000000000004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31500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9682.1400000000012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9"/>
        <v>144682.14000000001</v>
      </c>
      <c r="U234" s="6">
        <f t="shared" si="40"/>
        <v>200747.14</v>
      </c>
      <c r="V234" s="6">
        <f>MIN(H234,I234)*INDEX('2018_commission_structure-Start'!$A$15:$J$18,MATCH($E234,'2018_commission_structure-Start'!$A$15:$A$18,0),MATCH(V$1,'2018_commission_structure-Start'!$A$15:$J$15,0))</f>
        <v>90000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27000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37500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11171.699999999999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41"/>
        <v>165671.70000000001</v>
      </c>
      <c r="AB234" s="6">
        <f t="shared" si="42"/>
        <v>221736.7</v>
      </c>
    </row>
    <row r="235" spans="1:28" x14ac:dyDescent="0.2">
      <c r="A235" t="str">
        <f t="shared" si="34"/>
        <v>Ellen Dooman</v>
      </c>
      <c r="B235">
        <v>9458563771</v>
      </c>
      <c r="C235" t="s">
        <v>509</v>
      </c>
      <c r="D235" t="s">
        <v>510</v>
      </c>
      <c r="E235" t="s">
        <v>7</v>
      </c>
      <c r="F235" s="2">
        <v>52419</v>
      </c>
      <c r="G235">
        <f>COUNTIF(deals_closed!D:D,B235)</f>
        <v>18</v>
      </c>
      <c r="H235" s="2">
        <f>SUMIF(deals_closed!D:D,B235,deals_closed!C:C)</f>
        <v>646430</v>
      </c>
      <c r="I235" s="2">
        <f>VLOOKUP(E235,'2018_commission_structure-Start'!$A$22:$I$24,9,FALSE)</f>
        <v>500000</v>
      </c>
      <c r="J235" s="2">
        <f t="shared" si="35"/>
        <v>625000</v>
      </c>
      <c r="K235" s="2">
        <f t="shared" si="36"/>
        <v>750000</v>
      </c>
      <c r="L235" s="2">
        <f t="shared" si="37"/>
        <v>1000000</v>
      </c>
      <c r="M235" s="12">
        <f t="shared" si="38"/>
        <v>1.2928599999999999</v>
      </c>
      <c r="N235" t="str">
        <f t="shared" si="43"/>
        <v>125-150%</v>
      </c>
      <c r="O235" s="6">
        <f>MIN(H235,I235)*INDEX('2018_commission_structure-Start'!$A$21:$I$24,MATCH($E235,'2018_commission_structure-Start'!$A$21:$A$24,0),MATCH(O$1,'2018_commission_structure-Start'!$A$21:$I$21,0))</f>
        <v>50000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18750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3857.3999999999996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9"/>
        <v>72607.399999999994</v>
      </c>
      <c r="U235" s="6">
        <f t="shared" si="40"/>
        <v>125026.4</v>
      </c>
      <c r="V235" s="6">
        <f>MIN(H235,I235)*INDEX('2018_commission_structure-Start'!$A$15:$J$18,MATCH($E235,'2018_commission_structure-Start'!$A$15:$A$18,0),MATCH(V$1,'2018_commission_structure-Start'!$A$15:$J$15,0))</f>
        <v>60000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21250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4286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41"/>
        <v>85536</v>
      </c>
      <c r="AB235" s="6">
        <f t="shared" si="42"/>
        <v>137955</v>
      </c>
    </row>
    <row r="236" spans="1:28" x14ac:dyDescent="0.2">
      <c r="A236" t="str">
        <f t="shared" si="34"/>
        <v>Barn Doram</v>
      </c>
      <c r="B236">
        <v>3642988458</v>
      </c>
      <c r="C236" t="s">
        <v>703</v>
      </c>
      <c r="D236" t="s">
        <v>704</v>
      </c>
      <c r="E236" t="s">
        <v>29</v>
      </c>
      <c r="F236" s="2">
        <v>79142</v>
      </c>
      <c r="G236">
        <f>COUNTIF(deals_closed!D:D,B236)</f>
        <v>26</v>
      </c>
      <c r="H236" s="2">
        <f>SUMIF(deals_closed!D:D,B236,deals_closed!C:C)</f>
        <v>932920</v>
      </c>
      <c r="I236" s="2">
        <f>VLOOKUP(E236,'2018_commission_structure-Start'!$A$22:$I$24,9,FALSE)</f>
        <v>600000</v>
      </c>
      <c r="J236" s="2">
        <f t="shared" si="35"/>
        <v>750000</v>
      </c>
      <c r="K236" s="2">
        <f t="shared" si="36"/>
        <v>900000</v>
      </c>
      <c r="L236" s="2">
        <f t="shared" si="37"/>
        <v>1200000</v>
      </c>
      <c r="M236" s="12">
        <f t="shared" si="38"/>
        <v>1.5548666666666666</v>
      </c>
      <c r="N236" t="str">
        <f t="shared" si="43"/>
        <v>150-200%</v>
      </c>
      <c r="O236" s="6">
        <f>MIN(H236,I236)*INDEX('2018_commission_structure-Start'!$A$21:$I$24,MATCH($E236,'2018_commission_structure-Start'!$A$21:$A$24,0),MATCH(O$1,'2018_commission_structure-Start'!$A$21:$I$21,0))</f>
        <v>78000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25500.000000000004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31500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8559.2000000000007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9"/>
        <v>143559.20000000001</v>
      </c>
      <c r="U236" s="6">
        <f t="shared" si="40"/>
        <v>222701.2</v>
      </c>
      <c r="V236" s="6">
        <f>MIN(H236,I236)*INDEX('2018_commission_structure-Start'!$A$15:$J$18,MATCH($E236,'2018_commission_structure-Start'!$A$15:$A$18,0),MATCH(V$1,'2018_commission_structure-Start'!$A$15:$J$15,0))</f>
        <v>90000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27000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37500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9876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41"/>
        <v>164376</v>
      </c>
      <c r="AB236" s="6">
        <f t="shared" si="42"/>
        <v>243518</v>
      </c>
    </row>
    <row r="237" spans="1:28" x14ac:dyDescent="0.2">
      <c r="A237" t="str">
        <f t="shared" si="34"/>
        <v>Terri Dorn</v>
      </c>
      <c r="B237">
        <v>5795848808</v>
      </c>
      <c r="C237" t="s">
        <v>518</v>
      </c>
      <c r="D237" t="s">
        <v>1050</v>
      </c>
      <c r="E237" t="s">
        <v>10</v>
      </c>
      <c r="F237" s="2">
        <v>92315</v>
      </c>
      <c r="G237">
        <f>COUNTIF(deals_closed!D:D,B237)</f>
        <v>30</v>
      </c>
      <c r="H237" s="2">
        <f>SUMIF(deals_closed!D:D,B237,deals_closed!C:C)</f>
        <v>1039370</v>
      </c>
      <c r="I237" s="2">
        <f>VLOOKUP(E237,'2018_commission_structure-Start'!$A$22:$I$24,9,FALSE)</f>
        <v>750000</v>
      </c>
      <c r="J237" s="2">
        <f t="shared" si="35"/>
        <v>937500</v>
      </c>
      <c r="K237" s="2">
        <f t="shared" si="36"/>
        <v>1125000</v>
      </c>
      <c r="L237" s="2">
        <f t="shared" si="37"/>
        <v>1500000</v>
      </c>
      <c r="M237" s="12">
        <f t="shared" si="38"/>
        <v>1.3858266666666668</v>
      </c>
      <c r="N237" t="str">
        <f t="shared" ref="N237:N268" si="44">IF(M237&lt;=1, "0-100%", IF(M237&lt;=1.25, "100-125%", IF(M237&lt;=1.5, "125-150%", IF(M237&lt;=2, "150-200%", "&gt;200%"))))</f>
        <v>125-150%</v>
      </c>
      <c r="O237" s="6">
        <f>MIN(H237,I237)*INDEX('2018_commission_structure-Start'!$A$21:$I$24,MATCH($E237,'2018_commission_structure-Start'!$A$21:$A$24,0),MATCH(O$1,'2018_commission_structure-Start'!$A$21:$I$21,0))</f>
        <v>112500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35625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23430.100000000002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9"/>
        <v>171555.1</v>
      </c>
      <c r="U237" s="6">
        <f t="shared" si="40"/>
        <v>263870.09999999998</v>
      </c>
      <c r="V237" s="6">
        <f>MIN(H237,I237)*INDEX('2018_commission_structure-Start'!$A$15:$J$18,MATCH($E237,'2018_commission_structure-Start'!$A$15:$A$18,0),MATCH(V$1,'2018_commission_structure-Start'!$A$15:$J$15,0))</f>
        <v>112500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41250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25467.5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41"/>
        <v>179217.5</v>
      </c>
      <c r="AB237" s="6">
        <f t="shared" si="42"/>
        <v>271532.5</v>
      </c>
    </row>
    <row r="238" spans="1:28" x14ac:dyDescent="0.2">
      <c r="A238" t="str">
        <f t="shared" si="34"/>
        <v>Temple Dorracott</v>
      </c>
      <c r="B238">
        <v>1014658829</v>
      </c>
      <c r="C238" t="s">
        <v>737</v>
      </c>
      <c r="D238" t="s">
        <v>738</v>
      </c>
      <c r="E238" t="s">
        <v>29</v>
      </c>
      <c r="F238" s="2">
        <v>71890</v>
      </c>
      <c r="G238">
        <f>COUNTIF(deals_closed!D:D,B238)</f>
        <v>18</v>
      </c>
      <c r="H238" s="2">
        <f>SUMIF(deals_closed!D:D,B238,deals_closed!C:C)</f>
        <v>725779</v>
      </c>
      <c r="I238" s="2">
        <f>VLOOKUP(E238,'2018_commission_structure-Start'!$A$22:$I$24,9,FALSE)</f>
        <v>600000</v>
      </c>
      <c r="J238" s="2">
        <f t="shared" si="35"/>
        <v>750000</v>
      </c>
      <c r="K238" s="2">
        <f t="shared" si="36"/>
        <v>900000</v>
      </c>
      <c r="L238" s="2">
        <f t="shared" si="37"/>
        <v>1200000</v>
      </c>
      <c r="M238" s="12">
        <f t="shared" si="38"/>
        <v>1.2096316666666667</v>
      </c>
      <c r="N238" t="str">
        <f t="shared" si="44"/>
        <v>100-125%</v>
      </c>
      <c r="O238" s="6">
        <f>MIN(H238,I238)*INDEX('2018_commission_structure-Start'!$A$21:$I$24,MATCH($E238,'2018_commission_structure-Start'!$A$21:$A$24,0),MATCH(O$1,'2018_commission_structure-Start'!$A$21:$I$21,0))</f>
        <v>78000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21382.43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9"/>
        <v>99382.43</v>
      </c>
      <c r="U238" s="6">
        <f t="shared" si="40"/>
        <v>171272.43</v>
      </c>
      <c r="V238" s="6">
        <f>MIN(H238,I238)*INDEX('2018_commission_structure-Start'!$A$15:$J$18,MATCH($E238,'2018_commission_structure-Start'!$A$15:$A$18,0),MATCH(V$1,'2018_commission_structure-Start'!$A$15:$J$15,0))</f>
        <v>90000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22640.219999999998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41"/>
        <v>112640.22</v>
      </c>
      <c r="AB238" s="6">
        <f t="shared" si="42"/>
        <v>184530.22</v>
      </c>
    </row>
    <row r="239" spans="1:28" x14ac:dyDescent="0.2">
      <c r="A239" t="str">
        <f t="shared" si="34"/>
        <v>Dewie Dory</v>
      </c>
      <c r="B239">
        <v>8370379001</v>
      </c>
      <c r="C239" t="s">
        <v>1532</v>
      </c>
      <c r="D239" t="s">
        <v>1533</v>
      </c>
      <c r="E239" t="s">
        <v>7</v>
      </c>
      <c r="F239" s="2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VLOOKUP(E239,'2018_commission_structure-Start'!$A$22:$I$24,9,FALSE)</f>
        <v>500000</v>
      </c>
      <c r="J239" s="2">
        <f t="shared" si="35"/>
        <v>625000</v>
      </c>
      <c r="K239" s="2">
        <f t="shared" si="36"/>
        <v>750000</v>
      </c>
      <c r="L239" s="2">
        <f t="shared" si="37"/>
        <v>1000000</v>
      </c>
      <c r="M239" s="12">
        <f t="shared" si="38"/>
        <v>1.8845099999999999</v>
      </c>
      <c r="N239" t="str">
        <f t="shared" si="44"/>
        <v>150-200%</v>
      </c>
      <c r="O239" s="6">
        <f>MIN(H239,I239)*INDEX('2018_commission_structure-Start'!$A$21:$I$24,MATCH($E239,'2018_commission_structure-Start'!$A$21:$A$24,0),MATCH(O$1,'2018_commission_structure-Start'!$A$21:$I$21,0))</f>
        <v>50000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18750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22500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42296.1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9"/>
        <v>133546.1</v>
      </c>
      <c r="U239" s="6">
        <f t="shared" si="40"/>
        <v>191045.1</v>
      </c>
      <c r="V239" s="6">
        <f>MIN(H239,I239)*INDEX('2018_commission_structure-Start'!$A$15:$J$18,MATCH($E239,'2018_commission_structure-Start'!$A$15:$A$18,0),MATCH(V$1,'2018_commission_structure-Start'!$A$15:$J$15,0))</f>
        <v>60000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21250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25000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42296.1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41"/>
        <v>148546.1</v>
      </c>
      <c r="AB239" s="6">
        <f t="shared" si="42"/>
        <v>206045.1</v>
      </c>
    </row>
    <row r="240" spans="1:28" x14ac:dyDescent="0.2">
      <c r="A240" t="str">
        <f t="shared" si="34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 s="2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VLOOKUP(E240,'2018_commission_structure-Start'!$A$22:$I$24,9,FALSE)</f>
        <v>500000</v>
      </c>
      <c r="J240" s="2">
        <f t="shared" si="35"/>
        <v>625000</v>
      </c>
      <c r="K240" s="2">
        <f t="shared" si="36"/>
        <v>750000</v>
      </c>
      <c r="L240" s="2">
        <f t="shared" si="37"/>
        <v>1000000</v>
      </c>
      <c r="M240" s="12">
        <f t="shared" si="38"/>
        <v>1.850228</v>
      </c>
      <c r="N240" t="str">
        <f t="shared" si="44"/>
        <v>150-200%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18750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22500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38525.08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9"/>
        <v>129775.08</v>
      </c>
      <c r="U240" s="6">
        <f t="shared" si="40"/>
        <v>194460.08000000002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21250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25000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38525.08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41"/>
        <v>144775.08000000002</v>
      </c>
      <c r="AB240" s="6">
        <f t="shared" si="42"/>
        <v>209460.08000000002</v>
      </c>
    </row>
    <row r="241" spans="1:28" x14ac:dyDescent="0.2">
      <c r="A241" t="str">
        <f t="shared" si="34"/>
        <v>Nil Dowden</v>
      </c>
      <c r="B241">
        <v>923191143</v>
      </c>
      <c r="C241" t="s">
        <v>792</v>
      </c>
      <c r="D241" t="s">
        <v>793</v>
      </c>
      <c r="E241" t="s">
        <v>29</v>
      </c>
      <c r="F241" s="2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VLOOKUP(E241,'2018_commission_structure-Start'!$A$22:$I$24,9,FALSE)</f>
        <v>600000</v>
      </c>
      <c r="J241" s="2">
        <f t="shared" si="35"/>
        <v>750000</v>
      </c>
      <c r="K241" s="2">
        <f t="shared" si="36"/>
        <v>900000</v>
      </c>
      <c r="L241" s="2">
        <f t="shared" si="37"/>
        <v>1200000</v>
      </c>
      <c r="M241" s="12">
        <f t="shared" si="38"/>
        <v>0.81371333333333329</v>
      </c>
      <c r="N241" t="str">
        <f t="shared" si="44"/>
        <v>0-100%</v>
      </c>
      <c r="O241" s="6">
        <f>MIN(H241,I241)*INDEX('2018_commission_structure-Start'!$A$21:$I$24,MATCH($E241,'2018_commission_structure-Start'!$A$21:$A$24,0),MATCH(O$1,'2018_commission_structure-Start'!$A$21:$I$21,0))</f>
        <v>63469.64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9"/>
        <v>63469.64</v>
      </c>
      <c r="U241" s="6">
        <f t="shared" si="40"/>
        <v>116823.64</v>
      </c>
      <c r="V241" s="6">
        <f>MIN(H241,I241)*INDEX('2018_commission_structure-Start'!$A$15:$J$18,MATCH($E241,'2018_commission_structure-Start'!$A$15:$A$18,0),MATCH(V$1,'2018_commission_structure-Start'!$A$15:$J$15,0))</f>
        <v>73234.2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41"/>
        <v>73234.2</v>
      </c>
      <c r="AB241" s="6">
        <f t="shared" si="42"/>
        <v>126588.2</v>
      </c>
    </row>
    <row r="242" spans="1:28" x14ac:dyDescent="0.2">
      <c r="A242" t="str">
        <f t="shared" si="34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 s="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VLOOKUP(E242,'2018_commission_structure-Start'!$A$22:$I$24,9,FALSE)</f>
        <v>750000</v>
      </c>
      <c r="J242" s="2">
        <f t="shared" si="35"/>
        <v>937500</v>
      </c>
      <c r="K242" s="2">
        <f t="shared" si="36"/>
        <v>1125000</v>
      </c>
      <c r="L242" s="2">
        <f t="shared" si="37"/>
        <v>1500000</v>
      </c>
      <c r="M242" s="12">
        <f t="shared" si="38"/>
        <v>0.82773066666666661</v>
      </c>
      <c r="N242" t="str">
        <f t="shared" si="44"/>
        <v>0-100%</v>
      </c>
      <c r="O242" s="6">
        <f>MIN(H242,I242)*INDEX('2018_commission_structure-Start'!$A$21:$I$24,MATCH($E242,'2018_commission_structure-Start'!$A$21:$A$24,0),MATCH(O$1,'2018_commission_structure-Start'!$A$21:$I$21,0))</f>
        <v>93119.7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9"/>
        <v>93119.7</v>
      </c>
      <c r="U242" s="6">
        <f t="shared" si="40"/>
        <v>179486.7</v>
      </c>
      <c r="V242" s="6">
        <f>MIN(H242,I242)*INDEX('2018_commission_structure-Start'!$A$15:$J$18,MATCH($E242,'2018_commission_structure-Start'!$A$15:$A$18,0),MATCH(V$1,'2018_commission_structure-Start'!$A$15:$J$15,0))</f>
        <v>93119.7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41"/>
        <v>93119.7</v>
      </c>
      <c r="AB242" s="6">
        <f t="shared" si="42"/>
        <v>179486.7</v>
      </c>
    </row>
    <row r="243" spans="1:28" x14ac:dyDescent="0.2">
      <c r="A243" t="str">
        <f t="shared" si="34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 s="2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VLOOKUP(E243,'2018_commission_structure-Start'!$A$22:$I$24,9,FALSE)</f>
        <v>750000</v>
      </c>
      <c r="J243" s="2">
        <f t="shared" si="35"/>
        <v>937500</v>
      </c>
      <c r="K243" s="2">
        <f t="shared" si="36"/>
        <v>1125000</v>
      </c>
      <c r="L243" s="2">
        <f t="shared" si="37"/>
        <v>1500000</v>
      </c>
      <c r="M243" s="12">
        <f t="shared" si="38"/>
        <v>1.1238600000000001</v>
      </c>
      <c r="N243" t="str">
        <f t="shared" si="44"/>
        <v>100-125%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17650.05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9"/>
        <v>130150.05</v>
      </c>
      <c r="U243" s="6">
        <f t="shared" si="40"/>
        <v>249127.05</v>
      </c>
      <c r="V243" s="6">
        <f>MIN(H243,I243)*INDEX('2018_commission_structure-Start'!$A$15:$J$18,MATCH($E243,'2018_commission_structure-Start'!$A$15:$A$18,0),MATCH(V$1,'2018_commission_structure-Start'!$A$15:$J$15,0))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20436.900000000001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41"/>
        <v>132936.9</v>
      </c>
      <c r="AB243" s="6">
        <f t="shared" si="42"/>
        <v>251913.9</v>
      </c>
    </row>
    <row r="244" spans="1:28" x14ac:dyDescent="0.2">
      <c r="A244" t="str">
        <f t="shared" si="34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 s="2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VLOOKUP(E244,'2018_commission_structure-Start'!$A$22:$I$24,9,FALSE)</f>
        <v>750000</v>
      </c>
      <c r="J244" s="2">
        <f t="shared" si="35"/>
        <v>937500</v>
      </c>
      <c r="K244" s="2">
        <f t="shared" si="36"/>
        <v>1125000</v>
      </c>
      <c r="L244" s="2">
        <f t="shared" si="37"/>
        <v>1500000</v>
      </c>
      <c r="M244" s="12">
        <f t="shared" si="38"/>
        <v>0.93143333333333334</v>
      </c>
      <c r="N244" t="str">
        <f t="shared" si="44"/>
        <v>0-100%</v>
      </c>
      <c r="O244" s="6">
        <f>MIN(H244,I244)*INDEX('2018_commission_structure-Start'!$A$21:$I$24,MATCH($E244,'2018_commission_structure-Start'!$A$21:$A$24,0),MATCH(O$1,'2018_commission_structure-Start'!$A$21:$I$21,0))</f>
        <v>104786.25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9"/>
        <v>104786.25</v>
      </c>
      <c r="U244" s="6">
        <f t="shared" si="40"/>
        <v>195161.25</v>
      </c>
      <c r="V244" s="6">
        <f>MIN(H244,I244)*INDEX('2018_commission_structure-Start'!$A$15:$J$18,MATCH($E244,'2018_commission_structure-Start'!$A$15:$A$18,0),MATCH(V$1,'2018_commission_structure-Start'!$A$15:$J$15,0))</f>
        <v>104786.25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41"/>
        <v>104786.25</v>
      </c>
      <c r="AB244" s="6">
        <f t="shared" si="42"/>
        <v>195161.25</v>
      </c>
    </row>
    <row r="245" spans="1:28" x14ac:dyDescent="0.2">
      <c r="A245" t="str">
        <f t="shared" si="34"/>
        <v>Had Drew</v>
      </c>
      <c r="B245">
        <v>6259267215</v>
      </c>
      <c r="C245" t="s">
        <v>1367</v>
      </c>
      <c r="D245" t="s">
        <v>1368</v>
      </c>
      <c r="E245" t="s">
        <v>7</v>
      </c>
      <c r="F245" s="2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VLOOKUP(E245,'2018_commission_structure-Start'!$A$22:$I$24,9,FALSE)</f>
        <v>500000</v>
      </c>
      <c r="J245" s="2">
        <f t="shared" si="35"/>
        <v>625000</v>
      </c>
      <c r="K245" s="2">
        <f t="shared" si="36"/>
        <v>750000</v>
      </c>
      <c r="L245" s="2">
        <f t="shared" si="37"/>
        <v>1000000</v>
      </c>
      <c r="M245" s="12">
        <f t="shared" si="38"/>
        <v>0.96427399999999996</v>
      </c>
      <c r="N245" t="str">
        <f t="shared" si="44"/>
        <v>0-100%</v>
      </c>
      <c r="O245" s="6">
        <f>MIN(H245,I245)*INDEX('2018_commission_structure-Start'!$A$21:$I$24,MATCH($E245,'2018_commission_structure-Start'!$A$21:$A$24,0),MATCH(O$1,'2018_commission_structure-Start'!$A$21:$I$21,0))</f>
        <v>48213.700000000004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9"/>
        <v>48213.700000000004</v>
      </c>
      <c r="U245" s="6">
        <f t="shared" si="40"/>
        <v>95128.700000000012</v>
      </c>
      <c r="V245" s="6">
        <f>MIN(H245,I245)*INDEX('2018_commission_structure-Start'!$A$15:$J$18,MATCH($E245,'2018_commission_structure-Start'!$A$15:$A$18,0),MATCH(V$1,'2018_commission_structure-Start'!$A$15:$J$15,0))</f>
        <v>57856.439999999995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41"/>
        <v>57856.439999999995</v>
      </c>
      <c r="AB245" s="6">
        <f t="shared" si="42"/>
        <v>104771.44</v>
      </c>
    </row>
    <row r="246" spans="1:28" x14ac:dyDescent="0.2">
      <c r="A246" t="str">
        <f t="shared" si="34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 s="2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VLOOKUP(E246,'2018_commission_structure-Start'!$A$22:$I$24,9,FALSE)</f>
        <v>600000</v>
      </c>
      <c r="J246" s="2">
        <f t="shared" si="35"/>
        <v>750000</v>
      </c>
      <c r="K246" s="2">
        <f t="shared" si="36"/>
        <v>900000</v>
      </c>
      <c r="L246" s="2">
        <f t="shared" si="37"/>
        <v>1200000</v>
      </c>
      <c r="M246" s="12">
        <f t="shared" si="38"/>
        <v>0.8814683333333333</v>
      </c>
      <c r="N246" t="str">
        <f t="shared" si="44"/>
        <v>0-100%</v>
      </c>
      <c r="O246" s="6">
        <f>MIN(H246,I246)*INDEX('2018_commission_structure-Start'!$A$21:$I$24,MATCH($E246,'2018_commission_structure-Start'!$A$21:$A$24,0),MATCH(O$1,'2018_commission_structure-Start'!$A$21:$I$21,0))</f>
        <v>68754.53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9"/>
        <v>68754.53</v>
      </c>
      <c r="U246" s="6">
        <f t="shared" si="40"/>
        <v>141760.53</v>
      </c>
      <c r="V246" s="6">
        <f>MIN(H246,I246)*INDEX('2018_commission_structure-Start'!$A$15:$J$18,MATCH($E246,'2018_commission_structure-Start'!$A$15:$A$18,0),MATCH(V$1,'2018_commission_structure-Start'!$A$15:$J$15,0))</f>
        <v>79332.149999999994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41"/>
        <v>79332.149999999994</v>
      </c>
      <c r="AB246" s="6">
        <f t="shared" si="42"/>
        <v>152338.15</v>
      </c>
    </row>
    <row r="247" spans="1:28" x14ac:dyDescent="0.2">
      <c r="A247" t="str">
        <f t="shared" si="34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 s="2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VLOOKUP(E247,'2018_commission_structure-Start'!$A$22:$I$24,9,FALSE)</f>
        <v>500000</v>
      </c>
      <c r="J247" s="2">
        <f t="shared" si="35"/>
        <v>625000</v>
      </c>
      <c r="K247" s="2">
        <f t="shared" si="36"/>
        <v>750000</v>
      </c>
      <c r="L247" s="2">
        <f t="shared" si="37"/>
        <v>1000000</v>
      </c>
      <c r="M247" s="12">
        <f t="shared" si="38"/>
        <v>0.966194</v>
      </c>
      <c r="N247" t="str">
        <f t="shared" si="44"/>
        <v>0-100%</v>
      </c>
      <c r="O247" s="6">
        <f>MIN(H247,I247)*INDEX('2018_commission_structure-Start'!$A$21:$I$24,MATCH($E247,'2018_commission_structure-Start'!$A$21:$A$24,0),MATCH(O$1,'2018_commission_structure-Start'!$A$21:$I$21,0))</f>
        <v>48309.700000000004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0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9"/>
        <v>48309.700000000004</v>
      </c>
      <c r="U247" s="6">
        <f t="shared" si="40"/>
        <v>83172.700000000012</v>
      </c>
      <c r="V247" s="6">
        <f>MIN(H247,I247)*INDEX('2018_commission_structure-Start'!$A$15:$J$18,MATCH($E247,'2018_commission_structure-Start'!$A$15:$A$18,0),MATCH(V$1,'2018_commission_structure-Start'!$A$15:$J$15,0))</f>
        <v>57971.64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0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41"/>
        <v>57971.64</v>
      </c>
      <c r="AB247" s="6">
        <f t="shared" si="42"/>
        <v>92834.64</v>
      </c>
    </row>
    <row r="248" spans="1:28" x14ac:dyDescent="0.2">
      <c r="A248" t="str">
        <f t="shared" si="34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 s="2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VLOOKUP(E248,'2018_commission_structure-Start'!$A$22:$I$24,9,FALSE)</f>
        <v>500000</v>
      </c>
      <c r="J248" s="2">
        <f t="shared" si="35"/>
        <v>625000</v>
      </c>
      <c r="K248" s="2">
        <f t="shared" si="36"/>
        <v>750000</v>
      </c>
      <c r="L248" s="2">
        <f t="shared" si="37"/>
        <v>1000000</v>
      </c>
      <c r="M248" s="12">
        <f t="shared" si="38"/>
        <v>1.538894</v>
      </c>
      <c r="N248" t="str">
        <f t="shared" si="44"/>
        <v>150-200%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22500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4278.34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9"/>
        <v>95528.34</v>
      </c>
      <c r="U248" s="6">
        <f t="shared" si="40"/>
        <v>136244.34</v>
      </c>
      <c r="V248" s="6">
        <f>MIN(H248,I248)*INDEX('2018_commission_structure-Start'!$A$15:$J$18,MATCH($E248,'2018_commission_structure-Start'!$A$15:$A$18,0),MATCH(V$1,'2018_commission_structure-Start'!$A$15:$J$15,0))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25000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4278.34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41"/>
        <v>110528.34</v>
      </c>
      <c r="AB248" s="6">
        <f t="shared" si="42"/>
        <v>151244.34</v>
      </c>
    </row>
    <row r="249" spans="1:28" x14ac:dyDescent="0.2">
      <c r="A249" t="str">
        <f t="shared" si="34"/>
        <v>Erin Ducker</v>
      </c>
      <c r="B249">
        <v>247438790</v>
      </c>
      <c r="C249" t="s">
        <v>1144</v>
      </c>
      <c r="D249" t="s">
        <v>1145</v>
      </c>
      <c r="E249" t="s">
        <v>7</v>
      </c>
      <c r="F249" s="2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VLOOKUP(E249,'2018_commission_structure-Start'!$A$22:$I$24,9,FALSE)</f>
        <v>500000</v>
      </c>
      <c r="J249" s="2">
        <f t="shared" si="35"/>
        <v>625000</v>
      </c>
      <c r="K249" s="2">
        <f t="shared" si="36"/>
        <v>750000</v>
      </c>
      <c r="L249" s="2">
        <f t="shared" si="37"/>
        <v>1000000</v>
      </c>
      <c r="M249" s="12">
        <f t="shared" si="38"/>
        <v>0.65731399999999995</v>
      </c>
      <c r="N249" t="str">
        <f t="shared" si="44"/>
        <v>0-100%</v>
      </c>
      <c r="O249" s="6">
        <f>MIN(H249,I249)*INDEX('2018_commission_structure-Start'!$A$21:$I$24,MATCH($E249,'2018_commission_structure-Start'!$A$21:$A$24,0),MATCH(O$1,'2018_commission_structure-Start'!$A$21:$I$21,0))</f>
        <v>32865.700000000004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9"/>
        <v>32865.700000000004</v>
      </c>
      <c r="U249" s="6">
        <f t="shared" si="40"/>
        <v>90823.700000000012</v>
      </c>
      <c r="V249" s="6">
        <f>MIN(H249,I249)*INDEX('2018_commission_structure-Start'!$A$15:$J$18,MATCH($E249,'2018_commission_structure-Start'!$A$15:$A$18,0),MATCH(V$1,'2018_commission_structure-Start'!$A$15:$J$15,0))</f>
        <v>39438.839999999997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41"/>
        <v>39438.839999999997</v>
      </c>
      <c r="AB249" s="6">
        <f t="shared" si="42"/>
        <v>97396.84</v>
      </c>
    </row>
    <row r="250" spans="1:28" x14ac:dyDescent="0.2">
      <c r="A250" t="str">
        <f t="shared" si="34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 s="2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VLOOKUP(E250,'2018_commission_structure-Start'!$A$22:$I$24,9,FALSE)</f>
        <v>500000</v>
      </c>
      <c r="J250" s="2">
        <f t="shared" si="35"/>
        <v>625000</v>
      </c>
      <c r="K250" s="2">
        <f t="shared" si="36"/>
        <v>750000</v>
      </c>
      <c r="L250" s="2">
        <f t="shared" si="37"/>
        <v>1000000</v>
      </c>
      <c r="M250" s="12">
        <f t="shared" si="38"/>
        <v>1.5846819999999999</v>
      </c>
      <c r="N250" t="str">
        <f t="shared" si="44"/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9315.02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9"/>
        <v>100565.02</v>
      </c>
      <c r="U250" s="6">
        <f t="shared" si="40"/>
        <v>136070.02000000002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9315.02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41"/>
        <v>115565.02</v>
      </c>
      <c r="AB250" s="6">
        <f t="shared" si="42"/>
        <v>151070.02000000002</v>
      </c>
    </row>
    <row r="251" spans="1:28" x14ac:dyDescent="0.2">
      <c r="A251" t="str">
        <f t="shared" si="34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 s="2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VLOOKUP(E251,'2018_commission_structure-Start'!$A$22:$I$24,9,FALSE)</f>
        <v>600000</v>
      </c>
      <c r="J251" s="2">
        <f t="shared" si="35"/>
        <v>750000</v>
      </c>
      <c r="K251" s="2">
        <f t="shared" si="36"/>
        <v>900000</v>
      </c>
      <c r="L251" s="2">
        <f t="shared" si="37"/>
        <v>1200000</v>
      </c>
      <c r="M251" s="12">
        <f t="shared" si="38"/>
        <v>0.60025166666666663</v>
      </c>
      <c r="N251" t="str">
        <f t="shared" si="44"/>
        <v>0-100%</v>
      </c>
      <c r="O251" s="6">
        <f>MIN(H251,I251)*INDEX('2018_commission_structure-Start'!$A$21:$I$24,MATCH($E251,'2018_commission_structure-Start'!$A$21:$A$24,0),MATCH(O$1,'2018_commission_structure-Start'!$A$21:$I$21,0))</f>
        <v>46819.630000000005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9"/>
        <v>46819.630000000005</v>
      </c>
      <c r="U251" s="6">
        <f t="shared" si="40"/>
        <v>116463.63</v>
      </c>
      <c r="V251" s="6">
        <f>MIN(H251,I251)*INDEX('2018_commission_structure-Start'!$A$15:$J$18,MATCH($E251,'2018_commission_structure-Start'!$A$15:$A$18,0),MATCH(V$1,'2018_commission_structure-Start'!$A$15:$J$15,0))</f>
        <v>54022.65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41"/>
        <v>54022.65</v>
      </c>
      <c r="AB251" s="6">
        <f t="shared" si="42"/>
        <v>123666.65</v>
      </c>
    </row>
    <row r="252" spans="1:28" x14ac:dyDescent="0.2">
      <c r="A252" t="str">
        <f t="shared" si="34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 s="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VLOOKUP(E252,'2018_commission_structure-Start'!$A$22:$I$24,9,FALSE)</f>
        <v>750000</v>
      </c>
      <c r="J252" s="2">
        <f t="shared" si="35"/>
        <v>937500</v>
      </c>
      <c r="K252" s="2">
        <f t="shared" si="36"/>
        <v>1125000</v>
      </c>
      <c r="L252" s="2">
        <f t="shared" si="37"/>
        <v>1500000</v>
      </c>
      <c r="M252" s="12">
        <f t="shared" si="38"/>
        <v>0.92189333333333334</v>
      </c>
      <c r="N252" t="str">
        <f t="shared" si="44"/>
        <v>0-100%</v>
      </c>
      <c r="O252" s="6">
        <f>MIN(H252,I252)*INDEX('2018_commission_structure-Start'!$A$21:$I$24,MATCH($E252,'2018_commission_structure-Start'!$A$21:$A$24,0),MATCH(O$1,'2018_commission_structure-Start'!$A$21:$I$21,0))</f>
        <v>103713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9"/>
        <v>103713</v>
      </c>
      <c r="U252" s="6">
        <f t="shared" si="40"/>
        <v>178770</v>
      </c>
      <c r="V252" s="6">
        <f>MIN(H252,I252)*INDEX('2018_commission_structure-Start'!$A$15:$J$18,MATCH($E252,'2018_commission_structure-Start'!$A$15:$A$18,0),MATCH(V$1,'2018_commission_structure-Start'!$A$15:$J$15,0))</f>
        <v>103713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 t="shared" si="41"/>
        <v>103713</v>
      </c>
      <c r="AB252" s="6">
        <f t="shared" si="42"/>
        <v>178770</v>
      </c>
    </row>
    <row r="253" spans="1:28" x14ac:dyDescent="0.2">
      <c r="A253" t="str">
        <f t="shared" si="34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 s="2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VLOOKUP(E253,'2018_commission_structure-Start'!$A$22:$I$24,9,FALSE)</f>
        <v>750000</v>
      </c>
      <c r="J253" s="2">
        <f t="shared" si="35"/>
        <v>937500</v>
      </c>
      <c r="K253" s="2">
        <f t="shared" si="36"/>
        <v>1125000</v>
      </c>
      <c r="L253" s="2">
        <f t="shared" si="37"/>
        <v>1500000</v>
      </c>
      <c r="M253" s="12">
        <f t="shared" si="38"/>
        <v>0.96360400000000002</v>
      </c>
      <c r="N253" t="str">
        <f t="shared" si="44"/>
        <v>0-100%</v>
      </c>
      <c r="O253" s="6">
        <f>MIN(H253,I253)*INDEX('2018_commission_structure-Start'!$A$21:$I$24,MATCH($E253,'2018_commission_structure-Start'!$A$21:$A$24,0),MATCH(O$1,'2018_commission_structure-Start'!$A$21:$I$21,0))</f>
        <v>108405.45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9"/>
        <v>108405.45</v>
      </c>
      <c r="U253" s="6">
        <f t="shared" si="40"/>
        <v>208253.45</v>
      </c>
      <c r="V253" s="6">
        <f>MIN(H253,I253)*INDEX('2018_commission_structure-Start'!$A$15:$J$18,MATCH($E253,'2018_commission_structure-Start'!$A$15:$A$18,0),MATCH(V$1,'2018_commission_structure-Start'!$A$15:$J$15,0))</f>
        <v>108405.45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41"/>
        <v>108405.45</v>
      </c>
      <c r="AB253" s="6">
        <f t="shared" si="42"/>
        <v>208253.45</v>
      </c>
    </row>
    <row r="254" spans="1:28" x14ac:dyDescent="0.2">
      <c r="A254" t="str">
        <f t="shared" si="34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 s="2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VLOOKUP(E254,'2018_commission_structure-Start'!$A$22:$I$24,9,FALSE)</f>
        <v>600000</v>
      </c>
      <c r="J254" s="2">
        <f t="shared" si="35"/>
        <v>750000</v>
      </c>
      <c r="K254" s="2">
        <f t="shared" si="36"/>
        <v>900000</v>
      </c>
      <c r="L254" s="2">
        <f t="shared" si="37"/>
        <v>1200000</v>
      </c>
      <c r="M254" s="12">
        <f t="shared" si="38"/>
        <v>1.1738516666666667</v>
      </c>
      <c r="N254" t="str">
        <f t="shared" si="44"/>
        <v>100-125%</v>
      </c>
      <c r="O254" s="6">
        <f>MIN(H254,I254)*INDEX('2018_commission_structure-Start'!$A$21:$I$24,MATCH($E254,'2018_commission_structure-Start'!$A$21:$A$24,0),MATCH(O$1,'2018_commission_structure-Start'!$A$21:$I$21,0))</f>
        <v>78000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17732.870000000003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9"/>
        <v>95732.87</v>
      </c>
      <c r="U254" s="6">
        <f t="shared" si="40"/>
        <v>173205.87</v>
      </c>
      <c r="V254" s="6">
        <f>MIN(H254,I254)*INDEX('2018_commission_structure-Start'!$A$15:$J$18,MATCH($E254,'2018_commission_structure-Start'!$A$15:$A$18,0),MATCH(V$1,'2018_commission_structure-Start'!$A$15:$J$15,0))</f>
        <v>90000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18775.98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41"/>
        <v>108775.98</v>
      </c>
      <c r="AB254" s="6">
        <f t="shared" si="42"/>
        <v>186248.97999999998</v>
      </c>
    </row>
    <row r="255" spans="1:28" x14ac:dyDescent="0.2">
      <c r="A255" t="str">
        <f t="shared" si="34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 s="2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VLOOKUP(E255,'2018_commission_structure-Start'!$A$22:$I$24,9,FALSE)</f>
        <v>600000</v>
      </c>
      <c r="J255" s="2">
        <f t="shared" si="35"/>
        <v>750000</v>
      </c>
      <c r="K255" s="2">
        <f t="shared" si="36"/>
        <v>900000</v>
      </c>
      <c r="L255" s="2">
        <f t="shared" si="37"/>
        <v>1200000</v>
      </c>
      <c r="M255" s="12">
        <f t="shared" si="38"/>
        <v>1.012025</v>
      </c>
      <c r="N255" t="str">
        <f t="shared" si="44"/>
        <v>100-125%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1226.5500000000002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9"/>
        <v>79226.55</v>
      </c>
      <c r="U255" s="6">
        <f t="shared" si="40"/>
        <v>139146.54999999999</v>
      </c>
      <c r="V255" s="6">
        <f>MIN(H255,I255)*INDEX('2018_commission_structure-Start'!$A$15:$J$18,MATCH($E255,'2018_commission_structure-Start'!$A$15:$A$18,0),MATCH(V$1,'2018_commission_structure-Start'!$A$15:$J$15,0))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1298.7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41"/>
        <v>91298.7</v>
      </c>
      <c r="AB255" s="6">
        <f t="shared" si="42"/>
        <v>151218.70000000001</v>
      </c>
    </row>
    <row r="256" spans="1:28" x14ac:dyDescent="0.2">
      <c r="A256" t="str">
        <f t="shared" si="34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 s="2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VLOOKUP(E256,'2018_commission_structure-Start'!$A$22:$I$24,9,FALSE)</f>
        <v>600000</v>
      </c>
      <c r="J256" s="2">
        <f t="shared" si="35"/>
        <v>750000</v>
      </c>
      <c r="K256" s="2">
        <f t="shared" si="36"/>
        <v>900000</v>
      </c>
      <c r="L256" s="2">
        <f t="shared" si="37"/>
        <v>1200000</v>
      </c>
      <c r="M256" s="12">
        <f t="shared" si="38"/>
        <v>1.5103583333333332</v>
      </c>
      <c r="N256" t="str">
        <f t="shared" si="44"/>
        <v>150-200%</v>
      </c>
      <c r="O256" s="6">
        <f>MIN(H256,I256)*INDEX('2018_commission_structure-Start'!$A$21:$I$24,MATCH($E256,'2018_commission_structure-Start'!$A$21:$A$24,0),MATCH(O$1,'2018_commission_structure-Start'!$A$21:$I$21,0))</f>
        <v>78000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25500.000000000004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31500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1615.9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9"/>
        <v>136615.9</v>
      </c>
      <c r="U256" s="6">
        <f t="shared" si="40"/>
        <v>215638.9</v>
      </c>
      <c r="V256" s="6">
        <f>MIN(H256,I256)*INDEX('2018_commission_structure-Start'!$A$15:$J$18,MATCH($E256,'2018_commission_structure-Start'!$A$15:$A$18,0),MATCH(V$1,'2018_commission_structure-Start'!$A$15:$J$15,0))</f>
        <v>90000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27000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37500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1864.5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41"/>
        <v>156364.5</v>
      </c>
      <c r="AB256" s="6">
        <f t="shared" si="42"/>
        <v>235387.5</v>
      </c>
    </row>
    <row r="257" spans="1:28" x14ac:dyDescent="0.2">
      <c r="A257" t="str">
        <f t="shared" si="34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 s="2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VLOOKUP(E257,'2018_commission_structure-Start'!$A$22:$I$24,9,FALSE)</f>
        <v>750000</v>
      </c>
      <c r="J257" s="2">
        <f t="shared" si="35"/>
        <v>937500</v>
      </c>
      <c r="K257" s="2">
        <f t="shared" si="36"/>
        <v>1125000</v>
      </c>
      <c r="L257" s="2">
        <f t="shared" si="37"/>
        <v>1500000</v>
      </c>
      <c r="M257" s="12">
        <f t="shared" si="38"/>
        <v>0.61861200000000005</v>
      </c>
      <c r="N257" t="str">
        <f t="shared" si="44"/>
        <v>0-100%</v>
      </c>
      <c r="O257" s="6">
        <f>MIN(H257,I257)*INDEX('2018_commission_structure-Start'!$A$21:$I$24,MATCH($E257,'2018_commission_structure-Start'!$A$21:$A$24,0),MATCH(O$1,'2018_commission_structure-Start'!$A$21:$I$21,0))</f>
        <v>69593.849999999991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9"/>
        <v>69593.849999999991</v>
      </c>
      <c r="U257" s="6">
        <f t="shared" si="40"/>
        <v>147189.84999999998</v>
      </c>
      <c r="V257" s="6">
        <f>MIN(H257,I257)*INDEX('2018_commission_structure-Start'!$A$15:$J$18,MATCH($E257,'2018_commission_structure-Start'!$A$15:$A$18,0),MATCH(V$1,'2018_commission_structure-Start'!$A$15:$J$15,0))</f>
        <v>69593.849999999991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41"/>
        <v>69593.849999999991</v>
      </c>
      <c r="AB257" s="6">
        <f t="shared" si="42"/>
        <v>147189.84999999998</v>
      </c>
    </row>
    <row r="258" spans="1:28" x14ac:dyDescent="0.2">
      <c r="A258" t="str">
        <f t="shared" ref="A258:A321" si="45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 s="2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VLOOKUP(E258,'2018_commission_structure-Start'!$A$22:$I$24,9,FALSE)</f>
        <v>750000</v>
      </c>
      <c r="J258" s="2">
        <f t="shared" ref="J258:J321" si="46">I258*1.25</f>
        <v>937500</v>
      </c>
      <c r="K258" s="2">
        <f t="shared" ref="K258:K321" si="47">I258*1.5</f>
        <v>1125000</v>
      </c>
      <c r="L258" s="2">
        <f t="shared" ref="L258:L321" si="48">I258*2</f>
        <v>1500000</v>
      </c>
      <c r="M258" s="12">
        <f t="shared" ref="M258:M321" si="49">H258/I258</f>
        <v>1.2822426666666666</v>
      </c>
      <c r="N258" t="str">
        <f t="shared" si="44"/>
        <v>125-150%</v>
      </c>
      <c r="O258" s="6">
        <f>MIN(H258,I258)*INDEX('2018_commission_structure-Start'!$A$21:$I$24,MATCH($E258,'2018_commission_structure-Start'!$A$21:$A$24,0),MATCH(O$1,'2018_commission_structure-Start'!$A$21:$I$21,0))</f>
        <v>112500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35625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5561.8600000000006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50">SUM(O258:S258)</f>
        <v>153686.85999999999</v>
      </c>
      <c r="U258" s="6">
        <f t="shared" ref="U258:U321" si="51">T258+F258</f>
        <v>269004.86</v>
      </c>
      <c r="V258" s="6">
        <f>MIN(H258,I258)*INDEX('2018_commission_structure-Start'!$A$15:$J$18,MATCH($E258,'2018_commission_structure-Start'!$A$15:$A$18,0),MATCH(V$1,'2018_commission_structure-Start'!$A$15:$J$15,0))</f>
        <v>112500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41250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6045.5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ref="AA258:AA321" si="52">SUM(V258:Z258)</f>
        <v>159795.5</v>
      </c>
      <c r="AB258" s="6">
        <f t="shared" ref="AB258:AB321" si="53">AA258+F258</f>
        <v>275113.5</v>
      </c>
    </row>
    <row r="259" spans="1:28" x14ac:dyDescent="0.2">
      <c r="A259" t="str">
        <f t="shared" si="45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 s="2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VLOOKUP(E259,'2018_commission_structure-Start'!$A$22:$I$24,9,FALSE)</f>
        <v>500000</v>
      </c>
      <c r="J259" s="2">
        <f t="shared" si="46"/>
        <v>625000</v>
      </c>
      <c r="K259" s="2">
        <f t="shared" si="47"/>
        <v>750000</v>
      </c>
      <c r="L259" s="2">
        <f t="shared" si="48"/>
        <v>1000000</v>
      </c>
      <c r="M259" s="12">
        <f t="shared" si="49"/>
        <v>1.3288899999999999</v>
      </c>
      <c r="N259" t="str">
        <f t="shared" si="44"/>
        <v>125-150%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18750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7100.0999999999995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50"/>
        <v>75850.100000000006</v>
      </c>
      <c r="U259" s="6">
        <f t="shared" si="51"/>
        <v>125720.1</v>
      </c>
      <c r="V259" s="6">
        <f>MIN(H259,I259)*INDEX('2018_commission_structure-Start'!$A$15:$J$18,MATCH($E259,'2018_commission_structure-Start'!$A$15:$A$18,0),MATCH(V$1,'2018_commission_structure-Start'!$A$15:$J$15,0))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21250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7889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si="52"/>
        <v>89139</v>
      </c>
      <c r="AB259" s="6">
        <f t="shared" si="53"/>
        <v>139009</v>
      </c>
    </row>
    <row r="260" spans="1:28" x14ac:dyDescent="0.2">
      <c r="A260" t="str">
        <f t="shared" si="45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 s="2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VLOOKUP(E260,'2018_commission_structure-Start'!$A$22:$I$24,9,FALSE)</f>
        <v>500000</v>
      </c>
      <c r="J260" s="2">
        <f t="shared" si="46"/>
        <v>625000</v>
      </c>
      <c r="K260" s="2">
        <f t="shared" si="47"/>
        <v>750000</v>
      </c>
      <c r="L260" s="2">
        <f t="shared" si="48"/>
        <v>1000000</v>
      </c>
      <c r="M260" s="12">
        <f t="shared" si="49"/>
        <v>1.4844139999999999</v>
      </c>
      <c r="N260" t="str">
        <f t="shared" si="44"/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21097.26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50"/>
        <v>89847.26</v>
      </c>
      <c r="U260" s="6">
        <f t="shared" si="51"/>
        <v>152916.26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23441.4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52"/>
        <v>104691.4</v>
      </c>
      <c r="AB260" s="6">
        <f t="shared" si="53"/>
        <v>167760.4</v>
      </c>
    </row>
    <row r="261" spans="1:28" x14ac:dyDescent="0.2">
      <c r="A261" t="str">
        <f t="shared" si="45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 s="2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VLOOKUP(E261,'2018_commission_structure-Start'!$A$22:$I$24,9,FALSE)</f>
        <v>750000</v>
      </c>
      <c r="J261" s="2">
        <f t="shared" si="46"/>
        <v>937500</v>
      </c>
      <c r="K261" s="2">
        <f t="shared" si="47"/>
        <v>1125000</v>
      </c>
      <c r="L261" s="2">
        <f t="shared" si="48"/>
        <v>1500000</v>
      </c>
      <c r="M261" s="12">
        <f t="shared" si="49"/>
        <v>0.5616173333333333</v>
      </c>
      <c r="N261" t="str">
        <f t="shared" si="44"/>
        <v>0-100%</v>
      </c>
      <c r="O261" s="6">
        <f>MIN(H261,I261)*INDEX('2018_commission_structure-Start'!$A$21:$I$24,MATCH($E261,'2018_commission_structure-Start'!$A$21:$A$24,0),MATCH(O$1,'2018_commission_structure-Start'!$A$21:$I$21,0))</f>
        <v>63181.95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50"/>
        <v>63181.95</v>
      </c>
      <c r="U261" s="6">
        <f t="shared" si="51"/>
        <v>152845.95000000001</v>
      </c>
      <c r="V261" s="6">
        <f>MIN(H261,I261)*INDEX('2018_commission_structure-Start'!$A$15:$J$18,MATCH($E261,'2018_commission_structure-Start'!$A$15:$A$18,0),MATCH(V$1,'2018_commission_structure-Start'!$A$15:$J$15,0))</f>
        <v>63181.95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52"/>
        <v>63181.95</v>
      </c>
      <c r="AB261" s="6">
        <f t="shared" si="53"/>
        <v>152845.95000000001</v>
      </c>
    </row>
    <row r="262" spans="1:28" x14ac:dyDescent="0.2">
      <c r="A262" t="str">
        <f t="shared" si="45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 s="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VLOOKUP(E262,'2018_commission_structure-Start'!$A$22:$I$24,9,FALSE)</f>
        <v>500000</v>
      </c>
      <c r="J262" s="2">
        <f t="shared" si="46"/>
        <v>625000</v>
      </c>
      <c r="K262" s="2">
        <f t="shared" si="47"/>
        <v>750000</v>
      </c>
      <c r="L262" s="2">
        <f t="shared" si="48"/>
        <v>1000000</v>
      </c>
      <c r="M262" s="12">
        <f t="shared" si="49"/>
        <v>0.83543400000000001</v>
      </c>
      <c r="N262" t="str">
        <f t="shared" si="44"/>
        <v>0-100%</v>
      </c>
      <c r="O262" s="6">
        <f>MIN(H262,I262)*INDEX('2018_commission_structure-Start'!$A$21:$I$24,MATCH($E262,'2018_commission_structure-Start'!$A$21:$A$24,0),MATCH(O$1,'2018_commission_structure-Start'!$A$21:$I$21,0))</f>
        <v>41771.700000000004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50"/>
        <v>41771.700000000004</v>
      </c>
      <c r="U262" s="6">
        <f t="shared" si="51"/>
        <v>75043.700000000012</v>
      </c>
      <c r="V262" s="6">
        <f>MIN(H262,I262)*INDEX('2018_commission_structure-Start'!$A$15:$J$18,MATCH($E262,'2018_commission_structure-Start'!$A$15:$A$18,0),MATCH(V$1,'2018_commission_structure-Start'!$A$15:$J$15,0))</f>
        <v>50126.04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52"/>
        <v>50126.04</v>
      </c>
      <c r="AB262" s="6">
        <f t="shared" si="53"/>
        <v>83398.040000000008</v>
      </c>
    </row>
    <row r="263" spans="1:28" x14ac:dyDescent="0.2">
      <c r="A263" t="str">
        <f t="shared" si="45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 s="2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VLOOKUP(E263,'2018_commission_structure-Start'!$A$22:$I$24,9,FALSE)</f>
        <v>750000</v>
      </c>
      <c r="J263" s="2">
        <f t="shared" si="46"/>
        <v>937500</v>
      </c>
      <c r="K263" s="2">
        <f t="shared" si="47"/>
        <v>1125000</v>
      </c>
      <c r="L263" s="2">
        <f t="shared" si="48"/>
        <v>1500000</v>
      </c>
      <c r="M263" s="12">
        <f t="shared" si="49"/>
        <v>0.9091906666666667</v>
      </c>
      <c r="N263" t="str">
        <f t="shared" si="44"/>
        <v>0-100%</v>
      </c>
      <c r="O263" s="6">
        <f>MIN(H263,I263)*INDEX('2018_commission_structure-Start'!$A$21:$I$24,MATCH($E263,'2018_commission_structure-Start'!$A$21:$A$24,0),MATCH(O$1,'2018_commission_structure-Start'!$A$21:$I$21,0))</f>
        <v>102283.95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0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50"/>
        <v>102283.95</v>
      </c>
      <c r="U263" s="6">
        <f t="shared" si="51"/>
        <v>204591.95</v>
      </c>
      <c r="V263" s="6">
        <f>MIN(H263,I263)*INDEX('2018_commission_structure-Start'!$A$15:$J$18,MATCH($E263,'2018_commission_structure-Start'!$A$15:$A$18,0),MATCH(V$1,'2018_commission_structure-Start'!$A$15:$J$15,0))</f>
        <v>102283.95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52"/>
        <v>102283.95</v>
      </c>
      <c r="AB263" s="6">
        <f t="shared" si="53"/>
        <v>204591.95</v>
      </c>
    </row>
    <row r="264" spans="1:28" x14ac:dyDescent="0.2">
      <c r="A264" t="str">
        <f t="shared" si="45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 s="2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VLOOKUP(E264,'2018_commission_structure-Start'!$A$22:$I$24,9,FALSE)</f>
        <v>600000</v>
      </c>
      <c r="J264" s="2">
        <f t="shared" si="46"/>
        <v>750000</v>
      </c>
      <c r="K264" s="2">
        <f t="shared" si="47"/>
        <v>900000</v>
      </c>
      <c r="L264" s="2">
        <f t="shared" si="48"/>
        <v>1200000</v>
      </c>
      <c r="M264" s="12">
        <f t="shared" si="49"/>
        <v>0.98904999999999998</v>
      </c>
      <c r="N264" t="str">
        <f t="shared" si="44"/>
        <v>0-100%</v>
      </c>
      <c r="O264" s="6">
        <f>MIN(H264,I264)*INDEX('2018_commission_structure-Start'!$A$21:$I$24,MATCH($E264,'2018_commission_structure-Start'!$A$21:$A$24,0),MATCH(O$1,'2018_commission_structure-Start'!$A$21:$I$21,0))</f>
        <v>77145.900000000009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50"/>
        <v>77145.900000000009</v>
      </c>
      <c r="U264" s="6">
        <f t="shared" si="51"/>
        <v>140838.90000000002</v>
      </c>
      <c r="V264" s="6">
        <f>MIN(H264,I264)*INDEX('2018_commission_structure-Start'!$A$15:$J$18,MATCH($E264,'2018_commission_structure-Start'!$A$15:$A$18,0),MATCH(V$1,'2018_commission_structure-Start'!$A$15:$J$15,0))</f>
        <v>89014.5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52"/>
        <v>89014.5</v>
      </c>
      <c r="AB264" s="6">
        <f t="shared" si="53"/>
        <v>152707.5</v>
      </c>
    </row>
    <row r="265" spans="1:28" x14ac:dyDescent="0.2">
      <c r="A265" t="str">
        <f t="shared" si="45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 s="2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VLOOKUP(E265,'2018_commission_structure-Start'!$A$22:$I$24,9,FALSE)</f>
        <v>500000</v>
      </c>
      <c r="J265" s="2">
        <f t="shared" si="46"/>
        <v>625000</v>
      </c>
      <c r="K265" s="2">
        <f t="shared" si="47"/>
        <v>750000</v>
      </c>
      <c r="L265" s="2">
        <f t="shared" si="48"/>
        <v>1000000</v>
      </c>
      <c r="M265" s="12">
        <f t="shared" si="49"/>
        <v>1.002678</v>
      </c>
      <c r="N265" t="str">
        <f t="shared" si="44"/>
        <v>100-125%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200.85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50"/>
        <v>50200.85</v>
      </c>
      <c r="U265" s="6">
        <f t="shared" si="51"/>
        <v>97391.85</v>
      </c>
      <c r="V265" s="6">
        <f>MIN(H265,I265)*INDEX('2018_commission_structure-Start'!$A$15:$J$18,MATCH($E265,'2018_commission_structure-Start'!$A$15:$A$18,0),MATCH(V$1,'2018_commission_structure-Start'!$A$15:$J$15,0))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227.63000000000002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52"/>
        <v>60227.63</v>
      </c>
      <c r="AB265" s="6">
        <f t="shared" si="53"/>
        <v>107418.63</v>
      </c>
    </row>
    <row r="266" spans="1:28" x14ac:dyDescent="0.2">
      <c r="A266" t="str">
        <f t="shared" si="45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 s="2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VLOOKUP(E266,'2018_commission_structure-Start'!$A$22:$I$24,9,FALSE)</f>
        <v>750000</v>
      </c>
      <c r="J266" s="2">
        <f t="shared" si="46"/>
        <v>937500</v>
      </c>
      <c r="K266" s="2">
        <f t="shared" si="47"/>
        <v>1125000</v>
      </c>
      <c r="L266" s="2">
        <f t="shared" si="48"/>
        <v>1500000</v>
      </c>
      <c r="M266" s="12">
        <f t="shared" si="49"/>
        <v>0.92364133333333331</v>
      </c>
      <c r="N266" t="str">
        <f t="shared" si="44"/>
        <v>0-100%</v>
      </c>
      <c r="O266" s="6">
        <f>MIN(H266,I266)*INDEX('2018_commission_structure-Start'!$A$21:$I$24,MATCH($E266,'2018_commission_structure-Start'!$A$21:$A$24,0),MATCH(O$1,'2018_commission_structure-Start'!$A$21:$I$21,0))</f>
        <v>103909.65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50"/>
        <v>103909.65</v>
      </c>
      <c r="U266" s="6">
        <f t="shared" si="51"/>
        <v>210790.65</v>
      </c>
      <c r="V266" s="6">
        <f>MIN(H266,I266)*INDEX('2018_commission_structure-Start'!$A$15:$J$18,MATCH($E266,'2018_commission_structure-Start'!$A$15:$A$18,0),MATCH(V$1,'2018_commission_structure-Start'!$A$15:$J$15,0))</f>
        <v>103909.65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52"/>
        <v>103909.65</v>
      </c>
      <c r="AB266" s="6">
        <f t="shared" si="53"/>
        <v>210790.65</v>
      </c>
    </row>
    <row r="267" spans="1:28" x14ac:dyDescent="0.2">
      <c r="A267" t="str">
        <f t="shared" si="45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 s="2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VLOOKUP(E267,'2018_commission_structure-Start'!$A$22:$I$24,9,FALSE)</f>
        <v>500000</v>
      </c>
      <c r="J267" s="2">
        <f t="shared" si="46"/>
        <v>625000</v>
      </c>
      <c r="K267" s="2">
        <f t="shared" si="47"/>
        <v>750000</v>
      </c>
      <c r="L267" s="2">
        <f t="shared" si="48"/>
        <v>1000000</v>
      </c>
      <c r="M267" s="12">
        <f t="shared" si="49"/>
        <v>1.21357</v>
      </c>
      <c r="N267" t="str">
        <f t="shared" si="44"/>
        <v>100-125%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16017.75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50"/>
        <v>66017.75</v>
      </c>
      <c r="U267" s="6">
        <f t="shared" si="51"/>
        <v>114233.75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18153.45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52"/>
        <v>78153.45</v>
      </c>
      <c r="AB267" s="6">
        <f t="shared" si="53"/>
        <v>126369.45</v>
      </c>
    </row>
    <row r="268" spans="1:28" x14ac:dyDescent="0.2">
      <c r="A268" t="str">
        <f t="shared" si="45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 s="2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VLOOKUP(E268,'2018_commission_structure-Start'!$A$22:$I$24,9,FALSE)</f>
        <v>600000</v>
      </c>
      <c r="J268" s="2">
        <f t="shared" si="46"/>
        <v>750000</v>
      </c>
      <c r="K268" s="2">
        <f t="shared" si="47"/>
        <v>900000</v>
      </c>
      <c r="L268" s="2">
        <f t="shared" si="48"/>
        <v>1200000</v>
      </c>
      <c r="M268" s="12">
        <f t="shared" si="49"/>
        <v>1.1955433333333334</v>
      </c>
      <c r="N268" t="str">
        <f t="shared" si="44"/>
        <v>100-125%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19945.420000000002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50"/>
        <v>97945.42</v>
      </c>
      <c r="U268" s="6">
        <f t="shared" si="51"/>
        <v>151336.41999999998</v>
      </c>
      <c r="V268" s="6">
        <f>MIN(H268,I268)*INDEX('2018_commission_structure-Start'!$A$15:$J$18,MATCH($E268,'2018_commission_structure-Start'!$A$15:$A$18,0),MATCH(V$1,'2018_commission_structure-Start'!$A$15:$J$15,0))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21118.68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52"/>
        <v>111118.68</v>
      </c>
      <c r="AB268" s="6">
        <f t="shared" si="53"/>
        <v>164509.68</v>
      </c>
    </row>
    <row r="269" spans="1:28" x14ac:dyDescent="0.2">
      <c r="A269" t="str">
        <f t="shared" si="45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 s="2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VLOOKUP(E269,'2018_commission_structure-Start'!$A$22:$I$24,9,FALSE)</f>
        <v>600000</v>
      </c>
      <c r="J269" s="2">
        <f t="shared" si="46"/>
        <v>750000</v>
      </c>
      <c r="K269" s="2">
        <f t="shared" si="47"/>
        <v>900000</v>
      </c>
      <c r="L269" s="2">
        <f t="shared" si="48"/>
        <v>1200000</v>
      </c>
      <c r="M269" s="12">
        <f t="shared" si="49"/>
        <v>1.0682516666666666</v>
      </c>
      <c r="N269" t="str">
        <f t="shared" ref="N269:N300" si="54">IF(M269&lt;=1, "0-100%", IF(M269&lt;=1.25, "100-125%", IF(M269&lt;=1.5, "125-150%", IF(M269&lt;=2, "150-200%", "&gt;200%"))))</f>
        <v>100-125%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6961.67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50"/>
        <v>84961.67</v>
      </c>
      <c r="U269" s="6">
        <f t="shared" si="51"/>
        <v>160135.66999999998</v>
      </c>
      <c r="V269" s="6">
        <f>MIN(H269,I269)*INDEX('2018_commission_structure-Start'!$A$15:$J$18,MATCH($E269,'2018_commission_structure-Start'!$A$15:$A$18,0),MATCH(V$1,'2018_commission_structure-Start'!$A$15:$J$15,0))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7371.1799999999994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 t="shared" si="52"/>
        <v>97371.18</v>
      </c>
      <c r="AB269" s="6">
        <f t="shared" si="53"/>
        <v>172545.18</v>
      </c>
    </row>
    <row r="270" spans="1:28" x14ac:dyDescent="0.2">
      <c r="A270" t="str">
        <f t="shared" si="45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 s="2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VLOOKUP(E270,'2018_commission_structure-Start'!$A$22:$I$24,9,FALSE)</f>
        <v>600000</v>
      </c>
      <c r="J270" s="2">
        <f t="shared" si="46"/>
        <v>750000</v>
      </c>
      <c r="K270" s="2">
        <f t="shared" si="47"/>
        <v>900000</v>
      </c>
      <c r="L270" s="2">
        <f t="shared" si="48"/>
        <v>1200000</v>
      </c>
      <c r="M270" s="12">
        <f t="shared" si="49"/>
        <v>1.4401766666666667</v>
      </c>
      <c r="N270" t="str">
        <f t="shared" si="54"/>
        <v>125-150%</v>
      </c>
      <c r="O270" s="6">
        <f>MIN(H270,I270)*INDEX('2018_commission_structure-Start'!$A$21:$I$24,MATCH($E270,'2018_commission_structure-Start'!$A$21:$A$24,0),MATCH(O$1,'2018_commission_structure-Start'!$A$21:$I$21,0))</f>
        <v>78000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25500.000000000004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23962.26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50"/>
        <v>127462.26</v>
      </c>
      <c r="U270" s="6">
        <f t="shared" si="51"/>
        <v>194415.26</v>
      </c>
      <c r="V270" s="6">
        <f>MIN(H270,I270)*INDEX('2018_commission_structure-Start'!$A$15:$J$18,MATCH($E270,'2018_commission_structure-Start'!$A$15:$A$18,0),MATCH(V$1,'2018_commission_structure-Start'!$A$15:$J$15,0))</f>
        <v>90000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27000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28526.5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52"/>
        <v>145526.5</v>
      </c>
      <c r="AB270" s="6">
        <f t="shared" si="53"/>
        <v>212479.5</v>
      </c>
    </row>
    <row r="271" spans="1:28" x14ac:dyDescent="0.2">
      <c r="A271" t="str">
        <f t="shared" si="45"/>
        <v>Aluino Eble</v>
      </c>
      <c r="B271">
        <v>1371021422</v>
      </c>
      <c r="C271" t="s">
        <v>85</v>
      </c>
      <c r="D271" t="s">
        <v>452</v>
      </c>
      <c r="E271" t="s">
        <v>29</v>
      </c>
      <c r="F271" s="2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VLOOKUP(E271,'2018_commission_structure-Start'!$A$22:$I$24,9,FALSE)</f>
        <v>600000</v>
      </c>
      <c r="J271" s="2">
        <f t="shared" si="46"/>
        <v>750000</v>
      </c>
      <c r="K271" s="2">
        <f t="shared" si="47"/>
        <v>900000</v>
      </c>
      <c r="L271" s="2">
        <f t="shared" si="48"/>
        <v>1200000</v>
      </c>
      <c r="M271" s="12">
        <f t="shared" si="49"/>
        <v>1.2250700000000001</v>
      </c>
      <c r="N271" t="str">
        <f t="shared" si="54"/>
        <v>100-125%</v>
      </c>
      <c r="O271" s="6">
        <f>MIN(H271,I271)*INDEX('2018_commission_structure-Start'!$A$21:$I$24,MATCH($E271,'2018_commission_structure-Start'!$A$21:$A$24,0),MATCH(O$1,'2018_commission_structure-Start'!$A$21:$I$21,0))</f>
        <v>78000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22957.140000000003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50"/>
        <v>100957.14</v>
      </c>
      <c r="U271" s="6">
        <f t="shared" si="51"/>
        <v>156221.14000000001</v>
      </c>
      <c r="V271" s="6">
        <f>MIN(H271,I271)*INDEX('2018_commission_structure-Start'!$A$15:$J$18,MATCH($E271,'2018_commission_structure-Start'!$A$15:$A$18,0),MATCH(V$1,'2018_commission_structure-Start'!$A$15:$J$15,0))</f>
        <v>90000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24307.559999999998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52"/>
        <v>114307.56</v>
      </c>
      <c r="AB271" s="6">
        <f t="shared" si="53"/>
        <v>169571.56</v>
      </c>
    </row>
    <row r="272" spans="1:28" x14ac:dyDescent="0.2">
      <c r="A272" t="str">
        <f t="shared" si="45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 s="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VLOOKUP(E272,'2018_commission_structure-Start'!$A$22:$I$24,9,FALSE)</f>
        <v>600000</v>
      </c>
      <c r="J272" s="2">
        <f t="shared" si="46"/>
        <v>750000</v>
      </c>
      <c r="K272" s="2">
        <f t="shared" si="47"/>
        <v>900000</v>
      </c>
      <c r="L272" s="2">
        <f t="shared" si="48"/>
        <v>1200000</v>
      </c>
      <c r="M272" s="12">
        <f t="shared" si="49"/>
        <v>1.6882566666666667</v>
      </c>
      <c r="N272" t="str">
        <f t="shared" si="54"/>
        <v>150-200%</v>
      </c>
      <c r="O272" s="6">
        <f>MIN(H272,I272)*INDEX('2018_commission_structure-Start'!$A$21:$I$24,MATCH($E272,'2018_commission_structure-Start'!$A$21:$A$24,0),MATCH(O$1,'2018_commission_structure-Start'!$A$21:$I$21,0))</f>
        <v>78000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25500.000000000004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31500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29368.04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50"/>
        <v>164368.04</v>
      </c>
      <c r="U272" s="6">
        <f t="shared" si="51"/>
        <v>218426.04</v>
      </c>
      <c r="V272" s="6">
        <f>MIN(H272,I272)*INDEX('2018_commission_structure-Start'!$A$15:$J$18,MATCH($E272,'2018_commission_structure-Start'!$A$15:$A$18,0),MATCH(V$1,'2018_commission_structure-Start'!$A$15:$J$15,0))</f>
        <v>90000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27000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37500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33886.199999999997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52"/>
        <v>188386.2</v>
      </c>
      <c r="AB272" s="6">
        <f t="shared" si="53"/>
        <v>242444.2</v>
      </c>
    </row>
    <row r="273" spans="1:28" x14ac:dyDescent="0.2">
      <c r="A273" t="str">
        <f t="shared" si="45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 s="2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VLOOKUP(E273,'2018_commission_structure-Start'!$A$22:$I$24,9,FALSE)</f>
        <v>500000</v>
      </c>
      <c r="J273" s="2">
        <f t="shared" si="46"/>
        <v>625000</v>
      </c>
      <c r="K273" s="2">
        <f t="shared" si="47"/>
        <v>750000</v>
      </c>
      <c r="L273" s="2">
        <f t="shared" si="48"/>
        <v>1000000</v>
      </c>
      <c r="M273" s="12">
        <f t="shared" si="49"/>
        <v>1.288872</v>
      </c>
      <c r="N273" t="str">
        <f t="shared" si="54"/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3498.48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50"/>
        <v>72248.479999999996</v>
      </c>
      <c r="U273" s="6">
        <f t="shared" si="51"/>
        <v>122930.48</v>
      </c>
      <c r="V273" s="6">
        <f>MIN(H273,I273)*INDEX('2018_commission_structure-Start'!$A$15:$J$18,MATCH($E273,'2018_commission_structure-Start'!$A$15:$A$18,0),MATCH(V$1,'2018_commission_structure-Start'!$A$15:$J$15,0))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3887.2000000000003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52"/>
        <v>85137.2</v>
      </c>
      <c r="AB273" s="6">
        <f t="shared" si="53"/>
        <v>135819.20000000001</v>
      </c>
    </row>
    <row r="274" spans="1:28" x14ac:dyDescent="0.2">
      <c r="A274" t="str">
        <f t="shared" si="45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 s="2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VLOOKUP(E274,'2018_commission_structure-Start'!$A$22:$I$24,9,FALSE)</f>
        <v>750000</v>
      </c>
      <c r="J274" s="2">
        <f t="shared" si="46"/>
        <v>937500</v>
      </c>
      <c r="K274" s="2">
        <f t="shared" si="47"/>
        <v>1125000</v>
      </c>
      <c r="L274" s="2">
        <f t="shared" si="48"/>
        <v>1500000</v>
      </c>
      <c r="M274" s="12">
        <f t="shared" si="49"/>
        <v>0.70003199999999999</v>
      </c>
      <c r="N274" t="str">
        <f t="shared" si="54"/>
        <v>0-100%</v>
      </c>
      <c r="O274" s="6">
        <f>MIN(H274,I274)*INDEX('2018_commission_structure-Start'!$A$21:$I$24,MATCH($E274,'2018_commission_structure-Start'!$A$21:$A$24,0),MATCH(O$1,'2018_commission_structure-Start'!$A$21:$I$21,0))</f>
        <v>78753.599999999991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50"/>
        <v>78753.599999999991</v>
      </c>
      <c r="U274" s="6">
        <f t="shared" si="51"/>
        <v>169172.59999999998</v>
      </c>
      <c r="V274" s="6">
        <f>MIN(H274,I274)*INDEX('2018_commission_structure-Start'!$A$15:$J$18,MATCH($E274,'2018_commission_structure-Start'!$A$15:$A$18,0),MATCH(V$1,'2018_commission_structure-Start'!$A$15:$J$15,0))</f>
        <v>78753.599999999991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52"/>
        <v>78753.599999999991</v>
      </c>
      <c r="AB274" s="6">
        <f t="shared" si="53"/>
        <v>169172.59999999998</v>
      </c>
    </row>
    <row r="275" spans="1:28" x14ac:dyDescent="0.2">
      <c r="A275" t="str">
        <f t="shared" si="45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 s="2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VLOOKUP(E275,'2018_commission_structure-Start'!$A$22:$I$24,9,FALSE)</f>
        <v>750000</v>
      </c>
      <c r="J275" s="2">
        <f t="shared" si="46"/>
        <v>937500</v>
      </c>
      <c r="K275" s="2">
        <f t="shared" si="47"/>
        <v>1125000</v>
      </c>
      <c r="L275" s="2">
        <f t="shared" si="48"/>
        <v>1500000</v>
      </c>
      <c r="M275" s="12">
        <f t="shared" si="49"/>
        <v>1.0334559999999999</v>
      </c>
      <c r="N275" t="str">
        <f t="shared" si="54"/>
        <v>100-125%</v>
      </c>
      <c r="O275" s="6">
        <f>MIN(H275,I275)*INDEX('2018_commission_structure-Start'!$A$21:$I$24,MATCH($E275,'2018_commission_structure-Start'!$A$21:$A$24,0),MATCH(O$1,'2018_commission_structure-Start'!$A$21:$I$21,0))</f>
        <v>112500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4767.4800000000005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50"/>
        <v>117267.48</v>
      </c>
      <c r="U275" s="6">
        <f t="shared" si="51"/>
        <v>212388.47999999998</v>
      </c>
      <c r="V275" s="6">
        <f>MIN(H275,I275)*INDEX('2018_commission_structure-Start'!$A$15:$J$18,MATCH($E275,'2018_commission_structure-Start'!$A$15:$A$18,0),MATCH(V$1,'2018_commission_structure-Start'!$A$15:$J$15,0))</f>
        <v>112500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5520.24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 t="shared" si="52"/>
        <v>118020.24</v>
      </c>
      <c r="AB275" s="6">
        <f t="shared" si="53"/>
        <v>213141.24</v>
      </c>
    </row>
    <row r="276" spans="1:28" x14ac:dyDescent="0.2">
      <c r="A276" t="str">
        <f t="shared" si="45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 s="2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VLOOKUP(E276,'2018_commission_structure-Start'!$A$22:$I$24,9,FALSE)</f>
        <v>600000</v>
      </c>
      <c r="J276" s="2">
        <f t="shared" si="46"/>
        <v>750000</v>
      </c>
      <c r="K276" s="2">
        <f t="shared" si="47"/>
        <v>900000</v>
      </c>
      <c r="L276" s="2">
        <f t="shared" si="48"/>
        <v>1200000</v>
      </c>
      <c r="M276" s="12">
        <f t="shared" si="49"/>
        <v>1.4605416666666666</v>
      </c>
      <c r="N276" t="str">
        <f t="shared" si="54"/>
        <v>125-150%</v>
      </c>
      <c r="O276" s="6">
        <f>MIN(H276,I276)*INDEX('2018_commission_structure-Start'!$A$21:$I$24,MATCH($E276,'2018_commission_structure-Start'!$A$21:$A$24,0),MATCH(O$1,'2018_commission_structure-Start'!$A$21:$I$21,0))</f>
        <v>78000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25500.000000000004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26528.25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50"/>
        <v>130028.25</v>
      </c>
      <c r="U276" s="6">
        <f t="shared" si="51"/>
        <v>207027.25</v>
      </c>
      <c r="V276" s="6">
        <f>MIN(H276,I276)*INDEX('2018_commission_structure-Start'!$A$15:$J$18,MATCH($E276,'2018_commission_structure-Start'!$A$15:$A$18,0),MATCH(V$1,'2018_commission_structure-Start'!$A$15:$J$15,0))</f>
        <v>90000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27000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31581.25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52"/>
        <v>148581.25</v>
      </c>
      <c r="AB276" s="6">
        <f t="shared" si="53"/>
        <v>225580.25</v>
      </c>
    </row>
    <row r="277" spans="1:28" x14ac:dyDescent="0.2">
      <c r="A277" t="str">
        <f t="shared" si="45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 s="2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VLOOKUP(E277,'2018_commission_structure-Start'!$A$22:$I$24,9,FALSE)</f>
        <v>750000</v>
      </c>
      <c r="J277" s="2">
        <f t="shared" si="46"/>
        <v>937500</v>
      </c>
      <c r="K277" s="2">
        <f t="shared" si="47"/>
        <v>1125000</v>
      </c>
      <c r="L277" s="2">
        <f t="shared" si="48"/>
        <v>1500000</v>
      </c>
      <c r="M277" s="12">
        <f t="shared" si="49"/>
        <v>1.4430186666666667</v>
      </c>
      <c r="N277" t="str">
        <f t="shared" si="54"/>
        <v>125-150%</v>
      </c>
      <c r="O277" s="6">
        <f>MIN(H277,I277)*INDEX('2018_commission_structure-Start'!$A$21:$I$24,MATCH($E277,'2018_commission_structure-Start'!$A$21:$A$24,0),MATCH(O$1,'2018_commission_structure-Start'!$A$21:$I$21,0))</f>
        <v>112500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35625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33295.72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50"/>
        <v>181420.72</v>
      </c>
      <c r="U277" s="6">
        <f t="shared" si="51"/>
        <v>304547.71999999997</v>
      </c>
      <c r="V277" s="6">
        <f>MIN(H277,I277)*INDEX('2018_commission_structure-Start'!$A$15:$J$18,MATCH($E277,'2018_commission_structure-Start'!$A$15:$A$18,0),MATCH(V$1,'2018_commission_structure-Start'!$A$15:$J$15,0))</f>
        <v>112500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41250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36191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52"/>
        <v>189941</v>
      </c>
      <c r="AB277" s="6">
        <f t="shared" si="53"/>
        <v>313068</v>
      </c>
    </row>
    <row r="278" spans="1:28" x14ac:dyDescent="0.2">
      <c r="A278" t="str">
        <f t="shared" si="45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 s="2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VLOOKUP(E278,'2018_commission_structure-Start'!$A$22:$I$24,9,FALSE)</f>
        <v>500000</v>
      </c>
      <c r="J278" s="2">
        <f t="shared" si="46"/>
        <v>625000</v>
      </c>
      <c r="K278" s="2">
        <f t="shared" si="47"/>
        <v>750000</v>
      </c>
      <c r="L278" s="2">
        <f t="shared" si="48"/>
        <v>1000000</v>
      </c>
      <c r="M278" s="12">
        <f t="shared" si="49"/>
        <v>1.29304</v>
      </c>
      <c r="N278" t="str">
        <f t="shared" si="54"/>
        <v>125-150%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3873.6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0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50"/>
        <v>72623.600000000006</v>
      </c>
      <c r="U278" s="6">
        <f t="shared" si="51"/>
        <v>114718.6</v>
      </c>
      <c r="V278" s="6">
        <f>MIN(H278,I278)*INDEX('2018_commission_structure-Start'!$A$15:$J$18,MATCH($E278,'2018_commission_structure-Start'!$A$15:$A$18,0),MATCH(V$1,'2018_commission_structure-Start'!$A$15:$J$15,0))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4304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0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52"/>
        <v>85554</v>
      </c>
      <c r="AB278" s="6">
        <f t="shared" si="53"/>
        <v>127649</v>
      </c>
    </row>
    <row r="279" spans="1:28" x14ac:dyDescent="0.2">
      <c r="A279" t="str">
        <f t="shared" si="45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 s="2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VLOOKUP(E279,'2018_commission_structure-Start'!$A$22:$I$24,9,FALSE)</f>
        <v>500000</v>
      </c>
      <c r="J279" s="2">
        <f t="shared" si="46"/>
        <v>625000</v>
      </c>
      <c r="K279" s="2">
        <f t="shared" si="47"/>
        <v>750000</v>
      </c>
      <c r="L279" s="2">
        <f t="shared" si="48"/>
        <v>1000000</v>
      </c>
      <c r="M279" s="12">
        <f t="shared" si="49"/>
        <v>1.299776</v>
      </c>
      <c r="N279" t="str">
        <f t="shared" si="54"/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4479.84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50"/>
        <v>73229.84</v>
      </c>
      <c r="U279" s="6">
        <f t="shared" si="51"/>
        <v>120917.84</v>
      </c>
      <c r="V279" s="6">
        <f>MIN(H279,I279)*INDEX('2018_commission_structure-Start'!$A$15:$J$18,MATCH($E279,'2018_commission_structure-Start'!$A$15:$A$18,0),MATCH(V$1,'2018_commission_structure-Start'!$A$15:$J$15,0))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4977.6000000000004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52"/>
        <v>86227.6</v>
      </c>
      <c r="AB279" s="6">
        <f t="shared" si="53"/>
        <v>133915.6</v>
      </c>
    </row>
    <row r="280" spans="1:28" x14ac:dyDescent="0.2">
      <c r="A280" t="str">
        <f t="shared" si="45"/>
        <v>Leilah Elsy</v>
      </c>
      <c r="B280">
        <v>6988089128</v>
      </c>
      <c r="C280" t="s">
        <v>353</v>
      </c>
      <c r="D280" t="s">
        <v>354</v>
      </c>
      <c r="E280" t="s">
        <v>10</v>
      </c>
      <c r="F280" s="2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VLOOKUP(E280,'2018_commission_structure-Start'!$A$22:$I$24,9,FALSE)</f>
        <v>750000</v>
      </c>
      <c r="J280" s="2">
        <f t="shared" si="46"/>
        <v>937500</v>
      </c>
      <c r="K280" s="2">
        <f t="shared" si="47"/>
        <v>1125000</v>
      </c>
      <c r="L280" s="2">
        <f t="shared" si="48"/>
        <v>1500000</v>
      </c>
      <c r="M280" s="12">
        <f t="shared" si="49"/>
        <v>1.1016319999999999</v>
      </c>
      <c r="N280" t="str">
        <f t="shared" si="54"/>
        <v>100-125%</v>
      </c>
      <c r="O280" s="6">
        <f>MIN(H280,I280)*INDEX('2018_commission_structure-Start'!$A$21:$I$24,MATCH($E280,'2018_commission_structure-Start'!$A$21:$A$24,0),MATCH(O$1,'2018_commission_structure-Start'!$A$21:$I$21,0))</f>
        <v>112500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14482.56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50"/>
        <v>126982.56</v>
      </c>
      <c r="U280" s="6">
        <f t="shared" si="51"/>
        <v>216474.56</v>
      </c>
      <c r="V280" s="6">
        <f>MIN(H280,I280)*INDEX('2018_commission_structure-Start'!$A$15:$J$18,MATCH($E280,'2018_commission_structure-Start'!$A$15:$A$18,0),MATCH(V$1,'2018_commission_structure-Start'!$A$15:$J$15,0))</f>
        <v>112500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16769.28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52"/>
        <v>129269.28</v>
      </c>
      <c r="AB280" s="6">
        <f t="shared" si="53"/>
        <v>218761.28</v>
      </c>
    </row>
    <row r="281" spans="1:28" x14ac:dyDescent="0.2">
      <c r="A281" t="str">
        <f t="shared" si="45"/>
        <v>Celine Ennew</v>
      </c>
      <c r="B281">
        <v>1053331541</v>
      </c>
      <c r="C281" t="s">
        <v>232</v>
      </c>
      <c r="D281" t="s">
        <v>233</v>
      </c>
      <c r="E281" t="s">
        <v>7</v>
      </c>
      <c r="F281" s="2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VLOOKUP(E281,'2018_commission_structure-Start'!$A$22:$I$24,9,FALSE)</f>
        <v>500000</v>
      </c>
      <c r="J281" s="2">
        <f t="shared" si="46"/>
        <v>625000</v>
      </c>
      <c r="K281" s="2">
        <f t="shared" si="47"/>
        <v>750000</v>
      </c>
      <c r="L281" s="2">
        <f t="shared" si="48"/>
        <v>1000000</v>
      </c>
      <c r="M281" s="12">
        <f t="shared" si="49"/>
        <v>1.8285020000000001</v>
      </c>
      <c r="N281" t="str">
        <f t="shared" si="54"/>
        <v>150-200%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22500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36135.22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50"/>
        <v>127385.22</v>
      </c>
      <c r="U281" s="6">
        <f t="shared" si="51"/>
        <v>186828.22</v>
      </c>
      <c r="V281" s="6">
        <f>MIN(H281,I281)*INDEX('2018_commission_structure-Start'!$A$15:$J$18,MATCH($E281,'2018_commission_structure-Start'!$A$15:$A$18,0),MATCH(V$1,'2018_commission_structure-Start'!$A$15:$J$15,0))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25000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36135.22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52"/>
        <v>142385.22</v>
      </c>
      <c r="AB281" s="6">
        <f t="shared" si="53"/>
        <v>201828.22</v>
      </c>
    </row>
    <row r="282" spans="1:28" x14ac:dyDescent="0.2">
      <c r="A282" t="str">
        <f t="shared" si="45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 s="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VLOOKUP(E282,'2018_commission_structure-Start'!$A$22:$I$24,9,FALSE)</f>
        <v>750000</v>
      </c>
      <c r="J282" s="2">
        <f t="shared" si="46"/>
        <v>937500</v>
      </c>
      <c r="K282" s="2">
        <f t="shared" si="47"/>
        <v>1125000</v>
      </c>
      <c r="L282" s="2">
        <f t="shared" si="48"/>
        <v>1500000</v>
      </c>
      <c r="M282" s="12">
        <f t="shared" si="49"/>
        <v>1.2004533333333334</v>
      </c>
      <c r="N282" t="str">
        <f t="shared" si="54"/>
        <v>100-125%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28564.6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50"/>
        <v>141064.6</v>
      </c>
      <c r="U282" s="6">
        <f t="shared" si="51"/>
        <v>227767.6</v>
      </c>
      <c r="V282" s="6">
        <f>MIN(H282,I282)*INDEX('2018_commission_structure-Start'!$A$15:$J$18,MATCH($E282,'2018_commission_structure-Start'!$A$15:$A$18,0),MATCH(V$1,'2018_commission_structure-Start'!$A$15:$J$15,0))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33074.800000000003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52"/>
        <v>145574.79999999999</v>
      </c>
      <c r="AB282" s="6">
        <f t="shared" si="53"/>
        <v>232277.8</v>
      </c>
    </row>
    <row r="283" spans="1:28" x14ac:dyDescent="0.2">
      <c r="A283" t="str">
        <f t="shared" si="45"/>
        <v>Hunter Erni</v>
      </c>
      <c r="B283">
        <v>1888605537</v>
      </c>
      <c r="C283" t="s">
        <v>695</v>
      </c>
      <c r="D283" t="s">
        <v>696</v>
      </c>
      <c r="E283" t="s">
        <v>29</v>
      </c>
      <c r="F283" s="2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VLOOKUP(E283,'2018_commission_structure-Start'!$A$22:$I$24,9,FALSE)</f>
        <v>600000</v>
      </c>
      <c r="J283" s="2">
        <f t="shared" si="46"/>
        <v>750000</v>
      </c>
      <c r="K283" s="2">
        <f t="shared" si="47"/>
        <v>900000</v>
      </c>
      <c r="L283" s="2">
        <f t="shared" si="48"/>
        <v>1200000</v>
      </c>
      <c r="M283" s="12">
        <f t="shared" si="49"/>
        <v>1.3013033333333333</v>
      </c>
      <c r="N283" t="str">
        <f t="shared" si="54"/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6464.2199999999993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50"/>
        <v>109964.22</v>
      </c>
      <c r="U283" s="6">
        <f t="shared" si="51"/>
        <v>182391.22</v>
      </c>
      <c r="V283" s="6">
        <f>MIN(H283,I283)*INDEX('2018_commission_structure-Start'!$A$15:$J$18,MATCH($E283,'2018_commission_structure-Start'!$A$15:$A$18,0),MATCH(V$1,'2018_commission_structure-Start'!$A$15:$J$15,0))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7695.5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52"/>
        <v>124695.5</v>
      </c>
      <c r="AB283" s="6">
        <f t="shared" si="53"/>
        <v>197122.5</v>
      </c>
    </row>
    <row r="284" spans="1:28" x14ac:dyDescent="0.2">
      <c r="A284" t="str">
        <f t="shared" si="45"/>
        <v>Kimmi Erskin</v>
      </c>
      <c r="B284">
        <v>197180590</v>
      </c>
      <c r="C284" t="s">
        <v>852</v>
      </c>
      <c r="D284" t="s">
        <v>853</v>
      </c>
      <c r="E284" t="s">
        <v>10</v>
      </c>
      <c r="F284" s="2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VLOOKUP(E284,'2018_commission_structure-Start'!$A$22:$I$24,9,FALSE)</f>
        <v>750000</v>
      </c>
      <c r="J284" s="2">
        <f t="shared" si="46"/>
        <v>937500</v>
      </c>
      <c r="K284" s="2">
        <f t="shared" si="47"/>
        <v>1125000</v>
      </c>
      <c r="L284" s="2">
        <f t="shared" si="48"/>
        <v>1500000</v>
      </c>
      <c r="M284" s="12">
        <f t="shared" si="49"/>
        <v>1.0331026666666667</v>
      </c>
      <c r="N284" t="str">
        <f t="shared" si="54"/>
        <v>100-125%</v>
      </c>
      <c r="O284" s="6">
        <f>MIN(H284,I284)*INDEX('2018_commission_structure-Start'!$A$21:$I$24,MATCH($E284,'2018_commission_structure-Start'!$A$21:$A$24,0),MATCH(O$1,'2018_commission_structure-Start'!$A$21:$I$21,0))</f>
        <v>112500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4717.13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50"/>
        <v>117217.13</v>
      </c>
      <c r="U284" s="6">
        <f t="shared" si="51"/>
        <v>196253.13</v>
      </c>
      <c r="V284" s="6">
        <f>MIN(H284,I284)*INDEX('2018_commission_structure-Start'!$A$15:$J$18,MATCH($E284,'2018_commission_structure-Start'!$A$15:$A$18,0),MATCH(V$1,'2018_commission_structure-Start'!$A$15:$J$15,0))</f>
        <v>112500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5461.94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52"/>
        <v>117961.94</v>
      </c>
      <c r="AB284" s="6">
        <f t="shared" si="53"/>
        <v>196997.94</v>
      </c>
    </row>
    <row r="285" spans="1:28" x14ac:dyDescent="0.2">
      <c r="A285" t="str">
        <f t="shared" si="45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 s="2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VLOOKUP(E285,'2018_commission_structure-Start'!$A$22:$I$24,9,FALSE)</f>
        <v>500000</v>
      </c>
      <c r="J285" s="2">
        <f t="shared" si="46"/>
        <v>625000</v>
      </c>
      <c r="K285" s="2">
        <f t="shared" si="47"/>
        <v>750000</v>
      </c>
      <c r="L285" s="2">
        <f t="shared" si="48"/>
        <v>1000000</v>
      </c>
      <c r="M285" s="12">
        <f t="shared" si="49"/>
        <v>1.343872</v>
      </c>
      <c r="N285" t="str">
        <f t="shared" si="54"/>
        <v>125-150%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8448.48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50"/>
        <v>77198.48</v>
      </c>
      <c r="U285" s="6">
        <f t="shared" si="51"/>
        <v>114238.48</v>
      </c>
      <c r="V285" s="6">
        <f>MIN(H285,I285)*INDEX('2018_commission_structure-Start'!$A$15:$J$18,MATCH($E285,'2018_commission_structure-Start'!$A$15:$A$18,0),MATCH(V$1,'2018_commission_structure-Start'!$A$15:$J$15,0))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9387.2000000000007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52"/>
        <v>90637.2</v>
      </c>
      <c r="AB285" s="6">
        <f t="shared" si="53"/>
        <v>127677.2</v>
      </c>
    </row>
    <row r="286" spans="1:28" x14ac:dyDescent="0.2">
      <c r="A286" t="str">
        <f t="shared" si="45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 s="2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VLOOKUP(E286,'2018_commission_structure-Start'!$A$22:$I$24,9,FALSE)</f>
        <v>600000</v>
      </c>
      <c r="J286" s="2">
        <f t="shared" si="46"/>
        <v>750000</v>
      </c>
      <c r="K286" s="2">
        <f t="shared" si="47"/>
        <v>900000</v>
      </c>
      <c r="L286" s="2">
        <f t="shared" si="48"/>
        <v>1200000</v>
      </c>
      <c r="M286" s="12">
        <f t="shared" si="49"/>
        <v>1.0029933333333334</v>
      </c>
      <c r="N286" t="str">
        <f t="shared" si="54"/>
        <v>100-125%</v>
      </c>
      <c r="O286" s="6">
        <f>MIN(H286,I286)*INDEX('2018_commission_structure-Start'!$A$21:$I$24,MATCH($E286,'2018_commission_structure-Start'!$A$21:$A$24,0),MATCH(O$1,'2018_commission_structure-Start'!$A$21:$I$21,0))</f>
        <v>78000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305.32000000000005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50"/>
        <v>78305.320000000007</v>
      </c>
      <c r="U286" s="6">
        <f t="shared" si="51"/>
        <v>157348.32</v>
      </c>
      <c r="V286" s="6">
        <f>MIN(H286,I286)*INDEX('2018_commission_structure-Start'!$A$15:$J$18,MATCH($E286,'2018_commission_structure-Start'!$A$15:$A$18,0),MATCH(V$1,'2018_commission_structure-Start'!$A$15:$J$15,0))</f>
        <v>90000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323.27999999999997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52"/>
        <v>90323.28</v>
      </c>
      <c r="AB286" s="6">
        <f t="shared" si="53"/>
        <v>169366.28</v>
      </c>
    </row>
    <row r="287" spans="1:28" x14ac:dyDescent="0.2">
      <c r="A287" t="str">
        <f t="shared" si="45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 s="2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VLOOKUP(E287,'2018_commission_structure-Start'!$A$22:$I$24,9,FALSE)</f>
        <v>750000</v>
      </c>
      <c r="J287" s="2">
        <f t="shared" si="46"/>
        <v>937500</v>
      </c>
      <c r="K287" s="2">
        <f t="shared" si="47"/>
        <v>1125000</v>
      </c>
      <c r="L287" s="2">
        <f t="shared" si="48"/>
        <v>1500000</v>
      </c>
      <c r="M287" s="12">
        <f t="shared" si="49"/>
        <v>0.8451373333333333</v>
      </c>
      <c r="N287" t="str">
        <f t="shared" si="54"/>
        <v>0-100%</v>
      </c>
      <c r="O287" s="6">
        <f>MIN(H287,I287)*INDEX('2018_commission_structure-Start'!$A$21:$I$24,MATCH($E287,'2018_commission_structure-Start'!$A$21:$A$24,0),MATCH(O$1,'2018_commission_structure-Start'!$A$21:$I$21,0))</f>
        <v>95077.95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50"/>
        <v>95077.95</v>
      </c>
      <c r="U287" s="6">
        <f t="shared" si="51"/>
        <v>194423.95</v>
      </c>
      <c r="V287" s="6">
        <f>MIN(H287,I287)*INDEX('2018_commission_structure-Start'!$A$15:$J$18,MATCH($E287,'2018_commission_structure-Start'!$A$15:$A$18,0),MATCH(V$1,'2018_commission_structure-Start'!$A$15:$J$15,0))</f>
        <v>95077.95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52"/>
        <v>95077.95</v>
      </c>
      <c r="AB287" s="6">
        <f t="shared" si="53"/>
        <v>194423.95</v>
      </c>
    </row>
    <row r="288" spans="1:28" x14ac:dyDescent="0.2">
      <c r="A288" t="str">
        <f t="shared" si="45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 s="2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VLOOKUP(E288,'2018_commission_structure-Start'!$A$22:$I$24,9,FALSE)</f>
        <v>600000</v>
      </c>
      <c r="J288" s="2">
        <f t="shared" si="46"/>
        <v>750000</v>
      </c>
      <c r="K288" s="2">
        <f t="shared" si="47"/>
        <v>900000</v>
      </c>
      <c r="L288" s="2">
        <f t="shared" si="48"/>
        <v>1200000</v>
      </c>
      <c r="M288" s="12">
        <f t="shared" si="49"/>
        <v>1.2766949999999999</v>
      </c>
      <c r="N288" t="str">
        <f t="shared" si="54"/>
        <v>125-150%</v>
      </c>
      <c r="O288" s="6">
        <f>MIN(H288,I288)*INDEX('2018_commission_structure-Start'!$A$21:$I$24,MATCH($E288,'2018_commission_structure-Start'!$A$21:$A$24,0),MATCH(O$1,'2018_commission_structure-Start'!$A$21:$I$21,0))</f>
        <v>78000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25500.000000000004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3363.5699999999997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50"/>
        <v>106863.57</v>
      </c>
      <c r="U288" s="6">
        <f t="shared" si="51"/>
        <v>179396.57</v>
      </c>
      <c r="V288" s="6">
        <f>MIN(H288,I288)*INDEX('2018_commission_structure-Start'!$A$15:$J$18,MATCH($E288,'2018_commission_structure-Start'!$A$15:$A$18,0),MATCH(V$1,'2018_commission_structure-Start'!$A$15:$J$15,0))</f>
        <v>90000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27000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4004.25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52"/>
        <v>121004.25</v>
      </c>
      <c r="AB288" s="6">
        <f t="shared" si="53"/>
        <v>193537.25</v>
      </c>
    </row>
    <row r="289" spans="1:28" x14ac:dyDescent="0.2">
      <c r="A289" t="str">
        <f t="shared" si="45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 s="2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VLOOKUP(E289,'2018_commission_structure-Start'!$A$22:$I$24,9,FALSE)</f>
        <v>750000</v>
      </c>
      <c r="J289" s="2">
        <f t="shared" si="46"/>
        <v>937500</v>
      </c>
      <c r="K289" s="2">
        <f t="shared" si="47"/>
        <v>1125000</v>
      </c>
      <c r="L289" s="2">
        <f t="shared" si="48"/>
        <v>1500000</v>
      </c>
      <c r="M289" s="12">
        <f t="shared" si="49"/>
        <v>0.42337333333333332</v>
      </c>
      <c r="N289" t="str">
        <f t="shared" si="54"/>
        <v>0-100%</v>
      </c>
      <c r="O289" s="6">
        <f>MIN(H289,I289)*INDEX('2018_commission_structure-Start'!$A$21:$I$24,MATCH($E289,'2018_commission_structure-Start'!$A$21:$A$24,0),MATCH(O$1,'2018_commission_structure-Start'!$A$21:$I$21,0))</f>
        <v>47629.5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50"/>
        <v>47629.5</v>
      </c>
      <c r="U289" s="6">
        <f t="shared" si="51"/>
        <v>134497.5</v>
      </c>
      <c r="V289" s="6">
        <f>MIN(H289,I289)*INDEX('2018_commission_structure-Start'!$A$15:$J$18,MATCH($E289,'2018_commission_structure-Start'!$A$15:$A$18,0),MATCH(V$1,'2018_commission_structure-Start'!$A$15:$J$15,0))</f>
        <v>47629.5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52"/>
        <v>47629.5</v>
      </c>
      <c r="AB289" s="6">
        <f t="shared" si="53"/>
        <v>134497.5</v>
      </c>
    </row>
    <row r="290" spans="1:28" x14ac:dyDescent="0.2">
      <c r="A290" t="str">
        <f t="shared" si="45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 s="2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VLOOKUP(E290,'2018_commission_structure-Start'!$A$22:$I$24,9,FALSE)</f>
        <v>750000</v>
      </c>
      <c r="J290" s="2">
        <f t="shared" si="46"/>
        <v>937500</v>
      </c>
      <c r="K290" s="2">
        <f t="shared" si="47"/>
        <v>1125000</v>
      </c>
      <c r="L290" s="2">
        <f t="shared" si="48"/>
        <v>1500000</v>
      </c>
      <c r="M290" s="12">
        <f t="shared" si="49"/>
        <v>1.090924</v>
      </c>
      <c r="N290" t="str">
        <f t="shared" si="54"/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12956.67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50"/>
        <v>125456.67</v>
      </c>
      <c r="U290" s="6">
        <f t="shared" si="51"/>
        <v>238820.66999999998</v>
      </c>
      <c r="V290" s="6">
        <f>MIN(H290,I290)*INDEX('2018_commission_structure-Start'!$A$15:$J$18,MATCH($E290,'2018_commission_structure-Start'!$A$15:$A$18,0),MATCH(V$1,'2018_commission_structure-Start'!$A$15:$J$15,0))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15002.460000000001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52"/>
        <v>127502.46</v>
      </c>
      <c r="AB290" s="6">
        <f t="shared" si="53"/>
        <v>240866.46000000002</v>
      </c>
    </row>
    <row r="291" spans="1:28" x14ac:dyDescent="0.2">
      <c r="A291" t="str">
        <f t="shared" si="45"/>
        <v>Nichols Exton</v>
      </c>
      <c r="B291">
        <v>960994726</v>
      </c>
      <c r="C291" t="s">
        <v>1105</v>
      </c>
      <c r="D291" t="s">
        <v>372</v>
      </c>
      <c r="E291" t="s">
        <v>29</v>
      </c>
      <c r="F291" s="2">
        <v>76727</v>
      </c>
      <c r="G291">
        <f>COUNTIF(deals_closed!D:D,B291)</f>
        <v>20</v>
      </c>
      <c r="H291" s="2">
        <f>SUMIF(deals_closed!D:D,B291,deals_closed!C:C)</f>
        <v>746897</v>
      </c>
      <c r="I291" s="2">
        <f>VLOOKUP(E291,'2018_commission_structure-Start'!$A$22:$I$24,9,FALSE)</f>
        <v>600000</v>
      </c>
      <c r="J291" s="2">
        <f t="shared" si="46"/>
        <v>750000</v>
      </c>
      <c r="K291" s="2">
        <f t="shared" si="47"/>
        <v>900000</v>
      </c>
      <c r="L291" s="2">
        <f t="shared" si="48"/>
        <v>1200000</v>
      </c>
      <c r="M291" s="12">
        <f t="shared" si="49"/>
        <v>1.2448283333333334</v>
      </c>
      <c r="N291" t="str">
        <f t="shared" si="54"/>
        <v>100-125%</v>
      </c>
      <c r="O291" s="6">
        <f>MIN(H291,I291)*INDEX('2018_commission_structure-Start'!$A$21:$I$24,MATCH($E291,'2018_commission_structure-Start'!$A$21:$A$24,0),MATCH(O$1,'2018_commission_structure-Start'!$A$21:$I$21,0))</f>
        <v>78000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24972.49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0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50"/>
        <v>102972.49</v>
      </c>
      <c r="U291" s="6">
        <f t="shared" si="51"/>
        <v>179699.49</v>
      </c>
      <c r="V291" s="6">
        <f>MIN(H291,I291)*INDEX('2018_commission_structure-Start'!$A$15:$J$18,MATCH($E291,'2018_commission_structure-Start'!$A$15:$A$18,0),MATCH(V$1,'2018_commission_structure-Start'!$A$15:$J$15,0))</f>
        <v>90000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26441.46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0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52"/>
        <v>116441.45999999999</v>
      </c>
      <c r="AB291" s="6">
        <f t="shared" si="53"/>
        <v>193168.46</v>
      </c>
    </row>
    <row r="292" spans="1:28" x14ac:dyDescent="0.2">
      <c r="A292" t="str">
        <f t="shared" si="45"/>
        <v>Ranice Exton</v>
      </c>
      <c r="B292">
        <v>1062607929</v>
      </c>
      <c r="C292" t="s">
        <v>371</v>
      </c>
      <c r="D292" t="s">
        <v>372</v>
      </c>
      <c r="E292" t="s">
        <v>10</v>
      </c>
      <c r="F292" s="2">
        <v>101824</v>
      </c>
      <c r="G292">
        <f>COUNTIF(deals_closed!D:D,B292)</f>
        <v>29</v>
      </c>
      <c r="H292" s="2">
        <f>SUMIF(deals_closed!D:D,B292,deals_closed!C:C)</f>
        <v>995076</v>
      </c>
      <c r="I292" s="2">
        <f>VLOOKUP(E292,'2018_commission_structure-Start'!$A$22:$I$24,9,FALSE)</f>
        <v>750000</v>
      </c>
      <c r="J292" s="2">
        <f t="shared" si="46"/>
        <v>937500</v>
      </c>
      <c r="K292" s="2">
        <f t="shared" si="47"/>
        <v>1125000</v>
      </c>
      <c r="L292" s="2">
        <f t="shared" si="48"/>
        <v>1500000</v>
      </c>
      <c r="M292" s="12">
        <f t="shared" si="49"/>
        <v>1.3267679999999999</v>
      </c>
      <c r="N292" t="str">
        <f t="shared" si="54"/>
        <v>125-150%</v>
      </c>
      <c r="O292" s="6">
        <f>MIN(H292,I292)*INDEX('2018_commission_structure-Start'!$A$21:$I$24,MATCH($E292,'2018_commission_structure-Start'!$A$21:$A$24,0),MATCH(O$1,'2018_commission_structure-Start'!$A$21:$I$21,0))</f>
        <v>112500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35625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13242.480000000001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50"/>
        <v>161367.48000000001</v>
      </c>
      <c r="U292" s="6">
        <f t="shared" si="51"/>
        <v>263191.48</v>
      </c>
      <c r="V292" s="6">
        <f>MIN(H292,I292)*INDEX('2018_commission_structure-Start'!$A$15:$J$18,MATCH($E292,'2018_commission_structure-Start'!$A$15:$A$18,0),MATCH(V$1,'2018_commission_structure-Start'!$A$15:$J$15,0))</f>
        <v>112500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41250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14394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52"/>
        <v>168144</v>
      </c>
      <c r="AB292" s="6">
        <f t="shared" si="53"/>
        <v>269968</v>
      </c>
    </row>
    <row r="293" spans="1:28" x14ac:dyDescent="0.2">
      <c r="A293" t="str">
        <f t="shared" si="45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 s="2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VLOOKUP(E293,'2018_commission_structure-Start'!$A$22:$I$24,9,FALSE)</f>
        <v>600000</v>
      </c>
      <c r="J293" s="2">
        <f t="shared" si="46"/>
        <v>750000</v>
      </c>
      <c r="K293" s="2">
        <f t="shared" si="47"/>
        <v>900000</v>
      </c>
      <c r="L293" s="2">
        <f t="shared" si="48"/>
        <v>1200000</v>
      </c>
      <c r="M293" s="12">
        <f t="shared" si="49"/>
        <v>1.650075</v>
      </c>
      <c r="N293" t="str">
        <f t="shared" si="54"/>
        <v>150-200%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31500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23411.7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50"/>
        <v>158411.70000000001</v>
      </c>
      <c r="U293" s="6">
        <f t="shared" si="51"/>
        <v>217664.7</v>
      </c>
      <c r="V293" s="6">
        <f>MIN(H293,I293)*INDEX('2018_commission_structure-Start'!$A$15:$J$18,MATCH($E293,'2018_commission_structure-Start'!$A$15:$A$18,0),MATCH(V$1,'2018_commission_structure-Start'!$A$15:$J$15,0))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37500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27013.5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52"/>
        <v>181513.5</v>
      </c>
      <c r="AB293" s="6">
        <f t="shared" si="53"/>
        <v>240766.5</v>
      </c>
    </row>
    <row r="294" spans="1:28" x14ac:dyDescent="0.2">
      <c r="A294" t="str">
        <f t="shared" si="45"/>
        <v>Eal Ezzle</v>
      </c>
      <c r="B294">
        <v>7966879720</v>
      </c>
      <c r="C294" t="s">
        <v>1308</v>
      </c>
      <c r="D294" t="s">
        <v>1309</v>
      </c>
      <c r="E294" t="s">
        <v>7</v>
      </c>
      <c r="F294" s="2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VLOOKUP(E294,'2018_commission_structure-Start'!$A$22:$I$24,9,FALSE)</f>
        <v>500000</v>
      </c>
      <c r="J294" s="2">
        <f t="shared" si="46"/>
        <v>625000</v>
      </c>
      <c r="K294" s="2">
        <f t="shared" si="47"/>
        <v>750000</v>
      </c>
      <c r="L294" s="2">
        <f t="shared" si="48"/>
        <v>1000000</v>
      </c>
      <c r="M294" s="12">
        <f t="shared" si="49"/>
        <v>1.1580299999999999</v>
      </c>
      <c r="N294" t="str">
        <f t="shared" si="54"/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11852.25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50"/>
        <v>61852.25</v>
      </c>
      <c r="U294" s="6">
        <f t="shared" si="51"/>
        <v>104103.25</v>
      </c>
      <c r="V294" s="6">
        <f>MIN(H294,I294)*INDEX('2018_commission_structure-Start'!$A$15:$J$18,MATCH($E294,'2018_commission_structure-Start'!$A$15:$A$18,0),MATCH(V$1,'2018_commission_structure-Start'!$A$15:$J$15,0))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13432.550000000001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52"/>
        <v>73432.55</v>
      </c>
      <c r="AB294" s="6">
        <f t="shared" si="53"/>
        <v>115683.55</v>
      </c>
    </row>
    <row r="295" spans="1:28" x14ac:dyDescent="0.2">
      <c r="A295" t="str">
        <f t="shared" si="45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 s="2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VLOOKUP(E295,'2018_commission_structure-Start'!$A$22:$I$24,9,FALSE)</f>
        <v>750000</v>
      </c>
      <c r="J295" s="2">
        <f t="shared" si="46"/>
        <v>937500</v>
      </c>
      <c r="K295" s="2">
        <f t="shared" si="47"/>
        <v>1125000</v>
      </c>
      <c r="L295" s="2">
        <f t="shared" si="48"/>
        <v>1500000</v>
      </c>
      <c r="M295" s="12">
        <f t="shared" si="49"/>
        <v>0.52530933333333329</v>
      </c>
      <c r="N295" t="str">
        <f t="shared" si="54"/>
        <v>0-100%</v>
      </c>
      <c r="O295" s="6">
        <f>MIN(H295,I295)*INDEX('2018_commission_structure-Start'!$A$21:$I$24,MATCH($E295,'2018_commission_structure-Start'!$A$21:$A$24,0),MATCH(O$1,'2018_commission_structure-Start'!$A$21:$I$21,0))</f>
        <v>59097.299999999996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50"/>
        <v>59097.299999999996</v>
      </c>
      <c r="U295" s="6">
        <f t="shared" si="51"/>
        <v>172755.3</v>
      </c>
      <c r="V295" s="6">
        <f>MIN(H295,I295)*INDEX('2018_commission_structure-Start'!$A$15:$J$18,MATCH($E295,'2018_commission_structure-Start'!$A$15:$A$18,0),MATCH(V$1,'2018_commission_structure-Start'!$A$15:$J$15,0))</f>
        <v>59097.299999999996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52"/>
        <v>59097.299999999996</v>
      </c>
      <c r="AB295" s="6">
        <f t="shared" si="53"/>
        <v>172755.3</v>
      </c>
    </row>
    <row r="296" spans="1:28" x14ac:dyDescent="0.2">
      <c r="A296" t="str">
        <f t="shared" si="45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 s="2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VLOOKUP(E296,'2018_commission_structure-Start'!$A$22:$I$24,9,FALSE)</f>
        <v>600000</v>
      </c>
      <c r="J296" s="2">
        <f t="shared" si="46"/>
        <v>750000</v>
      </c>
      <c r="K296" s="2">
        <f t="shared" si="47"/>
        <v>900000</v>
      </c>
      <c r="L296" s="2">
        <f t="shared" si="48"/>
        <v>1200000</v>
      </c>
      <c r="M296" s="12">
        <f t="shared" si="49"/>
        <v>1.0385833333333334</v>
      </c>
      <c r="N296" t="str">
        <f t="shared" si="54"/>
        <v>100-125%</v>
      </c>
      <c r="O296" s="6">
        <f>MIN(H296,I296)*INDEX('2018_commission_structure-Start'!$A$21:$I$24,MATCH($E296,'2018_commission_structure-Start'!$A$21:$A$24,0),MATCH(O$1,'2018_commission_structure-Start'!$A$21:$I$21,0))</f>
        <v>78000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3935.5000000000005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50"/>
        <v>81935.5</v>
      </c>
      <c r="U296" s="6">
        <f t="shared" si="51"/>
        <v>136417.5</v>
      </c>
      <c r="V296" s="6">
        <f>MIN(H296,I296)*INDEX('2018_commission_structure-Start'!$A$15:$J$18,MATCH($E296,'2018_commission_structure-Start'!$A$15:$A$18,0),MATCH(V$1,'2018_commission_structure-Start'!$A$15:$J$15,0))</f>
        <v>90000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4167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52"/>
        <v>94167</v>
      </c>
      <c r="AB296" s="6">
        <f t="shared" si="53"/>
        <v>148649</v>
      </c>
    </row>
    <row r="297" spans="1:28" x14ac:dyDescent="0.2">
      <c r="A297" t="str">
        <f t="shared" si="45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 s="2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VLOOKUP(E297,'2018_commission_structure-Start'!$A$22:$I$24,9,FALSE)</f>
        <v>600000</v>
      </c>
      <c r="J297" s="2">
        <f t="shared" si="46"/>
        <v>750000</v>
      </c>
      <c r="K297" s="2">
        <f t="shared" si="47"/>
        <v>900000</v>
      </c>
      <c r="L297" s="2">
        <f t="shared" si="48"/>
        <v>1200000</v>
      </c>
      <c r="M297" s="12">
        <f t="shared" si="49"/>
        <v>1.4017200000000001</v>
      </c>
      <c r="N297" t="str">
        <f t="shared" si="54"/>
        <v>125-150%</v>
      </c>
      <c r="O297" s="6">
        <f>MIN(H297,I297)*INDEX('2018_commission_structure-Start'!$A$21:$I$24,MATCH($E297,'2018_commission_structure-Start'!$A$21:$A$24,0),MATCH(O$1,'2018_commission_structure-Start'!$A$21:$I$21,0))</f>
        <v>78000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25500.000000000004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19116.719999999998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50"/>
        <v>122616.72</v>
      </c>
      <c r="U297" s="6">
        <f t="shared" si="51"/>
        <v>187648.72</v>
      </c>
      <c r="V297" s="6">
        <f>MIN(H297,I297)*INDEX('2018_commission_structure-Start'!$A$15:$J$18,MATCH($E297,'2018_commission_structure-Start'!$A$15:$A$18,0),MATCH(V$1,'2018_commission_structure-Start'!$A$15:$J$15,0))</f>
        <v>90000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22758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52"/>
        <v>139758</v>
      </c>
      <c r="AB297" s="6">
        <f t="shared" si="53"/>
        <v>204790</v>
      </c>
    </row>
    <row r="298" spans="1:28" x14ac:dyDescent="0.2">
      <c r="A298" t="str">
        <f t="shared" si="45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 s="2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VLOOKUP(E298,'2018_commission_structure-Start'!$A$22:$I$24,9,FALSE)</f>
        <v>750000</v>
      </c>
      <c r="J298" s="2">
        <f t="shared" si="46"/>
        <v>937500</v>
      </c>
      <c r="K298" s="2">
        <f t="shared" si="47"/>
        <v>1125000</v>
      </c>
      <c r="L298" s="2">
        <f t="shared" si="48"/>
        <v>1500000</v>
      </c>
      <c r="M298" s="12">
        <f t="shared" si="49"/>
        <v>1.592984</v>
      </c>
      <c r="N298" t="str">
        <f t="shared" si="54"/>
        <v>150-200%</v>
      </c>
      <c r="O298" s="6">
        <f>MIN(H298,I298)*INDEX('2018_commission_structure-Start'!$A$21:$I$24,MATCH($E298,'2018_commission_structure-Start'!$A$21:$A$24,0),MATCH(O$1,'2018_commission_structure-Start'!$A$21:$I$21,0))</f>
        <v>112500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35625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43125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20921.399999999998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50"/>
        <v>212171.4</v>
      </c>
      <c r="U298" s="6">
        <f t="shared" si="51"/>
        <v>325508.40000000002</v>
      </c>
      <c r="V298" s="6">
        <f>MIN(H298,I298)*INDEX('2018_commission_structure-Start'!$A$15:$J$18,MATCH($E298,'2018_commission_structure-Start'!$A$15:$A$18,0),MATCH(V$1,'2018_commission_structure-Start'!$A$15:$J$15,0))</f>
        <v>112500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41250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46875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23013.54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52"/>
        <v>223638.54</v>
      </c>
      <c r="AB298" s="6">
        <f t="shared" si="53"/>
        <v>336975.54000000004</v>
      </c>
    </row>
    <row r="299" spans="1:28" x14ac:dyDescent="0.2">
      <c r="A299" t="str">
        <f t="shared" si="45"/>
        <v>Giles Fardy</v>
      </c>
      <c r="B299">
        <v>2314136845</v>
      </c>
      <c r="C299" t="s">
        <v>46</v>
      </c>
      <c r="D299" t="s">
        <v>47</v>
      </c>
      <c r="E299" t="s">
        <v>7</v>
      </c>
      <c r="F299" s="2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VLOOKUP(E299,'2018_commission_structure-Start'!$A$22:$I$24,9,FALSE)</f>
        <v>500000</v>
      </c>
      <c r="J299" s="2">
        <f t="shared" si="46"/>
        <v>625000</v>
      </c>
      <c r="K299" s="2">
        <f t="shared" si="47"/>
        <v>750000</v>
      </c>
      <c r="L299" s="2">
        <f t="shared" si="48"/>
        <v>1000000</v>
      </c>
      <c r="M299" s="12">
        <f t="shared" si="49"/>
        <v>1.5254920000000001</v>
      </c>
      <c r="N299" t="str">
        <f t="shared" si="54"/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2804.12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50"/>
        <v>94054.12</v>
      </c>
      <c r="U299" s="6">
        <f t="shared" si="51"/>
        <v>153238.12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2804.12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52"/>
        <v>109054.12</v>
      </c>
      <c r="AB299" s="6">
        <f t="shared" si="53"/>
        <v>168238.12</v>
      </c>
    </row>
    <row r="300" spans="1:28" x14ac:dyDescent="0.2">
      <c r="A300" t="str">
        <f t="shared" si="45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 s="2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VLOOKUP(E300,'2018_commission_structure-Start'!$A$22:$I$24,9,FALSE)</f>
        <v>750000</v>
      </c>
      <c r="J300" s="2">
        <f t="shared" si="46"/>
        <v>937500</v>
      </c>
      <c r="K300" s="2">
        <f t="shared" si="47"/>
        <v>1125000</v>
      </c>
      <c r="L300" s="2">
        <f t="shared" si="48"/>
        <v>1500000</v>
      </c>
      <c r="M300" s="12">
        <f t="shared" si="49"/>
        <v>1.0738533333333333</v>
      </c>
      <c r="N300" t="str">
        <f t="shared" si="54"/>
        <v>100-125%</v>
      </c>
      <c r="O300" s="6">
        <f>MIN(H300,I300)*INDEX('2018_commission_structure-Start'!$A$21:$I$24,MATCH($E300,'2018_commission_structure-Start'!$A$21:$A$24,0),MATCH(O$1,'2018_commission_structure-Start'!$A$21:$I$21,0))</f>
        <v>112500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10524.1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50"/>
        <v>123024.1</v>
      </c>
      <c r="U300" s="6">
        <f t="shared" si="51"/>
        <v>242424.1</v>
      </c>
      <c r="V300" s="6">
        <f>MIN(H300,I300)*INDEX('2018_commission_structure-Start'!$A$15:$J$18,MATCH($E300,'2018_commission_structure-Start'!$A$15:$A$18,0),MATCH(V$1,'2018_commission_structure-Start'!$A$15:$J$15,0))</f>
        <v>112500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12185.8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52"/>
        <v>124685.8</v>
      </c>
      <c r="AB300" s="6">
        <f t="shared" si="53"/>
        <v>244085.8</v>
      </c>
    </row>
    <row r="301" spans="1:28" x14ac:dyDescent="0.2">
      <c r="A301" t="str">
        <f t="shared" si="45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 s="2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VLOOKUP(E301,'2018_commission_structure-Start'!$A$22:$I$24,9,FALSE)</f>
        <v>600000</v>
      </c>
      <c r="J301" s="2">
        <f t="shared" si="46"/>
        <v>750000</v>
      </c>
      <c r="K301" s="2">
        <f t="shared" si="47"/>
        <v>900000</v>
      </c>
      <c r="L301" s="2">
        <f t="shared" si="48"/>
        <v>1200000</v>
      </c>
      <c r="M301" s="12">
        <f t="shared" si="49"/>
        <v>1.1039933333333334</v>
      </c>
      <c r="N301" t="str">
        <f t="shared" ref="N301:N312" si="55">IF(M301&lt;=1, "0-100%", IF(M301&lt;=1.25, "100-125%", IF(M301&lt;=1.5, "125-150%", IF(M301&lt;=2, "150-200%", "&gt;200%"))))</f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10607.320000000002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50"/>
        <v>88607.32</v>
      </c>
      <c r="U301" s="6">
        <f t="shared" si="51"/>
        <v>145262.32</v>
      </c>
      <c r="V301" s="6">
        <f>MIN(H301,I301)*INDEX('2018_commission_structure-Start'!$A$15:$J$18,MATCH($E301,'2018_commission_structure-Start'!$A$15:$A$18,0),MATCH(V$1,'2018_commission_structure-Start'!$A$15:$J$15,0))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11231.279999999999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52"/>
        <v>101231.28</v>
      </c>
      <c r="AB301" s="6">
        <f t="shared" si="53"/>
        <v>157886.28</v>
      </c>
    </row>
    <row r="302" spans="1:28" x14ac:dyDescent="0.2">
      <c r="A302" t="str">
        <f t="shared" si="45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 s="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VLOOKUP(E302,'2018_commission_structure-Start'!$A$22:$I$24,9,FALSE)</f>
        <v>750000</v>
      </c>
      <c r="J302" s="2">
        <f t="shared" si="46"/>
        <v>937500</v>
      </c>
      <c r="K302" s="2">
        <f t="shared" si="47"/>
        <v>1125000</v>
      </c>
      <c r="L302" s="2">
        <f t="shared" si="48"/>
        <v>1500000</v>
      </c>
      <c r="M302" s="12">
        <f t="shared" si="49"/>
        <v>1.4491266666666667</v>
      </c>
      <c r="N302" t="str">
        <f t="shared" si="55"/>
        <v>125-150%</v>
      </c>
      <c r="O302" s="6">
        <f>MIN(H302,I302)*INDEX('2018_commission_structure-Start'!$A$21:$I$24,MATCH($E302,'2018_commission_structure-Start'!$A$21:$A$24,0),MATCH(O$1,'2018_commission_structure-Start'!$A$21:$I$21,0))</f>
        <v>112500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35625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34349.35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50"/>
        <v>182474.35</v>
      </c>
      <c r="U302" s="6">
        <f t="shared" si="51"/>
        <v>290854.34999999998</v>
      </c>
      <c r="V302" s="6">
        <f>MIN(H302,I302)*INDEX('2018_commission_structure-Start'!$A$15:$J$18,MATCH($E302,'2018_commission_structure-Start'!$A$15:$A$18,0),MATCH(V$1,'2018_commission_structure-Start'!$A$15:$J$15,0))</f>
        <v>112500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41250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37336.25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52"/>
        <v>191086.25</v>
      </c>
      <c r="AB302" s="6">
        <f t="shared" si="53"/>
        <v>299466.25</v>
      </c>
    </row>
    <row r="303" spans="1:28" x14ac:dyDescent="0.2">
      <c r="A303" t="str">
        <f t="shared" si="45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 s="2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VLOOKUP(E303,'2018_commission_structure-Start'!$A$22:$I$24,9,FALSE)</f>
        <v>500000</v>
      </c>
      <c r="J303" s="2">
        <f t="shared" si="46"/>
        <v>625000</v>
      </c>
      <c r="K303" s="2">
        <f t="shared" si="47"/>
        <v>750000</v>
      </c>
      <c r="L303" s="2">
        <f t="shared" si="48"/>
        <v>1000000</v>
      </c>
      <c r="M303" s="12">
        <f t="shared" si="49"/>
        <v>1.7910980000000001</v>
      </c>
      <c r="N303" t="str">
        <f t="shared" si="55"/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32020.78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50"/>
        <v>123270.78</v>
      </c>
      <c r="U303" s="6">
        <f t="shared" si="51"/>
        <v>174584.78</v>
      </c>
      <c r="V303" s="6">
        <f>MIN(H303,I303)*INDEX('2018_commission_structure-Start'!$A$15:$J$18,MATCH($E303,'2018_commission_structure-Start'!$A$15:$A$18,0),MATCH(V$1,'2018_commission_structure-Start'!$A$15:$J$15,0))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32020.78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52"/>
        <v>138270.78</v>
      </c>
      <c r="AB303" s="6">
        <f t="shared" si="53"/>
        <v>189584.78</v>
      </c>
    </row>
    <row r="304" spans="1:28" x14ac:dyDescent="0.2">
      <c r="A304" t="str">
        <f t="shared" si="45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 s="2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VLOOKUP(E304,'2018_commission_structure-Start'!$A$22:$I$24,9,FALSE)</f>
        <v>600000</v>
      </c>
      <c r="J304" s="2">
        <f t="shared" si="46"/>
        <v>750000</v>
      </c>
      <c r="K304" s="2">
        <f t="shared" si="47"/>
        <v>900000</v>
      </c>
      <c r="L304" s="2">
        <f t="shared" si="48"/>
        <v>1200000</v>
      </c>
      <c r="M304" s="12">
        <f t="shared" si="49"/>
        <v>1.0088649999999999</v>
      </c>
      <c r="N304" t="str">
        <f t="shared" si="55"/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904.23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50"/>
        <v>78904.23</v>
      </c>
      <c r="U304" s="6">
        <f t="shared" si="51"/>
        <v>156269.22999999998</v>
      </c>
      <c r="V304" s="6">
        <f>MIN(H304,I304)*INDEX('2018_commission_structure-Start'!$A$15:$J$18,MATCH($E304,'2018_commission_structure-Start'!$A$15:$A$18,0),MATCH(V$1,'2018_commission_structure-Start'!$A$15:$J$15,0))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957.42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52"/>
        <v>90957.42</v>
      </c>
      <c r="AB304" s="6">
        <f t="shared" si="53"/>
        <v>168322.41999999998</v>
      </c>
    </row>
    <row r="305" spans="1:28" x14ac:dyDescent="0.2">
      <c r="A305" t="str">
        <f t="shared" si="45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 s="2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VLOOKUP(E305,'2018_commission_structure-Start'!$A$22:$I$24,9,FALSE)</f>
        <v>750000</v>
      </c>
      <c r="J305" s="2">
        <f t="shared" si="46"/>
        <v>937500</v>
      </c>
      <c r="K305" s="2">
        <f t="shared" si="47"/>
        <v>1125000</v>
      </c>
      <c r="L305" s="2">
        <f t="shared" si="48"/>
        <v>1500000</v>
      </c>
      <c r="M305" s="12">
        <f t="shared" si="49"/>
        <v>0.72021599999999997</v>
      </c>
      <c r="N305" t="str">
        <f t="shared" si="55"/>
        <v>0-100%</v>
      </c>
      <c r="O305" s="6">
        <f>MIN(H305,I305)*INDEX('2018_commission_structure-Start'!$A$21:$I$24,MATCH($E305,'2018_commission_structure-Start'!$A$21:$A$24,0),MATCH(O$1,'2018_commission_structure-Start'!$A$21:$I$21,0))</f>
        <v>81024.3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50"/>
        <v>81024.3</v>
      </c>
      <c r="U305" s="6">
        <f t="shared" si="51"/>
        <v>165084.29999999999</v>
      </c>
      <c r="V305" s="6">
        <f>MIN(H305,I305)*INDEX('2018_commission_structure-Start'!$A$15:$J$18,MATCH($E305,'2018_commission_structure-Start'!$A$15:$A$18,0),MATCH(V$1,'2018_commission_structure-Start'!$A$15:$J$15,0))</f>
        <v>81024.3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 t="shared" si="52"/>
        <v>81024.3</v>
      </c>
      <c r="AB305" s="6">
        <f t="shared" si="53"/>
        <v>165084.29999999999</v>
      </c>
    </row>
    <row r="306" spans="1:28" x14ac:dyDescent="0.2">
      <c r="A306" t="str">
        <f t="shared" si="45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 s="2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VLOOKUP(E306,'2018_commission_structure-Start'!$A$22:$I$24,9,FALSE)</f>
        <v>500000</v>
      </c>
      <c r="J306" s="2">
        <f t="shared" si="46"/>
        <v>625000</v>
      </c>
      <c r="K306" s="2">
        <f t="shared" si="47"/>
        <v>750000</v>
      </c>
      <c r="L306" s="2">
        <f t="shared" si="48"/>
        <v>1000000</v>
      </c>
      <c r="M306" s="12">
        <f t="shared" si="49"/>
        <v>1.9364319999999999</v>
      </c>
      <c r="N306" t="str">
        <f t="shared" si="55"/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48007.519999999997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50"/>
        <v>139257.51999999999</v>
      </c>
      <c r="U306" s="6">
        <f t="shared" si="51"/>
        <v>186397.52</v>
      </c>
      <c r="V306" s="6">
        <f>MIN(H306,I306)*INDEX('2018_commission_structure-Start'!$A$15:$J$18,MATCH($E306,'2018_commission_structure-Start'!$A$15:$A$18,0),MATCH(V$1,'2018_commission_structure-Start'!$A$15:$J$15,0))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48007.519999999997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52"/>
        <v>154257.51999999999</v>
      </c>
      <c r="AB306" s="6">
        <f t="shared" si="53"/>
        <v>201397.52</v>
      </c>
    </row>
    <row r="307" spans="1:28" x14ac:dyDescent="0.2">
      <c r="A307" t="str">
        <f t="shared" si="45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 s="2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VLOOKUP(E307,'2018_commission_structure-Start'!$A$22:$I$24,9,FALSE)</f>
        <v>600000</v>
      </c>
      <c r="J307" s="2">
        <f t="shared" si="46"/>
        <v>750000</v>
      </c>
      <c r="K307" s="2">
        <f t="shared" si="47"/>
        <v>900000</v>
      </c>
      <c r="L307" s="2">
        <f t="shared" si="48"/>
        <v>1200000</v>
      </c>
      <c r="M307" s="12">
        <f t="shared" si="49"/>
        <v>1.1944516666666667</v>
      </c>
      <c r="N307" t="str">
        <f t="shared" si="55"/>
        <v>100-125%</v>
      </c>
      <c r="O307" s="6">
        <f>MIN(H307,I307)*INDEX('2018_commission_structure-Start'!$A$21:$I$24,MATCH($E307,'2018_commission_structure-Start'!$A$21:$A$24,0),MATCH(O$1,'2018_commission_structure-Start'!$A$21:$I$21,0))</f>
        <v>78000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19834.07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50"/>
        <v>97834.07</v>
      </c>
      <c r="U307" s="6">
        <f t="shared" si="51"/>
        <v>171401.07</v>
      </c>
      <c r="V307" s="6">
        <f>MIN(H307,I307)*INDEX('2018_commission_structure-Start'!$A$15:$J$18,MATCH($E307,'2018_commission_structure-Start'!$A$15:$A$18,0),MATCH(V$1,'2018_commission_structure-Start'!$A$15:$J$15,0))</f>
        <v>90000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21000.78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52"/>
        <v>111000.78</v>
      </c>
      <c r="AB307" s="6">
        <f t="shared" si="53"/>
        <v>184567.78</v>
      </c>
    </row>
    <row r="308" spans="1:28" x14ac:dyDescent="0.2">
      <c r="A308" t="str">
        <f t="shared" si="45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 s="2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VLOOKUP(E308,'2018_commission_structure-Start'!$A$22:$I$24,9,FALSE)</f>
        <v>750000</v>
      </c>
      <c r="J308" s="2">
        <f t="shared" si="46"/>
        <v>937500</v>
      </c>
      <c r="K308" s="2">
        <f t="shared" si="47"/>
        <v>1125000</v>
      </c>
      <c r="L308" s="2">
        <f t="shared" si="48"/>
        <v>1500000</v>
      </c>
      <c r="M308" s="12">
        <f t="shared" si="49"/>
        <v>1.1108453333333332</v>
      </c>
      <c r="N308" t="str">
        <f t="shared" si="55"/>
        <v>100-125%</v>
      </c>
      <c r="O308" s="6">
        <f>MIN(H308,I308)*INDEX('2018_commission_structure-Start'!$A$21:$I$24,MATCH($E308,'2018_commission_structure-Start'!$A$21:$A$24,0),MATCH(O$1,'2018_commission_structure-Start'!$A$21:$I$21,0))</f>
        <v>112500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15795.460000000001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50"/>
        <v>128295.46</v>
      </c>
      <c r="U308" s="6">
        <f t="shared" si="51"/>
        <v>231060.46000000002</v>
      </c>
      <c r="V308" s="6">
        <f>MIN(H308,I308)*INDEX('2018_commission_structure-Start'!$A$15:$J$18,MATCH($E308,'2018_commission_structure-Start'!$A$15:$A$18,0),MATCH(V$1,'2018_commission_structure-Start'!$A$15:$J$15,0))</f>
        <v>112500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18289.48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 t="shared" si="52"/>
        <v>130789.48</v>
      </c>
      <c r="AB308" s="6">
        <f t="shared" si="53"/>
        <v>233554.47999999998</v>
      </c>
    </row>
    <row r="309" spans="1:28" x14ac:dyDescent="0.2">
      <c r="A309" t="str">
        <f t="shared" si="45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 s="2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VLOOKUP(E309,'2018_commission_structure-Start'!$A$22:$I$24,9,FALSE)</f>
        <v>750000</v>
      </c>
      <c r="J309" s="2">
        <f t="shared" si="46"/>
        <v>937500</v>
      </c>
      <c r="K309" s="2">
        <f t="shared" si="47"/>
        <v>1125000</v>
      </c>
      <c r="L309" s="2">
        <f t="shared" si="48"/>
        <v>1500000</v>
      </c>
      <c r="M309" s="12">
        <f t="shared" si="49"/>
        <v>0.84933866666666669</v>
      </c>
      <c r="N309" t="str">
        <f t="shared" si="55"/>
        <v>0-100%</v>
      </c>
      <c r="O309" s="6">
        <f>MIN(H309,I309)*INDEX('2018_commission_structure-Start'!$A$21:$I$24,MATCH($E309,'2018_commission_structure-Start'!$A$21:$A$24,0),MATCH(O$1,'2018_commission_structure-Start'!$A$21:$I$21,0))</f>
        <v>95550.599999999991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50"/>
        <v>95550.599999999991</v>
      </c>
      <c r="U309" s="6">
        <f t="shared" si="51"/>
        <v>208612.59999999998</v>
      </c>
      <c r="V309" s="6">
        <f>MIN(H309,I309)*INDEX('2018_commission_structure-Start'!$A$15:$J$18,MATCH($E309,'2018_commission_structure-Start'!$A$15:$A$18,0),MATCH(V$1,'2018_commission_structure-Start'!$A$15:$J$15,0))</f>
        <v>95550.599999999991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 t="shared" si="52"/>
        <v>95550.599999999991</v>
      </c>
      <c r="AB309" s="6">
        <f t="shared" si="53"/>
        <v>208612.59999999998</v>
      </c>
    </row>
    <row r="310" spans="1:28" x14ac:dyDescent="0.2">
      <c r="A310" t="str">
        <f t="shared" si="45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 s="2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VLOOKUP(E310,'2018_commission_structure-Start'!$A$22:$I$24,9,FALSE)</f>
        <v>750000</v>
      </c>
      <c r="J310" s="2">
        <f t="shared" si="46"/>
        <v>937500</v>
      </c>
      <c r="K310" s="2">
        <f t="shared" si="47"/>
        <v>1125000</v>
      </c>
      <c r="L310" s="2">
        <f t="shared" si="48"/>
        <v>1500000</v>
      </c>
      <c r="M310" s="12">
        <f t="shared" si="49"/>
        <v>1.0473586666666668</v>
      </c>
      <c r="N310" t="str">
        <f t="shared" si="55"/>
        <v>100-125%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6748.61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50"/>
        <v>119248.61</v>
      </c>
      <c r="U310" s="6">
        <f t="shared" si="51"/>
        <v>197267.61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7814.18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 t="shared" si="52"/>
        <v>120314.18</v>
      </c>
      <c r="AB310" s="6">
        <f t="shared" si="53"/>
        <v>198333.18</v>
      </c>
    </row>
    <row r="311" spans="1:28" x14ac:dyDescent="0.2">
      <c r="A311" t="str">
        <f t="shared" si="45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 s="2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VLOOKUP(E311,'2018_commission_structure-Start'!$A$22:$I$24,9,FALSE)</f>
        <v>600000</v>
      </c>
      <c r="J311" s="2">
        <f t="shared" si="46"/>
        <v>750000</v>
      </c>
      <c r="K311" s="2">
        <f t="shared" si="47"/>
        <v>900000</v>
      </c>
      <c r="L311" s="2">
        <f t="shared" si="48"/>
        <v>1200000</v>
      </c>
      <c r="M311" s="12">
        <f t="shared" si="49"/>
        <v>0.72653500000000004</v>
      </c>
      <c r="N311" t="str">
        <f t="shared" si="55"/>
        <v>0-100%</v>
      </c>
      <c r="O311" s="6">
        <f>MIN(H311,I311)*INDEX('2018_commission_structure-Start'!$A$21:$I$24,MATCH($E311,'2018_commission_structure-Start'!$A$21:$A$24,0),MATCH(O$1,'2018_commission_structure-Start'!$A$21:$I$21,0))</f>
        <v>56669.73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50"/>
        <v>56669.73</v>
      </c>
      <c r="U311" s="6">
        <f t="shared" si="51"/>
        <v>119461.73000000001</v>
      </c>
      <c r="V311" s="6">
        <f>MIN(H311,I311)*INDEX('2018_commission_structure-Start'!$A$15:$J$18,MATCH($E311,'2018_commission_structure-Start'!$A$15:$A$18,0),MATCH(V$1,'2018_commission_structure-Start'!$A$15:$J$15,0))</f>
        <v>65388.149999999994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52"/>
        <v>65388.149999999994</v>
      </c>
      <c r="AB311" s="6">
        <f t="shared" si="53"/>
        <v>128180.15</v>
      </c>
    </row>
    <row r="312" spans="1:28" x14ac:dyDescent="0.2">
      <c r="A312" t="str">
        <f t="shared" si="45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 s="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VLOOKUP(E312,'2018_commission_structure-Start'!$A$22:$I$24,9,FALSE)</f>
        <v>750000</v>
      </c>
      <c r="J312" s="2">
        <f t="shared" si="46"/>
        <v>937500</v>
      </c>
      <c r="K312" s="2">
        <f t="shared" si="47"/>
        <v>1125000</v>
      </c>
      <c r="L312" s="2">
        <f t="shared" si="48"/>
        <v>1500000</v>
      </c>
      <c r="M312" s="12">
        <f t="shared" si="49"/>
        <v>0.58307066666666663</v>
      </c>
      <c r="N312" t="str">
        <f t="shared" si="55"/>
        <v>0-100%</v>
      </c>
      <c r="O312" s="6">
        <f>MIN(H312,I312)*INDEX('2018_commission_structure-Start'!$A$21:$I$24,MATCH($E312,'2018_commission_structure-Start'!$A$21:$A$24,0),MATCH(O$1,'2018_commission_structure-Start'!$A$21:$I$21,0))</f>
        <v>65595.45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50"/>
        <v>65595.45</v>
      </c>
      <c r="U312" s="6">
        <f t="shared" si="51"/>
        <v>156180.45000000001</v>
      </c>
      <c r="V312" s="6">
        <f>MIN(H312,I312)*INDEX('2018_commission_structure-Start'!$A$15:$J$18,MATCH($E312,'2018_commission_structure-Start'!$A$15:$A$18,0),MATCH(V$1,'2018_commission_structure-Start'!$A$15:$J$15,0))</f>
        <v>65595.45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52"/>
        <v>65595.45</v>
      </c>
      <c r="AB312" s="6">
        <f t="shared" si="53"/>
        <v>156180.45000000001</v>
      </c>
    </row>
    <row r="313" spans="1:28" x14ac:dyDescent="0.2">
      <c r="A313" t="str">
        <f t="shared" si="45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 s="2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VLOOKUP(E313,'2018_commission_structure-Start'!$A$22:$I$24,9,FALSE)</f>
        <v>600000</v>
      </c>
      <c r="J313" s="2">
        <f t="shared" si="46"/>
        <v>750000</v>
      </c>
      <c r="K313" s="2">
        <f t="shared" si="47"/>
        <v>900000</v>
      </c>
      <c r="L313" s="2">
        <f t="shared" si="48"/>
        <v>1200000</v>
      </c>
      <c r="M313" s="12">
        <f t="shared" si="49"/>
        <v>2.0997150000000002</v>
      </c>
      <c r="N313" t="str">
        <f>IF(M313&lt;=1, "0-100%", IF(M313&lt;=1.25, "100-125%", IF(M313&lt;=1.5, "125-150%", IF(M313&lt;=2, "150-200%", "200%"))))</f>
        <v>200%</v>
      </c>
      <c r="O313" s="6">
        <f>MIN(H313,I313)*INDEX('2018_commission_structure-Start'!$A$21:$I$24,MATCH($E313,'2018_commission_structure-Start'!$A$21:$A$24,0),MATCH(O$1,'2018_commission_structure-Start'!$A$21:$I$21,0))</f>
        <v>78000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25500.000000000004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31500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78000</v>
      </c>
      <c r="S313" s="2">
        <f>IF(H313&gt;L313,(H313-L313)*INDEX('2018_commission_structure-Start'!$A$21:$I$24,MATCH($E313,'2018_commission_structure-Start'!$A$21:$A$24,0),MATCH(S$1,'2018_commission_structure-Start'!$A$21:$I$21,0)),0)</f>
        <v>7777.77</v>
      </c>
      <c r="T313" s="6">
        <f t="shared" si="50"/>
        <v>220777.77</v>
      </c>
      <c r="U313" s="6">
        <f t="shared" si="51"/>
        <v>297962.77</v>
      </c>
      <c r="V313" s="6">
        <f>MIN(H313,I313)*INDEX('2018_commission_structure-Start'!$A$15:$J$18,MATCH($E313,'2018_commission_structure-Start'!$A$15:$A$18,0),MATCH(V$1,'2018_commission_structure-Start'!$A$15:$J$15,0))</f>
        <v>90000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27000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37500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90000</v>
      </c>
      <c r="Z313" s="2">
        <f>IF(H313&gt;L313,(H313-L313)*INDEX('2018_commission_structure-Start'!$A$21:$I$24,MATCH($E313,'2018_commission_structure-Start'!$A$21:$A$24,0),MATCH(Z$1,'2018_commission_structure-Start'!$A$21:$I$21,0)),0)</f>
        <v>7777.77</v>
      </c>
      <c r="AA313" s="6">
        <f t="shared" si="52"/>
        <v>252277.77</v>
      </c>
      <c r="AB313" s="6">
        <f t="shared" si="53"/>
        <v>329462.77</v>
      </c>
    </row>
    <row r="314" spans="1:28" x14ac:dyDescent="0.2">
      <c r="A314" t="str">
        <f t="shared" si="45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 s="2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VLOOKUP(E314,'2018_commission_structure-Start'!$A$22:$I$24,9,FALSE)</f>
        <v>600000</v>
      </c>
      <c r="J314" s="2">
        <f t="shared" si="46"/>
        <v>750000</v>
      </c>
      <c r="K314" s="2">
        <f t="shared" si="47"/>
        <v>900000</v>
      </c>
      <c r="L314" s="2">
        <f t="shared" si="48"/>
        <v>1200000</v>
      </c>
      <c r="M314" s="12">
        <f t="shared" si="49"/>
        <v>0.83914666666666671</v>
      </c>
      <c r="N314" t="str">
        <f t="shared" ref="N314:N356" si="56">IF(M314&lt;=1, "0-100%", IF(M314&lt;=1.25, "100-125%", IF(M314&lt;=1.5, "125-150%", IF(M314&lt;=2, "150-200%", "&gt;200%"))))</f>
        <v>0-100%</v>
      </c>
      <c r="O314" s="6">
        <f>MIN(H314,I314)*INDEX('2018_commission_structure-Start'!$A$21:$I$24,MATCH($E314,'2018_commission_structure-Start'!$A$21:$A$24,0),MATCH(O$1,'2018_commission_structure-Start'!$A$21:$I$21,0))</f>
        <v>65453.440000000002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50"/>
        <v>65453.440000000002</v>
      </c>
      <c r="U314" s="6">
        <f t="shared" si="51"/>
        <v>130602.44</v>
      </c>
      <c r="V314" s="6">
        <f>MIN(H314,I314)*INDEX('2018_commission_structure-Start'!$A$15:$J$18,MATCH($E314,'2018_commission_structure-Start'!$A$15:$A$18,0),MATCH(V$1,'2018_commission_structure-Start'!$A$15:$J$15,0))</f>
        <v>75523.199999999997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52"/>
        <v>75523.199999999997</v>
      </c>
      <c r="AB314" s="6">
        <f t="shared" si="53"/>
        <v>140672.20000000001</v>
      </c>
    </row>
    <row r="315" spans="1:28" x14ac:dyDescent="0.2">
      <c r="A315" t="str">
        <f t="shared" si="45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 s="2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VLOOKUP(E315,'2018_commission_structure-Start'!$A$22:$I$24,9,FALSE)</f>
        <v>600000</v>
      </c>
      <c r="J315" s="2">
        <f t="shared" si="46"/>
        <v>750000</v>
      </c>
      <c r="K315" s="2">
        <f t="shared" si="47"/>
        <v>900000</v>
      </c>
      <c r="L315" s="2">
        <f t="shared" si="48"/>
        <v>1200000</v>
      </c>
      <c r="M315" s="12">
        <f t="shared" si="49"/>
        <v>1.0227083333333333</v>
      </c>
      <c r="N315" t="str">
        <f t="shared" si="56"/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2316.25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50"/>
        <v>80316.25</v>
      </c>
      <c r="U315" s="6">
        <f t="shared" si="51"/>
        <v>143816.25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2452.5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52"/>
        <v>92452.5</v>
      </c>
      <c r="AB315" s="6">
        <f t="shared" si="53"/>
        <v>155952.5</v>
      </c>
    </row>
    <row r="316" spans="1:28" x14ac:dyDescent="0.2">
      <c r="A316" t="str">
        <f t="shared" si="45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 s="2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VLOOKUP(E316,'2018_commission_structure-Start'!$A$22:$I$24,9,FALSE)</f>
        <v>500000</v>
      </c>
      <c r="J316" s="2">
        <f t="shared" si="46"/>
        <v>625000</v>
      </c>
      <c r="K316" s="2">
        <f t="shared" si="47"/>
        <v>750000</v>
      </c>
      <c r="L316" s="2">
        <f t="shared" si="48"/>
        <v>1000000</v>
      </c>
      <c r="M316" s="12">
        <f t="shared" si="49"/>
        <v>1.1575040000000001</v>
      </c>
      <c r="N316" t="str">
        <f t="shared" si="56"/>
        <v>100-125%</v>
      </c>
      <c r="O316" s="6">
        <f>MIN(H316,I316)*INDEX('2018_commission_structure-Start'!$A$21:$I$24,MATCH($E316,'2018_commission_structure-Start'!$A$21:$A$24,0),MATCH(O$1,'2018_commission_structure-Start'!$A$21:$I$21,0))</f>
        <v>50000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11812.8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50"/>
        <v>61812.800000000003</v>
      </c>
      <c r="U316" s="6">
        <f t="shared" si="51"/>
        <v>116690.8</v>
      </c>
      <c r="V316" s="6">
        <f>MIN(H316,I316)*INDEX('2018_commission_structure-Start'!$A$15:$J$18,MATCH($E316,'2018_commission_structure-Start'!$A$15:$A$18,0),MATCH(V$1,'2018_commission_structure-Start'!$A$15:$J$15,0))</f>
        <v>60000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13387.84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52"/>
        <v>73387.839999999997</v>
      </c>
      <c r="AB316" s="6">
        <f t="shared" si="53"/>
        <v>128265.84</v>
      </c>
    </row>
    <row r="317" spans="1:28" x14ac:dyDescent="0.2">
      <c r="A317" t="str">
        <f t="shared" si="45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 s="2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VLOOKUP(E317,'2018_commission_structure-Start'!$A$22:$I$24,9,FALSE)</f>
        <v>600000</v>
      </c>
      <c r="J317" s="2">
        <f t="shared" si="46"/>
        <v>750000</v>
      </c>
      <c r="K317" s="2">
        <f t="shared" si="47"/>
        <v>900000</v>
      </c>
      <c r="L317" s="2">
        <f t="shared" si="48"/>
        <v>1200000</v>
      </c>
      <c r="M317" s="12">
        <f t="shared" si="49"/>
        <v>1.0881666666666667</v>
      </c>
      <c r="N317" t="str">
        <f t="shared" si="56"/>
        <v>100-125%</v>
      </c>
      <c r="O317" s="6">
        <f>MIN(H317,I317)*INDEX('2018_commission_structure-Start'!$A$21:$I$24,MATCH($E317,'2018_commission_structure-Start'!$A$21:$A$24,0),MATCH(O$1,'2018_commission_structure-Start'!$A$21:$I$21,0))</f>
        <v>78000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8993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50"/>
        <v>86993</v>
      </c>
      <c r="U317" s="6">
        <f t="shared" si="51"/>
        <v>150464</v>
      </c>
      <c r="V317" s="6">
        <f>MIN(H317,I317)*INDEX('2018_commission_structure-Start'!$A$15:$J$18,MATCH($E317,'2018_commission_structure-Start'!$A$15:$A$18,0),MATCH(V$1,'2018_commission_structure-Start'!$A$15:$J$15,0))</f>
        <v>90000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9522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52"/>
        <v>99522</v>
      </c>
      <c r="AB317" s="6">
        <f t="shared" si="53"/>
        <v>162993</v>
      </c>
    </row>
    <row r="318" spans="1:28" x14ac:dyDescent="0.2">
      <c r="A318" t="str">
        <f t="shared" si="45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 s="2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VLOOKUP(E318,'2018_commission_structure-Start'!$A$22:$I$24,9,FALSE)</f>
        <v>500000</v>
      </c>
      <c r="J318" s="2">
        <f t="shared" si="46"/>
        <v>625000</v>
      </c>
      <c r="K318" s="2">
        <f t="shared" si="47"/>
        <v>750000</v>
      </c>
      <c r="L318" s="2">
        <f t="shared" si="48"/>
        <v>1000000</v>
      </c>
      <c r="M318" s="12">
        <f t="shared" si="49"/>
        <v>1.2147920000000001</v>
      </c>
      <c r="N318" t="str">
        <f t="shared" si="56"/>
        <v>100-125%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16109.4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50"/>
        <v>66109.399999999994</v>
      </c>
      <c r="U318" s="6">
        <f t="shared" si="51"/>
        <v>111205.4</v>
      </c>
      <c r="V318" s="6">
        <f>MIN(H318,I318)*INDEX('2018_commission_structure-Start'!$A$15:$J$18,MATCH($E318,'2018_commission_structure-Start'!$A$15:$A$18,0),MATCH(V$1,'2018_commission_structure-Start'!$A$15:$J$15,0))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18257.32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52"/>
        <v>78257.320000000007</v>
      </c>
      <c r="AB318" s="6">
        <f t="shared" si="53"/>
        <v>123353.32</v>
      </c>
    </row>
    <row r="319" spans="1:28" x14ac:dyDescent="0.2">
      <c r="A319" t="str">
        <f t="shared" si="45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 s="2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VLOOKUP(E319,'2018_commission_structure-Start'!$A$22:$I$24,9,FALSE)</f>
        <v>500000</v>
      </c>
      <c r="J319" s="2">
        <f t="shared" si="46"/>
        <v>625000</v>
      </c>
      <c r="K319" s="2">
        <f t="shared" si="47"/>
        <v>750000</v>
      </c>
      <c r="L319" s="2">
        <f t="shared" si="48"/>
        <v>1000000</v>
      </c>
      <c r="M319" s="12">
        <f t="shared" si="49"/>
        <v>0.87395199999999995</v>
      </c>
      <c r="N319" t="str">
        <f t="shared" si="56"/>
        <v>0-100%</v>
      </c>
      <c r="O319" s="6">
        <f>MIN(H319,I319)*INDEX('2018_commission_structure-Start'!$A$21:$I$24,MATCH($E319,'2018_commission_structure-Start'!$A$21:$A$24,0),MATCH(O$1,'2018_commission_structure-Start'!$A$21:$I$21,0))</f>
        <v>43697.600000000006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50"/>
        <v>43697.600000000006</v>
      </c>
      <c r="U319" s="6">
        <f t="shared" si="51"/>
        <v>91948.6</v>
      </c>
      <c r="V319" s="6">
        <f>MIN(H319,I319)*INDEX('2018_commission_structure-Start'!$A$15:$J$18,MATCH($E319,'2018_commission_structure-Start'!$A$15:$A$18,0),MATCH(V$1,'2018_commission_structure-Start'!$A$15:$J$15,0))</f>
        <v>52437.119999999995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52"/>
        <v>52437.119999999995</v>
      </c>
      <c r="AB319" s="6">
        <f t="shared" si="53"/>
        <v>100688.12</v>
      </c>
    </row>
    <row r="320" spans="1:28" x14ac:dyDescent="0.2">
      <c r="A320" t="str">
        <f t="shared" si="45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 s="2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VLOOKUP(E320,'2018_commission_structure-Start'!$A$22:$I$24,9,FALSE)</f>
        <v>500000</v>
      </c>
      <c r="J320" s="2">
        <f t="shared" si="46"/>
        <v>625000</v>
      </c>
      <c r="K320" s="2">
        <f t="shared" si="47"/>
        <v>750000</v>
      </c>
      <c r="L320" s="2">
        <f t="shared" si="48"/>
        <v>1000000</v>
      </c>
      <c r="M320" s="12">
        <f t="shared" si="49"/>
        <v>1.483312</v>
      </c>
      <c r="N320" t="str">
        <f t="shared" si="56"/>
        <v>125-150%</v>
      </c>
      <c r="O320" s="6">
        <f>MIN(H320,I320)*INDEX('2018_commission_structure-Start'!$A$21:$I$24,MATCH($E320,'2018_commission_structure-Start'!$A$21:$A$24,0),MATCH(O$1,'2018_commission_structure-Start'!$A$21:$I$21,0))</f>
        <v>50000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18750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20998.079999999998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50"/>
        <v>89748.08</v>
      </c>
      <c r="U320" s="6">
        <f t="shared" si="51"/>
        <v>125551.08</v>
      </c>
      <c r="V320" s="6">
        <f>MIN(H320,I320)*INDEX('2018_commission_structure-Start'!$A$15:$J$18,MATCH($E320,'2018_commission_structure-Start'!$A$15:$A$18,0),MATCH(V$1,'2018_commission_structure-Start'!$A$15:$J$15,0))</f>
        <v>60000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21250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23331.200000000001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52"/>
        <v>104581.2</v>
      </c>
      <c r="AB320" s="6">
        <f t="shared" si="53"/>
        <v>140384.20000000001</v>
      </c>
    </row>
    <row r="321" spans="1:28" x14ac:dyDescent="0.2">
      <c r="A321" t="str">
        <f t="shared" si="45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 s="2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VLOOKUP(E321,'2018_commission_structure-Start'!$A$22:$I$24,9,FALSE)</f>
        <v>500000</v>
      </c>
      <c r="J321" s="2">
        <f t="shared" si="46"/>
        <v>625000</v>
      </c>
      <c r="K321" s="2">
        <f t="shared" si="47"/>
        <v>750000</v>
      </c>
      <c r="L321" s="2">
        <f t="shared" si="48"/>
        <v>1000000</v>
      </c>
      <c r="M321" s="12">
        <f t="shared" si="49"/>
        <v>1.6364860000000001</v>
      </c>
      <c r="N321" t="str">
        <f t="shared" si="56"/>
        <v>150-200%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18750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22500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15013.460000000001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50"/>
        <v>106263.46</v>
      </c>
      <c r="U321" s="6">
        <f t="shared" si="51"/>
        <v>141856.46000000002</v>
      </c>
      <c r="V321" s="6">
        <f>MIN(H321,I321)*INDEX('2018_commission_structure-Start'!$A$15:$J$18,MATCH($E321,'2018_commission_structure-Start'!$A$15:$A$18,0),MATCH(V$1,'2018_commission_structure-Start'!$A$15:$J$15,0))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21250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25000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15013.460000000001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52"/>
        <v>121263.46</v>
      </c>
      <c r="AB321" s="6">
        <f t="shared" si="53"/>
        <v>156856.46000000002</v>
      </c>
    </row>
    <row r="322" spans="1:28" x14ac:dyDescent="0.2">
      <c r="A322" t="str">
        <f t="shared" ref="A322:A385" si="57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 s="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VLOOKUP(E322,'2018_commission_structure-Start'!$A$22:$I$24,9,FALSE)</f>
        <v>500000</v>
      </c>
      <c r="J322" s="2">
        <f t="shared" ref="J322:J385" si="58">I322*1.25</f>
        <v>625000</v>
      </c>
      <c r="K322" s="2">
        <f t="shared" ref="K322:K385" si="59">I322*1.5</f>
        <v>750000</v>
      </c>
      <c r="L322" s="2">
        <f t="shared" ref="L322:L385" si="60">I322*2</f>
        <v>1000000</v>
      </c>
      <c r="M322" s="12">
        <f t="shared" ref="M322:M385" si="61">H322/I322</f>
        <v>1.3317239999999999</v>
      </c>
      <c r="N322" t="str">
        <f t="shared" si="56"/>
        <v>125-150%</v>
      </c>
      <c r="O322" s="6">
        <f>MIN(H322,I322)*INDEX('2018_commission_structure-Start'!$A$21:$I$24,MATCH($E322,'2018_commission_structure-Start'!$A$21:$A$24,0),MATCH(O$1,'2018_commission_structure-Start'!$A$21:$I$21,0))</f>
        <v>50000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18750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7355.16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62">SUM(O322:S322)</f>
        <v>76105.16</v>
      </c>
      <c r="U322" s="6">
        <f t="shared" ref="U322:U385" si="63">T322+F322</f>
        <v>114209.16</v>
      </c>
      <c r="V322" s="6">
        <f>MIN(H322,I322)*INDEX('2018_commission_structure-Start'!$A$15:$J$18,MATCH($E322,'2018_commission_structure-Start'!$A$15:$A$18,0),MATCH(V$1,'2018_commission_structure-Start'!$A$15:$J$15,0))</f>
        <v>60000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21250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8172.4000000000005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ref="AA322:AA385" si="64">SUM(V322:Z322)</f>
        <v>89422.399999999994</v>
      </c>
      <c r="AB322" s="6">
        <f t="shared" ref="AB322:AB385" si="65">AA322+F322</f>
        <v>127526.39999999999</v>
      </c>
    </row>
    <row r="323" spans="1:28" x14ac:dyDescent="0.2">
      <c r="A323" t="str">
        <f t="shared" si="57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 s="2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VLOOKUP(E323,'2018_commission_structure-Start'!$A$22:$I$24,9,FALSE)</f>
        <v>750000</v>
      </c>
      <c r="J323" s="2">
        <f t="shared" si="58"/>
        <v>937500</v>
      </c>
      <c r="K323" s="2">
        <f t="shared" si="59"/>
        <v>1125000</v>
      </c>
      <c r="L323" s="2">
        <f t="shared" si="60"/>
        <v>1500000</v>
      </c>
      <c r="M323" s="12">
        <f t="shared" si="61"/>
        <v>1.0413186666666667</v>
      </c>
      <c r="N323" t="str">
        <f t="shared" si="56"/>
        <v>100-125%</v>
      </c>
      <c r="O323" s="6">
        <f>MIN(H323,I323)*INDEX('2018_commission_structure-Start'!$A$21:$I$24,MATCH($E323,'2018_commission_structure-Start'!$A$21:$A$24,0),MATCH(O$1,'2018_commission_structure-Start'!$A$21:$I$21,0))</f>
        <v>112500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5887.91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62"/>
        <v>118387.91</v>
      </c>
      <c r="U323" s="6">
        <f t="shared" si="63"/>
        <v>230687.91</v>
      </c>
      <c r="V323" s="6">
        <f>MIN(H323,I323)*INDEX('2018_commission_structure-Start'!$A$15:$J$18,MATCH($E323,'2018_commission_structure-Start'!$A$15:$A$18,0),MATCH(V$1,'2018_commission_structure-Start'!$A$15:$J$15,0))</f>
        <v>112500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6817.58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 t="shared" si="64"/>
        <v>119317.58</v>
      </c>
      <c r="AB323" s="6">
        <f t="shared" si="65"/>
        <v>231617.58000000002</v>
      </c>
    </row>
    <row r="324" spans="1:28" x14ac:dyDescent="0.2">
      <c r="A324" t="str">
        <f t="shared" si="57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 s="2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VLOOKUP(E324,'2018_commission_structure-Start'!$A$22:$I$24,9,FALSE)</f>
        <v>500000</v>
      </c>
      <c r="J324" s="2">
        <f t="shared" si="58"/>
        <v>625000</v>
      </c>
      <c r="K324" s="2">
        <f t="shared" si="59"/>
        <v>750000</v>
      </c>
      <c r="L324" s="2">
        <f t="shared" si="60"/>
        <v>1000000</v>
      </c>
      <c r="M324" s="12">
        <f t="shared" si="61"/>
        <v>1.2014640000000001</v>
      </c>
      <c r="N324" t="str">
        <f t="shared" si="56"/>
        <v>100-125%</v>
      </c>
      <c r="O324" s="6">
        <f>MIN(H324,I324)*INDEX('2018_commission_structure-Start'!$A$21:$I$24,MATCH($E324,'2018_commission_structure-Start'!$A$21:$A$24,0),MATCH(O$1,'2018_commission_structure-Start'!$A$21:$I$21,0))</f>
        <v>50000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15109.8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62"/>
        <v>65109.8</v>
      </c>
      <c r="U324" s="6">
        <f t="shared" si="63"/>
        <v>108282.8</v>
      </c>
      <c r="V324" s="6">
        <f>MIN(H324,I324)*INDEX('2018_commission_structure-Start'!$A$15:$J$18,MATCH($E324,'2018_commission_structure-Start'!$A$15:$A$18,0),MATCH(V$1,'2018_commission_structure-Start'!$A$15:$J$15,0))</f>
        <v>60000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17124.440000000002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64"/>
        <v>77124.44</v>
      </c>
      <c r="AB324" s="6">
        <f t="shared" si="65"/>
        <v>120297.44</v>
      </c>
    </row>
    <row r="325" spans="1:28" x14ac:dyDescent="0.2">
      <c r="A325" t="str">
        <f t="shared" si="57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 s="2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VLOOKUP(E325,'2018_commission_structure-Start'!$A$22:$I$24,9,FALSE)</f>
        <v>500000</v>
      </c>
      <c r="J325" s="2">
        <f t="shared" si="58"/>
        <v>625000</v>
      </c>
      <c r="K325" s="2">
        <f t="shared" si="59"/>
        <v>750000</v>
      </c>
      <c r="L325" s="2">
        <f t="shared" si="60"/>
        <v>1000000</v>
      </c>
      <c r="M325" s="12">
        <f t="shared" si="61"/>
        <v>1.4695879999999999</v>
      </c>
      <c r="N325" t="str">
        <f t="shared" si="56"/>
        <v>125-150%</v>
      </c>
      <c r="O325" s="6">
        <f>MIN(H325,I325)*INDEX('2018_commission_structure-Start'!$A$21:$I$24,MATCH($E325,'2018_commission_structure-Start'!$A$21:$A$24,0),MATCH(O$1,'2018_commission_structure-Start'!$A$21:$I$21,0))</f>
        <v>50000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18750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19762.919999999998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62"/>
        <v>88512.92</v>
      </c>
      <c r="U325" s="6">
        <f t="shared" si="63"/>
        <v>130075.92</v>
      </c>
      <c r="V325" s="6">
        <f>MIN(H325,I325)*INDEX('2018_commission_structure-Start'!$A$15:$J$18,MATCH($E325,'2018_commission_structure-Start'!$A$15:$A$18,0),MATCH(V$1,'2018_commission_structure-Start'!$A$15:$J$15,0))</f>
        <v>60000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21250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21958.800000000003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64"/>
        <v>103208.8</v>
      </c>
      <c r="AB325" s="6">
        <f t="shared" si="65"/>
        <v>144771.79999999999</v>
      </c>
    </row>
    <row r="326" spans="1:28" x14ac:dyDescent="0.2">
      <c r="A326" t="str">
        <f t="shared" si="57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 s="2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VLOOKUP(E326,'2018_commission_structure-Start'!$A$22:$I$24,9,FALSE)</f>
        <v>600000</v>
      </c>
      <c r="J326" s="2">
        <f t="shared" si="58"/>
        <v>750000</v>
      </c>
      <c r="K326" s="2">
        <f t="shared" si="59"/>
        <v>900000</v>
      </c>
      <c r="L326" s="2">
        <f t="shared" si="60"/>
        <v>1200000</v>
      </c>
      <c r="M326" s="12">
        <f t="shared" si="61"/>
        <v>0.94882833333333338</v>
      </c>
      <c r="N326" t="str">
        <f t="shared" si="56"/>
        <v>0-100%</v>
      </c>
      <c r="O326" s="6">
        <f>MIN(H326,I326)*INDEX('2018_commission_structure-Start'!$A$21:$I$24,MATCH($E326,'2018_commission_structure-Start'!$A$21:$A$24,0),MATCH(O$1,'2018_commission_structure-Start'!$A$21:$I$21,0))</f>
        <v>74008.61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62"/>
        <v>74008.61</v>
      </c>
      <c r="U326" s="6">
        <f t="shared" si="63"/>
        <v>135301.60999999999</v>
      </c>
      <c r="V326" s="6">
        <f>MIN(H326,I326)*INDEX('2018_commission_structure-Start'!$A$15:$J$18,MATCH($E326,'2018_commission_structure-Start'!$A$15:$A$18,0),MATCH(V$1,'2018_commission_structure-Start'!$A$15:$J$15,0))</f>
        <v>85394.55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64"/>
        <v>85394.55</v>
      </c>
      <c r="AB326" s="6">
        <f t="shared" si="65"/>
        <v>146687.54999999999</v>
      </c>
    </row>
    <row r="327" spans="1:28" x14ac:dyDescent="0.2">
      <c r="A327" t="str">
        <f t="shared" si="57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 s="2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VLOOKUP(E327,'2018_commission_structure-Start'!$A$22:$I$24,9,FALSE)</f>
        <v>750000</v>
      </c>
      <c r="J327" s="2">
        <f t="shared" si="58"/>
        <v>937500</v>
      </c>
      <c r="K327" s="2">
        <f t="shared" si="59"/>
        <v>1125000</v>
      </c>
      <c r="L327" s="2">
        <f t="shared" si="60"/>
        <v>1500000</v>
      </c>
      <c r="M327" s="12">
        <f t="shared" si="61"/>
        <v>0.81225599999999998</v>
      </c>
      <c r="N327" t="str">
        <f t="shared" si="56"/>
        <v>0-100%</v>
      </c>
      <c r="O327" s="6">
        <f>MIN(H327,I327)*INDEX('2018_commission_structure-Start'!$A$21:$I$24,MATCH($E327,'2018_commission_structure-Start'!$A$21:$A$24,0),MATCH(O$1,'2018_commission_structure-Start'!$A$21:$I$21,0))</f>
        <v>91378.8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62"/>
        <v>91378.8</v>
      </c>
      <c r="U327" s="6">
        <f t="shared" si="63"/>
        <v>171050.8</v>
      </c>
      <c r="V327" s="6">
        <f>MIN(H327,I327)*INDEX('2018_commission_structure-Start'!$A$15:$J$18,MATCH($E327,'2018_commission_structure-Start'!$A$15:$A$18,0),MATCH(V$1,'2018_commission_structure-Start'!$A$15:$J$15,0))</f>
        <v>91378.8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64"/>
        <v>91378.8</v>
      </c>
      <c r="AB327" s="6">
        <f t="shared" si="65"/>
        <v>171050.8</v>
      </c>
    </row>
    <row r="328" spans="1:28" x14ac:dyDescent="0.2">
      <c r="A328" t="str">
        <f t="shared" si="57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 s="2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VLOOKUP(E328,'2018_commission_structure-Start'!$A$22:$I$24,9,FALSE)</f>
        <v>500000</v>
      </c>
      <c r="J328" s="2">
        <f t="shared" si="58"/>
        <v>625000</v>
      </c>
      <c r="K328" s="2">
        <f t="shared" si="59"/>
        <v>750000</v>
      </c>
      <c r="L328" s="2">
        <f t="shared" si="60"/>
        <v>1000000</v>
      </c>
      <c r="M328" s="12">
        <f t="shared" si="61"/>
        <v>1.0378860000000001</v>
      </c>
      <c r="N328" t="str">
        <f t="shared" si="56"/>
        <v>100-125%</v>
      </c>
      <c r="O328" s="6">
        <f>MIN(H328,I328)*INDEX('2018_commission_structure-Start'!$A$21:$I$24,MATCH($E328,'2018_commission_structure-Start'!$A$21:$A$24,0),MATCH(O$1,'2018_commission_structure-Start'!$A$21:$I$21,0))</f>
        <v>50000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2841.45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62"/>
        <v>52841.45</v>
      </c>
      <c r="U328" s="6">
        <f t="shared" si="63"/>
        <v>91100.45</v>
      </c>
      <c r="V328" s="6">
        <f>MIN(H328,I328)*INDEX('2018_commission_structure-Start'!$A$15:$J$18,MATCH($E328,'2018_commission_structure-Start'!$A$15:$A$18,0),MATCH(V$1,'2018_commission_structure-Start'!$A$15:$J$15,0))</f>
        <v>60000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3220.3100000000004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64"/>
        <v>63220.31</v>
      </c>
      <c r="AB328" s="6">
        <f t="shared" si="65"/>
        <v>101479.31</v>
      </c>
    </row>
    <row r="329" spans="1:28" x14ac:dyDescent="0.2">
      <c r="A329" t="str">
        <f t="shared" si="57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 s="2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VLOOKUP(E329,'2018_commission_structure-Start'!$A$22:$I$24,9,FALSE)</f>
        <v>750000</v>
      </c>
      <c r="J329" s="2">
        <f t="shared" si="58"/>
        <v>937500</v>
      </c>
      <c r="K329" s="2">
        <f t="shared" si="59"/>
        <v>1125000</v>
      </c>
      <c r="L329" s="2">
        <f t="shared" si="60"/>
        <v>1500000</v>
      </c>
      <c r="M329" s="12">
        <f t="shared" si="61"/>
        <v>0.61294533333333334</v>
      </c>
      <c r="N329" t="str">
        <f t="shared" si="56"/>
        <v>0-100%</v>
      </c>
      <c r="O329" s="6">
        <f>MIN(H329,I329)*INDEX('2018_commission_structure-Start'!$A$21:$I$24,MATCH($E329,'2018_commission_structure-Start'!$A$21:$A$24,0),MATCH(O$1,'2018_commission_structure-Start'!$A$21:$I$21,0))</f>
        <v>68956.349999999991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62"/>
        <v>68956.349999999991</v>
      </c>
      <c r="U329" s="6">
        <f t="shared" si="63"/>
        <v>178256.34999999998</v>
      </c>
      <c r="V329" s="6">
        <f>MIN(H329,I329)*INDEX('2018_commission_structure-Start'!$A$15:$J$18,MATCH($E329,'2018_commission_structure-Start'!$A$15:$A$18,0),MATCH(V$1,'2018_commission_structure-Start'!$A$15:$J$15,0))</f>
        <v>68956.349999999991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64"/>
        <v>68956.349999999991</v>
      </c>
      <c r="AB329" s="6">
        <f t="shared" si="65"/>
        <v>178256.34999999998</v>
      </c>
    </row>
    <row r="330" spans="1:28" x14ac:dyDescent="0.2">
      <c r="A330" t="str">
        <f t="shared" si="57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 s="2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VLOOKUP(E330,'2018_commission_structure-Start'!$A$22:$I$24,9,FALSE)</f>
        <v>500000</v>
      </c>
      <c r="J330" s="2">
        <f t="shared" si="58"/>
        <v>625000</v>
      </c>
      <c r="K330" s="2">
        <f t="shared" si="59"/>
        <v>750000</v>
      </c>
      <c r="L330" s="2">
        <f t="shared" si="60"/>
        <v>1000000</v>
      </c>
      <c r="M330" s="12">
        <f t="shared" si="61"/>
        <v>0.816774</v>
      </c>
      <c r="N330" t="str">
        <f t="shared" si="56"/>
        <v>0-100%</v>
      </c>
      <c r="O330" s="6">
        <f>MIN(H330,I330)*INDEX('2018_commission_structure-Start'!$A$21:$I$24,MATCH($E330,'2018_commission_structure-Start'!$A$21:$A$24,0),MATCH(O$1,'2018_commission_structure-Start'!$A$21:$I$21,0))</f>
        <v>40838.700000000004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62"/>
        <v>40838.700000000004</v>
      </c>
      <c r="U330" s="6">
        <f t="shared" si="63"/>
        <v>89190.700000000012</v>
      </c>
      <c r="V330" s="6">
        <f>MIN(H330,I330)*INDEX('2018_commission_structure-Start'!$A$15:$J$18,MATCH($E330,'2018_commission_structure-Start'!$A$15:$A$18,0),MATCH(V$1,'2018_commission_structure-Start'!$A$15:$J$15,0))</f>
        <v>49006.439999999995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64"/>
        <v>49006.439999999995</v>
      </c>
      <c r="AB330" s="6">
        <f t="shared" si="65"/>
        <v>97358.44</v>
      </c>
    </row>
    <row r="331" spans="1:28" x14ac:dyDescent="0.2">
      <c r="A331" t="str">
        <f t="shared" si="57"/>
        <v>Taite Fulk</v>
      </c>
      <c r="B331">
        <v>3435517239</v>
      </c>
      <c r="C331" t="s">
        <v>488</v>
      </c>
      <c r="D331" t="s">
        <v>489</v>
      </c>
      <c r="E331" t="s">
        <v>7</v>
      </c>
      <c r="F331" s="2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VLOOKUP(E331,'2018_commission_structure-Start'!$A$22:$I$24,9,FALSE)</f>
        <v>500000</v>
      </c>
      <c r="J331" s="2">
        <f t="shared" si="58"/>
        <v>625000</v>
      </c>
      <c r="K331" s="2">
        <f t="shared" si="59"/>
        <v>750000</v>
      </c>
      <c r="L331" s="2">
        <f t="shared" si="60"/>
        <v>1000000</v>
      </c>
      <c r="M331" s="12">
        <f t="shared" si="61"/>
        <v>1.294152</v>
      </c>
      <c r="N331" t="str">
        <f t="shared" si="56"/>
        <v>125-150%</v>
      </c>
      <c r="O331" s="6">
        <f>MIN(H331,I331)*INDEX('2018_commission_structure-Start'!$A$21:$I$24,MATCH($E331,'2018_commission_structure-Start'!$A$21:$A$24,0),MATCH(O$1,'2018_commission_structure-Start'!$A$21:$I$21,0))</f>
        <v>50000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18750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3973.68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62"/>
        <v>72723.679999999993</v>
      </c>
      <c r="U331" s="6">
        <f t="shared" si="63"/>
        <v>120596.68</v>
      </c>
      <c r="V331" s="6">
        <f>MIN(H331,I331)*INDEX('2018_commission_structure-Start'!$A$15:$J$18,MATCH($E331,'2018_commission_structure-Start'!$A$15:$A$18,0),MATCH(V$1,'2018_commission_structure-Start'!$A$15:$J$15,0))</f>
        <v>60000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21250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4415.2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64"/>
        <v>85665.2</v>
      </c>
      <c r="AB331" s="6">
        <f t="shared" si="65"/>
        <v>133538.20000000001</v>
      </c>
    </row>
    <row r="332" spans="1:28" x14ac:dyDescent="0.2">
      <c r="A332" t="str">
        <f t="shared" si="57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 s="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VLOOKUP(E332,'2018_commission_structure-Start'!$A$22:$I$24,9,FALSE)</f>
        <v>500000</v>
      </c>
      <c r="J332" s="2">
        <f t="shared" si="58"/>
        <v>625000</v>
      </c>
      <c r="K332" s="2">
        <f t="shared" si="59"/>
        <v>750000</v>
      </c>
      <c r="L332" s="2">
        <f t="shared" si="60"/>
        <v>1000000</v>
      </c>
      <c r="M332" s="12">
        <f t="shared" si="61"/>
        <v>1.652034</v>
      </c>
      <c r="N332" t="str">
        <f t="shared" si="56"/>
        <v>150-200%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18750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22500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16723.740000000002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62"/>
        <v>107973.74</v>
      </c>
      <c r="U332" s="6">
        <f t="shared" si="63"/>
        <v>165933.74</v>
      </c>
      <c r="V332" s="6">
        <f>MIN(H332,I332)*INDEX('2018_commission_structure-Start'!$A$15:$J$18,MATCH($E332,'2018_commission_structure-Start'!$A$15:$A$18,0),MATCH(V$1,'2018_commission_structure-Start'!$A$15:$J$15,0))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21250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25000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16723.740000000002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64"/>
        <v>122973.74</v>
      </c>
      <c r="AB332" s="6">
        <f t="shared" si="65"/>
        <v>180933.74</v>
      </c>
    </row>
    <row r="333" spans="1:28" x14ac:dyDescent="0.2">
      <c r="A333" t="str">
        <f t="shared" si="57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 s="2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VLOOKUP(E333,'2018_commission_structure-Start'!$A$22:$I$24,9,FALSE)</f>
        <v>600000</v>
      </c>
      <c r="J333" s="2">
        <f t="shared" si="58"/>
        <v>750000</v>
      </c>
      <c r="K333" s="2">
        <f t="shared" si="59"/>
        <v>900000</v>
      </c>
      <c r="L333" s="2">
        <f t="shared" si="60"/>
        <v>1200000</v>
      </c>
      <c r="M333" s="12">
        <f t="shared" si="61"/>
        <v>1.254885</v>
      </c>
      <c r="N333" t="str">
        <f t="shared" si="56"/>
        <v>125-150%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25500.000000000004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615.51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62"/>
        <v>104115.51</v>
      </c>
      <c r="U333" s="6">
        <f t="shared" si="63"/>
        <v>154223.51</v>
      </c>
      <c r="V333" s="6">
        <f>MIN(H333,I333)*INDEX('2018_commission_structure-Start'!$A$15:$J$18,MATCH($E333,'2018_commission_structure-Start'!$A$15:$A$18,0),MATCH(V$1,'2018_commission_structure-Start'!$A$15:$J$15,0))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27000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732.75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64"/>
        <v>117732.75</v>
      </c>
      <c r="AB333" s="6">
        <f t="shared" si="65"/>
        <v>167840.75</v>
      </c>
    </row>
    <row r="334" spans="1:28" x14ac:dyDescent="0.2">
      <c r="A334" t="str">
        <f t="shared" si="57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 s="2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 t="shared" si="58"/>
        <v>937500</v>
      </c>
      <c r="K334" s="2">
        <f t="shared" si="59"/>
        <v>1125000</v>
      </c>
      <c r="L334" s="2">
        <f t="shared" si="60"/>
        <v>1500000</v>
      </c>
      <c r="M334" s="12">
        <f t="shared" si="61"/>
        <v>0.71965066666666666</v>
      </c>
      <c r="N334" t="str">
        <f t="shared" si="56"/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62"/>
        <v>80960.7</v>
      </c>
      <c r="U334" s="6">
        <f t="shared" si="63"/>
        <v>162690.70000000001</v>
      </c>
      <c r="V334" s="6">
        <f>MIN(H334,I334)*INDEX('2018_commission_structure-Start'!$A$15:$J$18,MATCH($E334,'2018_commission_structure-Start'!$A$15:$A$18,0),MATCH(V$1,'2018_commission_structure-Start'!$A$15:$J$15,0))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64"/>
        <v>80960.7</v>
      </c>
      <c r="AB334" s="6">
        <f t="shared" si="65"/>
        <v>162690.70000000001</v>
      </c>
    </row>
    <row r="335" spans="1:28" x14ac:dyDescent="0.2">
      <c r="A335" t="str">
        <f t="shared" si="57"/>
        <v>Junina Galland</v>
      </c>
      <c r="B335">
        <v>5675852751</v>
      </c>
      <c r="C335" t="s">
        <v>1531</v>
      </c>
      <c r="D335" t="s">
        <v>130</v>
      </c>
      <c r="E335" t="s">
        <v>7</v>
      </c>
      <c r="F335" s="2">
        <v>62435</v>
      </c>
      <c r="G335">
        <f>COUNTIF(deals_closed!D:D,B335)</f>
        <v>16</v>
      </c>
      <c r="H335" s="2">
        <f>SUMIF(deals_closed!D:D,B335,deals_closed!C:C)</f>
        <v>637937</v>
      </c>
      <c r="I335" s="2">
        <f>VLOOKUP(E335,'2018_commission_structure-Start'!$A$22:$I$24,9,FALSE)</f>
        <v>500000</v>
      </c>
      <c r="J335" s="2">
        <f t="shared" si="58"/>
        <v>625000</v>
      </c>
      <c r="K335" s="2">
        <f t="shared" si="59"/>
        <v>750000</v>
      </c>
      <c r="L335" s="2">
        <f t="shared" si="60"/>
        <v>1000000</v>
      </c>
      <c r="M335" s="12">
        <f t="shared" si="61"/>
        <v>1.275874</v>
      </c>
      <c r="N335" t="str">
        <f t="shared" si="56"/>
        <v>125-150%</v>
      </c>
      <c r="O335" s="6">
        <f>MIN(H335,I335)*INDEX('2018_commission_structure-Start'!$A$21:$I$24,MATCH($E335,'2018_commission_structure-Start'!$A$21:$A$24,0),MATCH(O$1,'2018_commission_structure-Start'!$A$21:$I$21,0))</f>
        <v>50000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18750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2328.66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0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62"/>
        <v>71078.66</v>
      </c>
      <c r="U335" s="6">
        <f t="shared" si="63"/>
        <v>133513.66</v>
      </c>
      <c r="V335" s="6">
        <f>MIN(H335,I335)*INDEX('2018_commission_structure-Start'!$A$15:$J$18,MATCH($E335,'2018_commission_structure-Start'!$A$15:$A$18,0),MATCH(V$1,'2018_commission_structure-Start'!$A$15:$J$15,0))</f>
        <v>60000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21250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2587.4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0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64"/>
        <v>83837.399999999994</v>
      </c>
      <c r="AB335" s="6">
        <f t="shared" si="65"/>
        <v>146272.4</v>
      </c>
    </row>
    <row r="336" spans="1:28" x14ac:dyDescent="0.2">
      <c r="A336" t="str">
        <f t="shared" si="57"/>
        <v>Rochella Galland</v>
      </c>
      <c r="B336">
        <v>7367438190</v>
      </c>
      <c r="C336" t="s">
        <v>129</v>
      </c>
      <c r="D336" t="s">
        <v>130</v>
      </c>
      <c r="E336" t="s">
        <v>7</v>
      </c>
      <c r="F336" s="2">
        <v>47043</v>
      </c>
      <c r="G336">
        <f>COUNTIF(deals_closed!D:D,B336)</f>
        <v>24</v>
      </c>
      <c r="H336" s="2">
        <f>SUMIF(deals_closed!D:D,B336,deals_closed!C:C)</f>
        <v>758395</v>
      </c>
      <c r="I336" s="2">
        <f>VLOOKUP(E336,'2018_commission_structure-Start'!$A$22:$I$24,9,FALSE)</f>
        <v>500000</v>
      </c>
      <c r="J336" s="2">
        <f t="shared" si="58"/>
        <v>625000</v>
      </c>
      <c r="K336" s="2">
        <f t="shared" si="59"/>
        <v>750000</v>
      </c>
      <c r="L336" s="2">
        <f t="shared" si="60"/>
        <v>1000000</v>
      </c>
      <c r="M336" s="12">
        <f t="shared" si="61"/>
        <v>1.5167900000000001</v>
      </c>
      <c r="N336" t="str">
        <f t="shared" si="56"/>
        <v>150-200%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22500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1846.9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62"/>
        <v>93096.9</v>
      </c>
      <c r="U336" s="6">
        <f t="shared" si="63"/>
        <v>140139.9</v>
      </c>
      <c r="V336" s="6">
        <f>MIN(H336,I336)*INDEX('2018_commission_structure-Start'!$A$15:$J$18,MATCH($E336,'2018_commission_structure-Start'!$A$15:$A$18,0),MATCH(V$1,'2018_commission_structure-Start'!$A$15:$J$15,0))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25000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1846.9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64"/>
        <v>108096.9</v>
      </c>
      <c r="AB336" s="6">
        <f t="shared" si="65"/>
        <v>155139.9</v>
      </c>
    </row>
    <row r="337" spans="1:28" x14ac:dyDescent="0.2">
      <c r="A337" t="str">
        <f t="shared" si="57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 s="2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VLOOKUP(E337,'2018_commission_structure-Start'!$A$22:$I$24,9,FALSE)</f>
        <v>600000</v>
      </c>
      <c r="J337" s="2">
        <f t="shared" si="58"/>
        <v>750000</v>
      </c>
      <c r="K337" s="2">
        <f t="shared" si="59"/>
        <v>900000</v>
      </c>
      <c r="L337" s="2">
        <f t="shared" si="60"/>
        <v>1200000</v>
      </c>
      <c r="M337" s="12">
        <f t="shared" si="61"/>
        <v>1.3212783333333333</v>
      </c>
      <c r="N337" t="str">
        <f t="shared" si="56"/>
        <v>125-150%</v>
      </c>
      <c r="O337" s="6">
        <f>MIN(H337,I337)*INDEX('2018_commission_structure-Start'!$A$21:$I$24,MATCH($E337,'2018_commission_structure-Start'!$A$21:$A$24,0),MATCH(O$1,'2018_commission_structure-Start'!$A$21:$I$21,0))</f>
        <v>78000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25500.000000000004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8981.07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62"/>
        <v>112481.07</v>
      </c>
      <c r="U337" s="6">
        <f t="shared" si="63"/>
        <v>184822.07</v>
      </c>
      <c r="V337" s="6">
        <f>MIN(H337,I337)*INDEX('2018_commission_structure-Start'!$A$15:$J$18,MATCH($E337,'2018_commission_structure-Start'!$A$15:$A$18,0),MATCH(V$1,'2018_commission_structure-Start'!$A$15:$J$15,0))</f>
        <v>90000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27000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10691.75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64"/>
        <v>127691.75</v>
      </c>
      <c r="AB337" s="6">
        <f t="shared" si="65"/>
        <v>200032.75</v>
      </c>
    </row>
    <row r="338" spans="1:28" x14ac:dyDescent="0.2">
      <c r="A338" t="str">
        <f t="shared" si="57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 s="2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VLOOKUP(E338,'2018_commission_structure-Start'!$A$22:$I$24,9,FALSE)</f>
        <v>600000</v>
      </c>
      <c r="J338" s="2">
        <f t="shared" si="58"/>
        <v>750000</v>
      </c>
      <c r="K338" s="2">
        <f t="shared" si="59"/>
        <v>900000</v>
      </c>
      <c r="L338" s="2">
        <f t="shared" si="60"/>
        <v>1200000</v>
      </c>
      <c r="M338" s="12">
        <f t="shared" si="61"/>
        <v>1.6841649999999999</v>
      </c>
      <c r="N338" t="str">
        <f t="shared" si="56"/>
        <v>150-200%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31500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28729.74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62"/>
        <v>163729.74</v>
      </c>
      <c r="U338" s="6">
        <f t="shared" si="63"/>
        <v>233740.74</v>
      </c>
      <c r="V338" s="6">
        <f>MIN(H338,I338)*INDEX('2018_commission_structure-Start'!$A$15:$J$18,MATCH($E338,'2018_commission_structure-Start'!$A$15:$A$18,0),MATCH(V$1,'2018_commission_structure-Start'!$A$15:$J$15,0))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37500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33149.699999999997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64"/>
        <v>187649.7</v>
      </c>
      <c r="AB338" s="6">
        <f t="shared" si="65"/>
        <v>257660.7</v>
      </c>
    </row>
    <row r="339" spans="1:28" x14ac:dyDescent="0.2">
      <c r="A339" t="str">
        <f t="shared" si="57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 s="2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VLOOKUP(E339,'2018_commission_structure-Start'!$A$22:$I$24,9,FALSE)</f>
        <v>600000</v>
      </c>
      <c r="J339" s="2">
        <f t="shared" si="58"/>
        <v>750000</v>
      </c>
      <c r="K339" s="2">
        <f t="shared" si="59"/>
        <v>900000</v>
      </c>
      <c r="L339" s="2">
        <f t="shared" si="60"/>
        <v>1200000</v>
      </c>
      <c r="M339" s="12">
        <f t="shared" si="61"/>
        <v>0.77482666666666666</v>
      </c>
      <c r="N339" t="str">
        <f t="shared" si="56"/>
        <v>0-100%</v>
      </c>
      <c r="O339" s="6">
        <f>MIN(H339,I339)*INDEX('2018_commission_structure-Start'!$A$21:$I$24,MATCH($E339,'2018_commission_structure-Start'!$A$21:$A$24,0),MATCH(O$1,'2018_commission_structure-Start'!$A$21:$I$21,0))</f>
        <v>60436.480000000003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62"/>
        <v>60436.480000000003</v>
      </c>
      <c r="U339" s="6">
        <f t="shared" si="63"/>
        <v>134987.48000000001</v>
      </c>
      <c r="V339" s="6">
        <f>MIN(H339,I339)*INDEX('2018_commission_structure-Start'!$A$15:$J$18,MATCH($E339,'2018_commission_structure-Start'!$A$15:$A$18,0),MATCH(V$1,'2018_commission_structure-Start'!$A$15:$J$15,0))</f>
        <v>69734.399999999994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64"/>
        <v>69734.399999999994</v>
      </c>
      <c r="AB339" s="6">
        <f t="shared" si="65"/>
        <v>144285.4</v>
      </c>
    </row>
    <row r="340" spans="1:28" x14ac:dyDescent="0.2">
      <c r="A340" t="str">
        <f t="shared" si="57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 s="2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VLOOKUP(E340,'2018_commission_structure-Start'!$A$22:$I$24,9,FALSE)</f>
        <v>750000</v>
      </c>
      <c r="J340" s="2">
        <f t="shared" si="58"/>
        <v>937500</v>
      </c>
      <c r="K340" s="2">
        <f t="shared" si="59"/>
        <v>1125000</v>
      </c>
      <c r="L340" s="2">
        <f t="shared" si="60"/>
        <v>1500000</v>
      </c>
      <c r="M340" s="12">
        <f t="shared" si="61"/>
        <v>1.537364</v>
      </c>
      <c r="N340" t="str">
        <f t="shared" si="56"/>
        <v>150-200%</v>
      </c>
      <c r="O340" s="6">
        <f>MIN(H340,I340)*INDEX('2018_commission_structure-Start'!$A$21:$I$24,MATCH($E340,'2018_commission_structure-Start'!$A$21:$A$24,0),MATCH(O$1,'2018_commission_structure-Start'!$A$21:$I$21,0))</f>
        <v>112500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35625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43125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8406.9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62"/>
        <v>199656.9</v>
      </c>
      <c r="U340" s="6">
        <f t="shared" si="63"/>
        <v>301464.90000000002</v>
      </c>
      <c r="V340" s="6">
        <f>MIN(H340,I340)*INDEX('2018_commission_structure-Start'!$A$15:$J$18,MATCH($E340,'2018_commission_structure-Start'!$A$15:$A$18,0),MATCH(V$1,'2018_commission_structure-Start'!$A$15:$J$15,0))</f>
        <v>112500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41250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46875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9247.59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64"/>
        <v>209872.59</v>
      </c>
      <c r="AB340" s="6">
        <f t="shared" si="65"/>
        <v>311680.58999999997</v>
      </c>
    </row>
    <row r="341" spans="1:28" x14ac:dyDescent="0.2">
      <c r="A341" t="str">
        <f t="shared" si="57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 s="2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VLOOKUP(E341,'2018_commission_structure-Start'!$A$22:$I$24,9,FALSE)</f>
        <v>500000</v>
      </c>
      <c r="J341" s="2">
        <f t="shared" si="58"/>
        <v>625000</v>
      </c>
      <c r="K341" s="2">
        <f t="shared" si="59"/>
        <v>750000</v>
      </c>
      <c r="L341" s="2">
        <f t="shared" si="60"/>
        <v>1000000</v>
      </c>
      <c r="M341" s="12">
        <f t="shared" si="61"/>
        <v>1.352122</v>
      </c>
      <c r="N341" t="str">
        <f t="shared" si="56"/>
        <v>125-150%</v>
      </c>
      <c r="O341" s="6">
        <f>MIN(H341,I341)*INDEX('2018_commission_structure-Start'!$A$21:$I$24,MATCH($E341,'2018_commission_structure-Start'!$A$21:$A$24,0),MATCH(O$1,'2018_commission_structure-Start'!$A$21:$I$21,0))</f>
        <v>50000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18750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9190.98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62"/>
        <v>77940.98</v>
      </c>
      <c r="U341" s="6">
        <f t="shared" si="63"/>
        <v>135098.97999999998</v>
      </c>
      <c r="V341" s="6">
        <f>MIN(H341,I341)*INDEX('2018_commission_structure-Start'!$A$15:$J$18,MATCH($E341,'2018_commission_structure-Start'!$A$15:$A$18,0),MATCH(V$1,'2018_commission_structure-Start'!$A$15:$J$15,0))</f>
        <v>60000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21250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10212.200000000001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64"/>
        <v>91462.2</v>
      </c>
      <c r="AB341" s="6">
        <f t="shared" si="65"/>
        <v>148620.20000000001</v>
      </c>
    </row>
    <row r="342" spans="1:28" x14ac:dyDescent="0.2">
      <c r="A342" t="str">
        <f t="shared" si="57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 s="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VLOOKUP(E342,'2018_commission_structure-Start'!$A$22:$I$24,9,FALSE)</f>
        <v>600000</v>
      </c>
      <c r="J342" s="2">
        <f t="shared" si="58"/>
        <v>750000</v>
      </c>
      <c r="K342" s="2">
        <f t="shared" si="59"/>
        <v>900000</v>
      </c>
      <c r="L342" s="2">
        <f t="shared" si="60"/>
        <v>1200000</v>
      </c>
      <c r="M342" s="12">
        <f t="shared" si="61"/>
        <v>1.5745266666666666</v>
      </c>
      <c r="N342" t="str">
        <f t="shared" si="56"/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11626.16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62"/>
        <v>146626.16</v>
      </c>
      <c r="U342" s="6">
        <f t="shared" si="63"/>
        <v>204381.16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13414.8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64"/>
        <v>167914.8</v>
      </c>
      <c r="AB342" s="6">
        <f t="shared" si="65"/>
        <v>225669.8</v>
      </c>
    </row>
    <row r="343" spans="1:28" x14ac:dyDescent="0.2">
      <c r="A343" t="str">
        <f t="shared" si="57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 s="2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VLOOKUP(E343,'2018_commission_structure-Start'!$A$22:$I$24,9,FALSE)</f>
        <v>500000</v>
      </c>
      <c r="J343" s="2">
        <f t="shared" si="58"/>
        <v>625000</v>
      </c>
      <c r="K343" s="2">
        <f t="shared" si="59"/>
        <v>750000</v>
      </c>
      <c r="L343" s="2">
        <f t="shared" si="60"/>
        <v>1000000</v>
      </c>
      <c r="M343" s="12">
        <f t="shared" si="61"/>
        <v>1.7091400000000001</v>
      </c>
      <c r="N343" t="str">
        <f t="shared" si="56"/>
        <v>150-200%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18750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22500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23005.4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62"/>
        <v>114255.4</v>
      </c>
      <c r="U343" s="6">
        <f t="shared" si="63"/>
        <v>164214.39999999999</v>
      </c>
      <c r="V343" s="6">
        <f>MIN(H343,I343)*INDEX('2018_commission_structure-Start'!$A$15:$J$18,MATCH($E343,'2018_commission_structure-Start'!$A$15:$A$18,0),MATCH(V$1,'2018_commission_structure-Start'!$A$15:$J$15,0))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21250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25000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23005.4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64"/>
        <v>129255.4</v>
      </c>
      <c r="AB343" s="6">
        <f t="shared" si="65"/>
        <v>179214.4</v>
      </c>
    </row>
    <row r="344" spans="1:28" x14ac:dyDescent="0.2">
      <c r="A344" t="str">
        <f t="shared" si="57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 s="2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VLOOKUP(E344,'2018_commission_structure-Start'!$A$22:$I$24,9,FALSE)</f>
        <v>600000</v>
      </c>
      <c r="J344" s="2">
        <f t="shared" si="58"/>
        <v>750000</v>
      </c>
      <c r="K344" s="2">
        <f t="shared" si="59"/>
        <v>900000</v>
      </c>
      <c r="L344" s="2">
        <f t="shared" si="60"/>
        <v>1200000</v>
      </c>
      <c r="M344" s="12">
        <f t="shared" si="61"/>
        <v>1.0638516666666666</v>
      </c>
      <c r="N344" t="str">
        <f t="shared" si="56"/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6512.8700000000008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62"/>
        <v>84512.87</v>
      </c>
      <c r="U344" s="6">
        <f t="shared" si="63"/>
        <v>162618.87</v>
      </c>
      <c r="V344" s="6">
        <f>MIN(H344,I344)*INDEX('2018_commission_structure-Start'!$A$15:$J$18,MATCH($E344,'2018_commission_structure-Start'!$A$15:$A$18,0),MATCH(V$1,'2018_commission_structure-Start'!$A$15:$J$15,0))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6895.98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64"/>
        <v>96895.98</v>
      </c>
      <c r="AB344" s="6">
        <f t="shared" si="65"/>
        <v>175001.97999999998</v>
      </c>
    </row>
    <row r="345" spans="1:28" x14ac:dyDescent="0.2">
      <c r="A345" t="str">
        <f t="shared" si="57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 s="2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VLOOKUP(E345,'2018_commission_structure-Start'!$A$22:$I$24,9,FALSE)</f>
        <v>500000</v>
      </c>
      <c r="J345" s="2">
        <f t="shared" si="58"/>
        <v>625000</v>
      </c>
      <c r="K345" s="2">
        <f t="shared" si="59"/>
        <v>750000</v>
      </c>
      <c r="L345" s="2">
        <f t="shared" si="60"/>
        <v>1000000</v>
      </c>
      <c r="M345" s="12">
        <f t="shared" si="61"/>
        <v>1.8130919999999999</v>
      </c>
      <c r="N345" t="str">
        <f t="shared" si="56"/>
        <v>150-200%</v>
      </c>
      <c r="O345" s="6">
        <f>MIN(H345,I345)*INDEX('2018_commission_structure-Start'!$A$21:$I$24,MATCH($E345,'2018_commission_structure-Start'!$A$21:$A$24,0),MATCH(O$1,'2018_commission_structure-Start'!$A$21:$I$21,0))</f>
        <v>50000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18750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22500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34440.120000000003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62"/>
        <v>125690.12</v>
      </c>
      <c r="U345" s="6">
        <f t="shared" si="63"/>
        <v>165190.12</v>
      </c>
      <c r="V345" s="6">
        <f>MIN(H345,I345)*INDEX('2018_commission_structure-Start'!$A$15:$J$18,MATCH($E345,'2018_commission_structure-Start'!$A$15:$A$18,0),MATCH(V$1,'2018_commission_structure-Start'!$A$15:$J$15,0))</f>
        <v>60000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21250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25000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34440.120000000003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64"/>
        <v>140690.12</v>
      </c>
      <c r="AB345" s="6">
        <f t="shared" si="65"/>
        <v>180190.12</v>
      </c>
    </row>
    <row r="346" spans="1:28" x14ac:dyDescent="0.2">
      <c r="A346" t="str">
        <f t="shared" si="57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 s="2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VLOOKUP(E346,'2018_commission_structure-Start'!$A$22:$I$24,9,FALSE)</f>
        <v>600000</v>
      </c>
      <c r="J346" s="2">
        <f t="shared" si="58"/>
        <v>750000</v>
      </c>
      <c r="K346" s="2">
        <f t="shared" si="59"/>
        <v>900000</v>
      </c>
      <c r="L346" s="2">
        <f t="shared" si="60"/>
        <v>1200000</v>
      </c>
      <c r="M346" s="12">
        <f t="shared" si="61"/>
        <v>0.79258666666666666</v>
      </c>
      <c r="N346" t="str">
        <f t="shared" si="56"/>
        <v>0-100%</v>
      </c>
      <c r="O346" s="6">
        <f>MIN(H346,I346)*INDEX('2018_commission_structure-Start'!$A$21:$I$24,MATCH($E346,'2018_commission_structure-Start'!$A$21:$A$24,0),MATCH(O$1,'2018_commission_structure-Start'!$A$21:$I$21,0))</f>
        <v>61821.760000000002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0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62"/>
        <v>61821.760000000002</v>
      </c>
      <c r="U346" s="6">
        <f t="shared" si="63"/>
        <v>113452.76000000001</v>
      </c>
      <c r="V346" s="6">
        <f>MIN(H346,I346)*INDEX('2018_commission_structure-Start'!$A$15:$J$18,MATCH($E346,'2018_commission_structure-Start'!$A$15:$A$18,0),MATCH(V$1,'2018_commission_structure-Start'!$A$15:$J$15,0))</f>
        <v>71332.800000000003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64"/>
        <v>71332.800000000003</v>
      </c>
      <c r="AB346" s="6">
        <f t="shared" si="65"/>
        <v>122963.8</v>
      </c>
    </row>
    <row r="347" spans="1:28" x14ac:dyDescent="0.2">
      <c r="A347" t="str">
        <f t="shared" si="57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 s="2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VLOOKUP(E347,'2018_commission_structure-Start'!$A$22:$I$24,9,FALSE)</f>
        <v>600000</v>
      </c>
      <c r="J347" s="2">
        <f t="shared" si="58"/>
        <v>750000</v>
      </c>
      <c r="K347" s="2">
        <f t="shared" si="59"/>
        <v>900000</v>
      </c>
      <c r="L347" s="2">
        <f t="shared" si="60"/>
        <v>1200000</v>
      </c>
      <c r="M347" s="12">
        <f t="shared" si="61"/>
        <v>1.2913416666666666</v>
      </c>
      <c r="N347" t="str">
        <f t="shared" si="56"/>
        <v>125-150%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25500.000000000004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5209.05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62"/>
        <v>108709.05</v>
      </c>
      <c r="U347" s="6">
        <f t="shared" si="63"/>
        <v>164251.04999999999</v>
      </c>
      <c r="V347" s="6">
        <f>MIN(H347,I347)*INDEX('2018_commission_structure-Start'!$A$15:$J$18,MATCH($E347,'2018_commission_structure-Start'!$A$15:$A$18,0),MATCH(V$1,'2018_commission_structure-Start'!$A$15:$J$15,0))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27000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6201.25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64"/>
        <v>123201.25</v>
      </c>
      <c r="AB347" s="6">
        <f t="shared" si="65"/>
        <v>178743.25</v>
      </c>
    </row>
    <row r="348" spans="1:28" x14ac:dyDescent="0.2">
      <c r="A348" t="str">
        <f t="shared" si="57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 s="2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VLOOKUP(E348,'2018_commission_structure-Start'!$A$22:$I$24,9,FALSE)</f>
        <v>600000</v>
      </c>
      <c r="J348" s="2">
        <f t="shared" si="58"/>
        <v>750000</v>
      </c>
      <c r="K348" s="2">
        <f t="shared" si="59"/>
        <v>900000</v>
      </c>
      <c r="L348" s="2">
        <f t="shared" si="60"/>
        <v>1200000</v>
      </c>
      <c r="M348" s="12">
        <f t="shared" si="61"/>
        <v>1.4465866666666667</v>
      </c>
      <c r="N348" t="str">
        <f t="shared" si="56"/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24769.919999999998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62"/>
        <v>128269.92</v>
      </c>
      <c r="U348" s="6">
        <f t="shared" si="63"/>
        <v>187936.91999999998</v>
      </c>
      <c r="V348" s="6">
        <f>MIN(H348,I348)*INDEX('2018_commission_structure-Start'!$A$15:$J$18,MATCH($E348,'2018_commission_structure-Start'!$A$15:$A$18,0),MATCH(V$1,'2018_commission_structure-Start'!$A$15:$J$15,0))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29488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64"/>
        <v>146488</v>
      </c>
      <c r="AB348" s="6">
        <f t="shared" si="65"/>
        <v>206155</v>
      </c>
    </row>
    <row r="349" spans="1:28" x14ac:dyDescent="0.2">
      <c r="A349" t="str">
        <f t="shared" si="57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 s="2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VLOOKUP(E349,'2018_commission_structure-Start'!$A$22:$I$24,9,FALSE)</f>
        <v>500000</v>
      </c>
      <c r="J349" s="2">
        <f t="shared" si="58"/>
        <v>625000</v>
      </c>
      <c r="K349" s="2">
        <f t="shared" si="59"/>
        <v>750000</v>
      </c>
      <c r="L349" s="2">
        <f t="shared" si="60"/>
        <v>1000000</v>
      </c>
      <c r="M349" s="12">
        <f t="shared" si="61"/>
        <v>1.0861460000000001</v>
      </c>
      <c r="N349" t="str">
        <f t="shared" si="56"/>
        <v>100-125%</v>
      </c>
      <c r="O349" s="6">
        <f>MIN(H349,I349)*INDEX('2018_commission_structure-Start'!$A$21:$I$24,MATCH($E349,'2018_commission_structure-Start'!$A$21:$A$24,0),MATCH(O$1,'2018_commission_structure-Start'!$A$21:$I$21,0))</f>
        <v>50000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6460.95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62"/>
        <v>56460.95</v>
      </c>
      <c r="U349" s="6">
        <f t="shared" si="63"/>
        <v>105964.95</v>
      </c>
      <c r="V349" s="6">
        <f>MIN(H349,I349)*INDEX('2018_commission_structure-Start'!$A$15:$J$18,MATCH($E349,'2018_commission_structure-Start'!$A$15:$A$18,0),MATCH(V$1,'2018_commission_structure-Start'!$A$15:$J$15,0))</f>
        <v>60000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7322.4100000000008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64"/>
        <v>67322.41</v>
      </c>
      <c r="AB349" s="6">
        <f t="shared" si="65"/>
        <v>116826.41</v>
      </c>
    </row>
    <row r="350" spans="1:28" x14ac:dyDescent="0.2">
      <c r="A350" t="str">
        <f t="shared" si="57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 s="2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VLOOKUP(E350,'2018_commission_structure-Start'!$A$22:$I$24,9,FALSE)</f>
        <v>750000</v>
      </c>
      <c r="J350" s="2">
        <f t="shared" si="58"/>
        <v>937500</v>
      </c>
      <c r="K350" s="2">
        <f t="shared" si="59"/>
        <v>1125000</v>
      </c>
      <c r="L350" s="2">
        <f t="shared" si="60"/>
        <v>1500000</v>
      </c>
      <c r="M350" s="12">
        <f t="shared" si="61"/>
        <v>1.1470266666666666</v>
      </c>
      <c r="N350" t="str">
        <f t="shared" si="56"/>
        <v>100-125%</v>
      </c>
      <c r="O350" s="6">
        <f>MIN(H350,I350)*INDEX('2018_commission_structure-Start'!$A$21:$I$24,MATCH($E350,'2018_commission_structure-Start'!$A$21:$A$24,0),MATCH(O$1,'2018_commission_structure-Start'!$A$21:$I$21,0))</f>
        <v>112500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20951.3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62"/>
        <v>133451.29999999999</v>
      </c>
      <c r="U350" s="6">
        <f t="shared" si="63"/>
        <v>239464.3</v>
      </c>
      <c r="V350" s="6">
        <f>MIN(H350,I350)*INDEX('2018_commission_structure-Start'!$A$15:$J$18,MATCH($E350,'2018_commission_structure-Start'!$A$15:$A$18,0),MATCH(V$1,'2018_commission_structure-Start'!$A$15:$J$15,0))</f>
        <v>112500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24259.4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64"/>
        <v>136759.4</v>
      </c>
      <c r="AB350" s="6">
        <f t="shared" si="65"/>
        <v>242772.4</v>
      </c>
    </row>
    <row r="351" spans="1:28" x14ac:dyDescent="0.2">
      <c r="A351" t="str">
        <f t="shared" si="57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 s="2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VLOOKUP(E351,'2018_commission_structure-Start'!$A$22:$I$24,9,FALSE)</f>
        <v>500000</v>
      </c>
      <c r="J351" s="2">
        <f t="shared" si="58"/>
        <v>625000</v>
      </c>
      <c r="K351" s="2">
        <f t="shared" si="59"/>
        <v>750000</v>
      </c>
      <c r="L351" s="2">
        <f t="shared" si="60"/>
        <v>1000000</v>
      </c>
      <c r="M351" s="12">
        <f t="shared" si="61"/>
        <v>1.21726</v>
      </c>
      <c r="N351" t="str">
        <f t="shared" si="56"/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16294.5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62"/>
        <v>66294.5</v>
      </c>
      <c r="U351" s="6">
        <f t="shared" si="63"/>
        <v>112632.5</v>
      </c>
      <c r="V351" s="6">
        <f>MIN(H351,I351)*INDEX('2018_commission_structure-Start'!$A$15:$J$18,MATCH($E351,'2018_commission_structure-Start'!$A$15:$A$18,0),MATCH(V$1,'2018_commission_structure-Start'!$A$15:$J$15,0))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18467.100000000002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64"/>
        <v>78467.100000000006</v>
      </c>
      <c r="AB351" s="6">
        <f t="shared" si="65"/>
        <v>124805.1</v>
      </c>
    </row>
    <row r="352" spans="1:28" x14ac:dyDescent="0.2">
      <c r="A352" t="str">
        <f t="shared" si="57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 s="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VLOOKUP(E352,'2018_commission_structure-Start'!$A$22:$I$24,9,FALSE)</f>
        <v>600000</v>
      </c>
      <c r="J352" s="2">
        <f t="shared" si="58"/>
        <v>750000</v>
      </c>
      <c r="K352" s="2">
        <f t="shared" si="59"/>
        <v>900000</v>
      </c>
      <c r="L352" s="2">
        <f t="shared" si="60"/>
        <v>1200000</v>
      </c>
      <c r="M352" s="12">
        <f t="shared" si="61"/>
        <v>1.4637983333333333</v>
      </c>
      <c r="N352" t="str">
        <f t="shared" si="56"/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26938.59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62"/>
        <v>130438.59</v>
      </c>
      <c r="U352" s="6">
        <f t="shared" si="63"/>
        <v>200909.59</v>
      </c>
      <c r="V352" s="6">
        <f>MIN(H352,I352)*INDEX('2018_commission_structure-Start'!$A$15:$J$18,MATCH($E352,'2018_commission_structure-Start'!$A$15:$A$18,0),MATCH(V$1,'2018_commission_structure-Start'!$A$15:$J$15,0))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32069.75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64"/>
        <v>149069.75</v>
      </c>
      <c r="AB352" s="6">
        <f t="shared" si="65"/>
        <v>219540.75</v>
      </c>
    </row>
    <row r="353" spans="1:28" x14ac:dyDescent="0.2">
      <c r="A353" t="str">
        <f t="shared" si="57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 s="2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VLOOKUP(E353,'2018_commission_structure-Start'!$A$22:$I$24,9,FALSE)</f>
        <v>600000</v>
      </c>
      <c r="J353" s="2">
        <f t="shared" si="58"/>
        <v>750000</v>
      </c>
      <c r="K353" s="2">
        <f t="shared" si="59"/>
        <v>900000</v>
      </c>
      <c r="L353" s="2">
        <f t="shared" si="60"/>
        <v>1200000</v>
      </c>
      <c r="M353" s="12">
        <f t="shared" si="61"/>
        <v>1.1568216666666666</v>
      </c>
      <c r="N353" t="str">
        <f t="shared" si="56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15995.810000000001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62"/>
        <v>93995.81</v>
      </c>
      <c r="U353" s="6">
        <f t="shared" si="63"/>
        <v>167962.81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16936.739999999998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64"/>
        <v>106936.73999999999</v>
      </c>
      <c r="AB353" s="6">
        <f t="shared" si="65"/>
        <v>180903.74</v>
      </c>
    </row>
    <row r="354" spans="1:28" x14ac:dyDescent="0.2">
      <c r="A354" t="str">
        <f t="shared" si="57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 s="2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VLOOKUP(E354,'2018_commission_structure-Start'!$A$22:$I$24,9,FALSE)</f>
        <v>600000</v>
      </c>
      <c r="J354" s="2">
        <f t="shared" si="58"/>
        <v>750000</v>
      </c>
      <c r="K354" s="2">
        <f t="shared" si="59"/>
        <v>900000</v>
      </c>
      <c r="L354" s="2">
        <f t="shared" si="60"/>
        <v>1200000</v>
      </c>
      <c r="M354" s="12">
        <f t="shared" si="61"/>
        <v>0.87178666666666671</v>
      </c>
      <c r="N354" t="str">
        <f t="shared" si="56"/>
        <v>0-100%</v>
      </c>
      <c r="O354" s="6">
        <f>MIN(H354,I354)*INDEX('2018_commission_structure-Start'!$A$21:$I$24,MATCH($E354,'2018_commission_structure-Start'!$A$21:$A$24,0),MATCH(O$1,'2018_commission_structure-Start'!$A$21:$I$21,0))</f>
        <v>67999.360000000001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62"/>
        <v>67999.360000000001</v>
      </c>
      <c r="U354" s="6">
        <f t="shared" si="63"/>
        <v>142966.35999999999</v>
      </c>
      <c r="V354" s="6">
        <f>MIN(H354,I354)*INDEX('2018_commission_structure-Start'!$A$15:$J$18,MATCH($E354,'2018_commission_structure-Start'!$A$15:$A$18,0),MATCH(V$1,'2018_commission_structure-Start'!$A$15:$J$15,0))</f>
        <v>78460.800000000003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 t="shared" si="64"/>
        <v>78460.800000000003</v>
      </c>
      <c r="AB354" s="6">
        <f t="shared" si="65"/>
        <v>153427.79999999999</v>
      </c>
    </row>
    <row r="355" spans="1:28" x14ac:dyDescent="0.2">
      <c r="A355" t="str">
        <f t="shared" si="57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 s="2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VLOOKUP(E355,'2018_commission_structure-Start'!$A$22:$I$24,9,FALSE)</f>
        <v>500000</v>
      </c>
      <c r="J355" s="2">
        <f t="shared" si="58"/>
        <v>625000</v>
      </c>
      <c r="K355" s="2">
        <f t="shared" si="59"/>
        <v>750000</v>
      </c>
      <c r="L355" s="2">
        <f t="shared" si="60"/>
        <v>1000000</v>
      </c>
      <c r="M355" s="12">
        <f t="shared" si="61"/>
        <v>1.7916339999999999</v>
      </c>
      <c r="N355" t="str">
        <f t="shared" si="56"/>
        <v>150-200%</v>
      </c>
      <c r="O355" s="6">
        <f>MIN(H355,I355)*INDEX('2018_commission_structure-Start'!$A$21:$I$24,MATCH($E355,'2018_commission_structure-Start'!$A$21:$A$24,0),MATCH(O$1,'2018_commission_structure-Start'!$A$21:$I$21,0))</f>
        <v>50000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18750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22500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32079.74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62"/>
        <v>123329.74</v>
      </c>
      <c r="U355" s="6">
        <f t="shared" si="63"/>
        <v>174169.74</v>
      </c>
      <c r="V355" s="6">
        <f>MIN(H355,I355)*INDEX('2018_commission_structure-Start'!$A$15:$J$18,MATCH($E355,'2018_commission_structure-Start'!$A$15:$A$18,0),MATCH(V$1,'2018_commission_structure-Start'!$A$15:$J$15,0))</f>
        <v>60000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25000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32079.74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64"/>
        <v>138329.74</v>
      </c>
      <c r="AB355" s="6">
        <f t="shared" si="65"/>
        <v>189169.74</v>
      </c>
    </row>
    <row r="356" spans="1:28" x14ac:dyDescent="0.2">
      <c r="A356" t="str">
        <f t="shared" si="57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 s="2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VLOOKUP(E356,'2018_commission_structure-Start'!$A$22:$I$24,9,FALSE)</f>
        <v>500000</v>
      </c>
      <c r="J356" s="2">
        <f t="shared" si="58"/>
        <v>625000</v>
      </c>
      <c r="K356" s="2">
        <f t="shared" si="59"/>
        <v>750000</v>
      </c>
      <c r="L356" s="2">
        <f t="shared" si="60"/>
        <v>1000000</v>
      </c>
      <c r="M356" s="12">
        <f t="shared" si="61"/>
        <v>1.30264</v>
      </c>
      <c r="N356" t="str">
        <f t="shared" si="56"/>
        <v>125-150%</v>
      </c>
      <c r="O356" s="6">
        <f>MIN(H356,I356)*INDEX('2018_commission_structure-Start'!$A$21:$I$24,MATCH($E356,'2018_commission_structure-Start'!$A$21:$A$24,0),MATCH(O$1,'2018_commission_structure-Start'!$A$21:$I$21,0))</f>
        <v>50000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18750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4737.5999999999995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62"/>
        <v>73487.600000000006</v>
      </c>
      <c r="U356" s="6">
        <f t="shared" si="63"/>
        <v>110959.6</v>
      </c>
      <c r="V356" s="6">
        <f>MIN(H356,I356)*INDEX('2018_commission_structure-Start'!$A$15:$J$18,MATCH($E356,'2018_commission_structure-Start'!$A$15:$A$18,0),MATCH(V$1,'2018_commission_structure-Start'!$A$15:$J$15,0))</f>
        <v>60000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21250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5264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64"/>
        <v>86514</v>
      </c>
      <c r="AB356" s="6">
        <f t="shared" si="65"/>
        <v>123986</v>
      </c>
    </row>
    <row r="357" spans="1:28" x14ac:dyDescent="0.2">
      <c r="A357" t="str">
        <f t="shared" si="57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 s="2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VLOOKUP(E357,'2018_commission_structure-Start'!$A$22:$I$24,9,FALSE)</f>
        <v>500000</v>
      </c>
      <c r="J357" s="2">
        <f t="shared" si="58"/>
        <v>625000</v>
      </c>
      <c r="K357" s="2">
        <f t="shared" si="59"/>
        <v>750000</v>
      </c>
      <c r="L357" s="2">
        <f t="shared" si="60"/>
        <v>1000000</v>
      </c>
      <c r="M357" s="12">
        <f t="shared" si="61"/>
        <v>2.1285720000000001</v>
      </c>
      <c r="N357" t="str">
        <f>IF(M357&lt;=1, "0-100%", IF(M357&lt;=1.25, "100-125%", IF(M357&lt;=1.5, "125-150%", IF(M357&lt;=2, "150-200%", "200%"))))</f>
        <v>200%</v>
      </c>
      <c r="O357" s="6">
        <f>MIN(H357,I357)*INDEX('2018_commission_structure-Start'!$A$21:$I$24,MATCH($E357,'2018_commission_structure-Start'!$A$21:$A$24,0),MATCH(O$1,'2018_commission_structure-Start'!$A$21:$I$21,0))</f>
        <v>50000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18750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22500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55000</v>
      </c>
      <c r="S357" s="2">
        <f>IF(H357&gt;L357,(H357-L357)*INDEX('2018_commission_structure-Start'!$A$21:$I$24,MATCH($E357,'2018_commission_structure-Start'!$A$21:$A$24,0),MATCH(S$1,'2018_commission_structure-Start'!$A$21:$I$21,0)),0)</f>
        <v>6428.6</v>
      </c>
      <c r="T357" s="6">
        <f t="shared" si="62"/>
        <v>152678.6</v>
      </c>
      <c r="U357" s="6">
        <f t="shared" si="63"/>
        <v>186688.6</v>
      </c>
      <c r="V357" s="6">
        <f>MIN(H357,I357)*INDEX('2018_commission_structure-Start'!$A$15:$J$18,MATCH($E357,'2018_commission_structure-Start'!$A$15:$A$18,0),MATCH(V$1,'2018_commission_structure-Start'!$A$15:$J$15,0))</f>
        <v>60000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21250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25000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55000</v>
      </c>
      <c r="Z357" s="2">
        <f>IF(H357&gt;L357,(H357-L357)*INDEX('2018_commission_structure-Start'!$A$21:$I$24,MATCH($E357,'2018_commission_structure-Start'!$A$21:$A$24,0),MATCH(Z$1,'2018_commission_structure-Start'!$A$21:$I$21,0)),0)</f>
        <v>6428.6</v>
      </c>
      <c r="AA357" s="6">
        <f t="shared" si="64"/>
        <v>167678.6</v>
      </c>
      <c r="AB357" s="6">
        <f t="shared" si="65"/>
        <v>201688.6</v>
      </c>
    </row>
    <row r="358" spans="1:28" x14ac:dyDescent="0.2">
      <c r="A358" t="str">
        <f t="shared" si="57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 s="2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VLOOKUP(E358,'2018_commission_structure-Start'!$A$22:$I$24,9,FALSE)</f>
        <v>600000</v>
      </c>
      <c r="J358" s="2">
        <f t="shared" si="58"/>
        <v>750000</v>
      </c>
      <c r="K358" s="2">
        <f t="shared" si="59"/>
        <v>900000</v>
      </c>
      <c r="L358" s="2">
        <f t="shared" si="60"/>
        <v>1200000</v>
      </c>
      <c r="M358" s="12">
        <f t="shared" si="61"/>
        <v>1.0811816666666667</v>
      </c>
      <c r="N358" t="str">
        <f t="shared" ref="N358:N394" si="66">IF(M358&lt;=1, "0-100%", IF(M358&lt;=1.25, "100-125%", IF(M358&lt;=1.5, "125-150%", IF(M358&lt;=2, "150-200%", "&gt;200%"))))</f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8280.5300000000007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62"/>
        <v>86280.53</v>
      </c>
      <c r="U358" s="6">
        <f t="shared" si="63"/>
        <v>138414.53</v>
      </c>
      <c r="V358" s="6">
        <f>MIN(H358,I358)*INDEX('2018_commission_structure-Start'!$A$15:$J$18,MATCH($E358,'2018_commission_structure-Start'!$A$15:$A$18,0),MATCH(V$1,'2018_commission_structure-Start'!$A$15:$J$15,0))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8767.619999999999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64"/>
        <v>98767.62</v>
      </c>
      <c r="AB358" s="6">
        <f t="shared" si="65"/>
        <v>150901.62</v>
      </c>
    </row>
    <row r="359" spans="1:28" x14ac:dyDescent="0.2">
      <c r="A359" t="str">
        <f t="shared" si="57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 s="2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VLOOKUP(E359,'2018_commission_structure-Start'!$A$22:$I$24,9,FALSE)</f>
        <v>750000</v>
      </c>
      <c r="J359" s="2">
        <f t="shared" si="58"/>
        <v>937500</v>
      </c>
      <c r="K359" s="2">
        <f t="shared" si="59"/>
        <v>1125000</v>
      </c>
      <c r="L359" s="2">
        <f t="shared" si="60"/>
        <v>1500000</v>
      </c>
      <c r="M359" s="12">
        <f t="shared" si="61"/>
        <v>0.77606799999999998</v>
      </c>
      <c r="N359" t="str">
        <f t="shared" si="66"/>
        <v>0-100%</v>
      </c>
      <c r="O359" s="6">
        <f>MIN(H359,I359)*INDEX('2018_commission_structure-Start'!$A$21:$I$24,MATCH($E359,'2018_commission_structure-Start'!$A$21:$A$24,0),MATCH(O$1,'2018_commission_structure-Start'!$A$21:$I$21,0))</f>
        <v>87307.65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62"/>
        <v>87307.65</v>
      </c>
      <c r="U359" s="6">
        <f t="shared" si="63"/>
        <v>212235.65</v>
      </c>
      <c r="V359" s="6">
        <f>MIN(H359,I359)*INDEX('2018_commission_structure-Start'!$A$15:$J$18,MATCH($E359,'2018_commission_structure-Start'!$A$15:$A$18,0),MATCH(V$1,'2018_commission_structure-Start'!$A$15:$J$15,0))</f>
        <v>87307.65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64"/>
        <v>87307.65</v>
      </c>
      <c r="AB359" s="6">
        <f t="shared" si="65"/>
        <v>212235.65</v>
      </c>
    </row>
    <row r="360" spans="1:28" x14ac:dyDescent="0.2">
      <c r="A360" t="str">
        <f t="shared" si="57"/>
        <v>Clem Girth</v>
      </c>
      <c r="B360">
        <v>9293760045</v>
      </c>
      <c r="C360" t="s">
        <v>224</v>
      </c>
      <c r="D360" t="s">
        <v>225</v>
      </c>
      <c r="E360" t="s">
        <v>7</v>
      </c>
      <c r="F360" s="2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VLOOKUP(E360,'2018_commission_structure-Start'!$A$22:$I$24,9,FALSE)</f>
        <v>500000</v>
      </c>
      <c r="J360" s="2">
        <f t="shared" si="58"/>
        <v>625000</v>
      </c>
      <c r="K360" s="2">
        <f t="shared" si="59"/>
        <v>750000</v>
      </c>
      <c r="L360" s="2">
        <f t="shared" si="60"/>
        <v>1000000</v>
      </c>
      <c r="M360" s="12">
        <f t="shared" si="61"/>
        <v>1.1673</v>
      </c>
      <c r="N360" t="str">
        <f t="shared" si="66"/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12547.5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62"/>
        <v>62547.5</v>
      </c>
      <c r="U360" s="6">
        <f t="shared" si="63"/>
        <v>110952.5</v>
      </c>
      <c r="V360" s="6">
        <f>MIN(H360,I360)*INDEX('2018_commission_structure-Start'!$A$15:$J$18,MATCH($E360,'2018_commission_structure-Start'!$A$15:$A$18,0),MATCH(V$1,'2018_commission_structure-Start'!$A$15:$J$15,0))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14220.500000000002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64"/>
        <v>74220.5</v>
      </c>
      <c r="AB360" s="6">
        <f t="shared" si="65"/>
        <v>122625.5</v>
      </c>
    </row>
    <row r="361" spans="1:28" x14ac:dyDescent="0.2">
      <c r="A361" t="str">
        <f t="shared" si="57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 s="2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VLOOKUP(E361,'2018_commission_structure-Start'!$A$22:$I$24,9,FALSE)</f>
        <v>600000</v>
      </c>
      <c r="J361" s="2">
        <f t="shared" si="58"/>
        <v>750000</v>
      </c>
      <c r="K361" s="2">
        <f t="shared" si="59"/>
        <v>900000</v>
      </c>
      <c r="L361" s="2">
        <f t="shared" si="60"/>
        <v>1200000</v>
      </c>
      <c r="M361" s="12">
        <f t="shared" si="61"/>
        <v>1.5234799999999999</v>
      </c>
      <c r="N361" t="str">
        <f t="shared" si="66"/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3662.88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62"/>
        <v>138662.88</v>
      </c>
      <c r="U361" s="6">
        <f t="shared" si="63"/>
        <v>213995.88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4226.3999999999996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64"/>
        <v>158726.39999999999</v>
      </c>
      <c r="AB361" s="6">
        <f t="shared" si="65"/>
        <v>234059.4</v>
      </c>
    </row>
    <row r="362" spans="1:28" x14ac:dyDescent="0.2">
      <c r="A362" t="str">
        <f t="shared" si="57"/>
        <v>Genni Glader</v>
      </c>
      <c r="B362">
        <v>4504361140</v>
      </c>
      <c r="C362" t="s">
        <v>115</v>
      </c>
      <c r="D362" t="s">
        <v>116</v>
      </c>
      <c r="E362" t="s">
        <v>7</v>
      </c>
      <c r="F362" s="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VLOOKUP(E362,'2018_commission_structure-Start'!$A$22:$I$24,9,FALSE)</f>
        <v>500000</v>
      </c>
      <c r="J362" s="2">
        <f t="shared" si="58"/>
        <v>625000</v>
      </c>
      <c r="K362" s="2">
        <f t="shared" si="59"/>
        <v>750000</v>
      </c>
      <c r="L362" s="2">
        <f t="shared" si="60"/>
        <v>1000000</v>
      </c>
      <c r="M362" s="12">
        <f t="shared" si="61"/>
        <v>1.14957</v>
      </c>
      <c r="N362" t="str">
        <f t="shared" si="66"/>
        <v>100-125%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11217.75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62"/>
        <v>61217.75</v>
      </c>
      <c r="U362" s="6">
        <f t="shared" si="63"/>
        <v>106554.75</v>
      </c>
      <c r="V362" s="6">
        <f>MIN(H362,I362)*INDEX('2018_commission_structure-Start'!$A$15:$J$18,MATCH($E362,'2018_commission_structure-Start'!$A$15:$A$18,0),MATCH(V$1,'2018_commission_structure-Start'!$A$15:$J$15,0))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12713.45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64"/>
        <v>72713.45</v>
      </c>
      <c r="AB362" s="6">
        <f t="shared" si="65"/>
        <v>118050.45</v>
      </c>
    </row>
    <row r="363" spans="1:28" x14ac:dyDescent="0.2">
      <c r="A363" t="str">
        <f t="shared" si="57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 s="2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VLOOKUP(E363,'2018_commission_structure-Start'!$A$22:$I$24,9,FALSE)</f>
        <v>750000</v>
      </c>
      <c r="J363" s="2">
        <f t="shared" si="58"/>
        <v>937500</v>
      </c>
      <c r="K363" s="2">
        <f t="shared" si="59"/>
        <v>1125000</v>
      </c>
      <c r="L363" s="2">
        <f t="shared" si="60"/>
        <v>1500000</v>
      </c>
      <c r="M363" s="12">
        <f t="shared" si="61"/>
        <v>1.2604120000000001</v>
      </c>
      <c r="N363" t="str">
        <f t="shared" si="66"/>
        <v>125-150%</v>
      </c>
      <c r="O363" s="6">
        <f>MIN(H363,I363)*INDEX('2018_commission_structure-Start'!$A$21:$I$24,MATCH($E363,'2018_commission_structure-Start'!$A$21:$A$24,0),MATCH(O$1,'2018_commission_structure-Start'!$A$21:$I$21,0))</f>
        <v>112500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35625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1796.0700000000002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62"/>
        <v>149921.07</v>
      </c>
      <c r="U363" s="6">
        <f t="shared" si="63"/>
        <v>274736.07</v>
      </c>
      <c r="V363" s="6">
        <f>MIN(H363,I363)*INDEX('2018_commission_structure-Start'!$A$15:$J$18,MATCH($E363,'2018_commission_structure-Start'!$A$15:$A$18,0),MATCH(V$1,'2018_commission_structure-Start'!$A$15:$J$15,0))</f>
        <v>112500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41250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1952.25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64"/>
        <v>155702.25</v>
      </c>
      <c r="AB363" s="6">
        <f t="shared" si="65"/>
        <v>280517.25</v>
      </c>
    </row>
    <row r="364" spans="1:28" x14ac:dyDescent="0.2">
      <c r="A364" t="str">
        <f t="shared" si="57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 s="2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VLOOKUP(E364,'2018_commission_structure-Start'!$A$22:$I$24,9,FALSE)</f>
        <v>600000</v>
      </c>
      <c r="J364" s="2">
        <f t="shared" si="58"/>
        <v>750000</v>
      </c>
      <c r="K364" s="2">
        <f t="shared" si="59"/>
        <v>900000</v>
      </c>
      <c r="L364" s="2">
        <f t="shared" si="60"/>
        <v>1200000</v>
      </c>
      <c r="M364" s="12">
        <f t="shared" si="61"/>
        <v>1.3918066666666666</v>
      </c>
      <c r="N364" t="str">
        <f t="shared" si="66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17867.64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62"/>
        <v>121367.64</v>
      </c>
      <c r="U364" s="6">
        <f t="shared" si="63"/>
        <v>198578.64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21271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64"/>
        <v>138271</v>
      </c>
      <c r="AB364" s="6">
        <f t="shared" si="65"/>
        <v>215482</v>
      </c>
    </row>
    <row r="365" spans="1:28" x14ac:dyDescent="0.2">
      <c r="A365" t="str">
        <f t="shared" si="57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 s="2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VLOOKUP(E365,'2018_commission_structure-Start'!$A$22:$I$24,9,FALSE)</f>
        <v>600000</v>
      </c>
      <c r="J365" s="2">
        <f t="shared" si="58"/>
        <v>750000</v>
      </c>
      <c r="K365" s="2">
        <f t="shared" si="59"/>
        <v>900000</v>
      </c>
      <c r="L365" s="2">
        <f t="shared" si="60"/>
        <v>1200000</v>
      </c>
      <c r="M365" s="12">
        <f t="shared" si="61"/>
        <v>1.8814633333333333</v>
      </c>
      <c r="N365" t="str">
        <f t="shared" si="66"/>
        <v>150-200%</v>
      </c>
      <c r="O365" s="6">
        <f>MIN(H365,I365)*INDEX('2018_commission_structure-Start'!$A$21:$I$24,MATCH($E365,'2018_commission_structure-Start'!$A$21:$A$24,0),MATCH(O$1,'2018_commission_structure-Start'!$A$21:$I$21,0))</f>
        <v>78000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25500.000000000004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31500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59508.28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62"/>
        <v>194508.28</v>
      </c>
      <c r="U365" s="6">
        <f t="shared" si="63"/>
        <v>274342.28000000003</v>
      </c>
      <c r="V365" s="6">
        <f>MIN(H365,I365)*INDEX('2018_commission_structure-Start'!$A$15:$J$18,MATCH($E365,'2018_commission_structure-Start'!$A$15:$A$18,0),MATCH(V$1,'2018_commission_structure-Start'!$A$15:$J$15,0))</f>
        <v>90000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27000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37500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68663.399999999994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64"/>
        <v>223163.4</v>
      </c>
      <c r="AB365" s="6">
        <f t="shared" si="65"/>
        <v>302997.40000000002</v>
      </c>
    </row>
    <row r="366" spans="1:28" x14ac:dyDescent="0.2">
      <c r="A366" t="str">
        <f t="shared" si="57"/>
        <v>Sunny Glyne</v>
      </c>
      <c r="B366">
        <v>2579936017</v>
      </c>
      <c r="C366" t="s">
        <v>980</v>
      </c>
      <c r="D366" t="s">
        <v>981</v>
      </c>
      <c r="E366" t="s">
        <v>10</v>
      </c>
      <c r="F366" s="2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VLOOKUP(E366,'2018_commission_structure-Start'!$A$22:$I$24,9,FALSE)</f>
        <v>750000</v>
      </c>
      <c r="J366" s="2">
        <f t="shared" si="58"/>
        <v>937500</v>
      </c>
      <c r="K366" s="2">
        <f t="shared" si="59"/>
        <v>1125000</v>
      </c>
      <c r="L366" s="2">
        <f t="shared" si="60"/>
        <v>1500000</v>
      </c>
      <c r="M366" s="12">
        <f t="shared" si="61"/>
        <v>0.53371866666666667</v>
      </c>
      <c r="N366" t="str">
        <f t="shared" si="66"/>
        <v>0-100%</v>
      </c>
      <c r="O366" s="6">
        <f>MIN(H366,I366)*INDEX('2018_commission_structure-Start'!$A$21:$I$24,MATCH($E366,'2018_commission_structure-Start'!$A$21:$A$24,0),MATCH(O$1,'2018_commission_structure-Start'!$A$21:$I$21,0))</f>
        <v>60043.35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62"/>
        <v>60043.35</v>
      </c>
      <c r="U366" s="6">
        <f t="shared" si="63"/>
        <v>157870.35</v>
      </c>
      <c r="V366" s="6">
        <f>MIN(H366,I366)*INDEX('2018_commission_structure-Start'!$A$15:$J$18,MATCH($E366,'2018_commission_structure-Start'!$A$15:$A$18,0),MATCH(V$1,'2018_commission_structure-Start'!$A$15:$J$15,0))</f>
        <v>60043.35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64"/>
        <v>60043.35</v>
      </c>
      <c r="AB366" s="6">
        <f t="shared" si="65"/>
        <v>157870.35</v>
      </c>
    </row>
    <row r="367" spans="1:28" x14ac:dyDescent="0.2">
      <c r="A367" t="str">
        <f t="shared" si="57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 s="2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VLOOKUP(E367,'2018_commission_structure-Start'!$A$22:$I$24,9,FALSE)</f>
        <v>600000</v>
      </c>
      <c r="J367" s="2">
        <f t="shared" si="58"/>
        <v>750000</v>
      </c>
      <c r="K367" s="2">
        <f t="shared" si="59"/>
        <v>900000</v>
      </c>
      <c r="L367" s="2">
        <f t="shared" si="60"/>
        <v>1200000</v>
      </c>
      <c r="M367" s="12">
        <f t="shared" si="61"/>
        <v>1.5553716666666666</v>
      </c>
      <c r="N367" t="str">
        <f t="shared" si="66"/>
        <v>150-200%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31500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8637.98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62"/>
        <v>143637.98000000001</v>
      </c>
      <c r="U367" s="6">
        <f t="shared" si="63"/>
        <v>223404.98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37500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9966.9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64"/>
        <v>164466.9</v>
      </c>
      <c r="AB367" s="6">
        <f t="shared" si="65"/>
        <v>244233.9</v>
      </c>
    </row>
    <row r="368" spans="1:28" x14ac:dyDescent="0.2">
      <c r="A368" t="str">
        <f t="shared" si="57"/>
        <v>Bea Gofton</v>
      </c>
      <c r="B368">
        <v>1918356416</v>
      </c>
      <c r="C368" t="s">
        <v>946</v>
      </c>
      <c r="D368" t="s">
        <v>947</v>
      </c>
      <c r="E368" t="s">
        <v>10</v>
      </c>
      <c r="F368" s="2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VLOOKUP(E368,'2018_commission_structure-Start'!$A$22:$I$24,9,FALSE)</f>
        <v>750000</v>
      </c>
      <c r="J368" s="2">
        <f t="shared" si="58"/>
        <v>937500</v>
      </c>
      <c r="K368" s="2">
        <f t="shared" si="59"/>
        <v>1125000</v>
      </c>
      <c r="L368" s="2">
        <f t="shared" si="60"/>
        <v>1500000</v>
      </c>
      <c r="M368" s="12">
        <f t="shared" si="61"/>
        <v>1.2721733333333334</v>
      </c>
      <c r="N368" t="str">
        <f t="shared" si="66"/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3824.9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62"/>
        <v>151949.9</v>
      </c>
      <c r="U368" s="6">
        <f t="shared" si="63"/>
        <v>266620.90000000002</v>
      </c>
      <c r="V368" s="6">
        <f>MIN(H368,I368)*INDEX('2018_commission_structure-Start'!$A$15:$J$18,MATCH($E368,'2018_commission_structure-Start'!$A$15:$A$18,0),MATCH(V$1,'2018_commission_structure-Start'!$A$15:$J$15,0))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4157.5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64"/>
        <v>157907.5</v>
      </c>
      <c r="AB368" s="6">
        <f t="shared" si="65"/>
        <v>272578.5</v>
      </c>
    </row>
    <row r="369" spans="1:28" x14ac:dyDescent="0.2">
      <c r="A369" t="str">
        <f t="shared" si="57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 s="2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VLOOKUP(E369,'2018_commission_structure-Start'!$A$22:$I$24,9,FALSE)</f>
        <v>750000</v>
      </c>
      <c r="J369" s="2">
        <f t="shared" si="58"/>
        <v>937500</v>
      </c>
      <c r="K369" s="2">
        <f t="shared" si="59"/>
        <v>1125000</v>
      </c>
      <c r="L369" s="2">
        <f t="shared" si="60"/>
        <v>1500000</v>
      </c>
      <c r="M369" s="12">
        <f t="shared" si="61"/>
        <v>1.0193746666666668</v>
      </c>
      <c r="N369" t="str">
        <f t="shared" si="66"/>
        <v>100-125%</v>
      </c>
      <c r="O369" s="6">
        <f>MIN(H369,I369)*INDEX('2018_commission_structure-Start'!$A$21:$I$24,MATCH($E369,'2018_commission_structure-Start'!$A$21:$A$24,0),MATCH(O$1,'2018_commission_structure-Start'!$A$21:$I$21,0))</f>
        <v>112500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2760.89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62"/>
        <v>115260.89</v>
      </c>
      <c r="U369" s="6">
        <f t="shared" si="63"/>
        <v>196691.89</v>
      </c>
      <c r="V369" s="6">
        <f>MIN(H369,I369)*INDEX('2018_commission_structure-Start'!$A$15:$J$18,MATCH($E369,'2018_commission_structure-Start'!$A$15:$A$18,0),MATCH(V$1,'2018_commission_structure-Start'!$A$15:$J$15,0))</f>
        <v>112500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3196.82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64"/>
        <v>115696.82</v>
      </c>
      <c r="AB369" s="6">
        <f t="shared" si="65"/>
        <v>197127.82</v>
      </c>
    </row>
    <row r="370" spans="1:28" x14ac:dyDescent="0.2">
      <c r="A370" t="str">
        <f t="shared" si="57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 s="2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VLOOKUP(E370,'2018_commission_structure-Start'!$A$22:$I$24,9,FALSE)</f>
        <v>600000</v>
      </c>
      <c r="J370" s="2">
        <f t="shared" si="58"/>
        <v>750000</v>
      </c>
      <c r="K370" s="2">
        <f t="shared" si="59"/>
        <v>900000</v>
      </c>
      <c r="L370" s="2">
        <f t="shared" si="60"/>
        <v>1200000</v>
      </c>
      <c r="M370" s="12">
        <f t="shared" si="61"/>
        <v>1.159635</v>
      </c>
      <c r="N370" t="str">
        <f t="shared" si="66"/>
        <v>100-125%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16282.77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62"/>
        <v>94282.77</v>
      </c>
      <c r="U370" s="6">
        <f t="shared" si="63"/>
        <v>155283.77000000002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17240.579999999998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64"/>
        <v>107240.58</v>
      </c>
      <c r="AB370" s="6">
        <f t="shared" si="65"/>
        <v>168241.58000000002</v>
      </c>
    </row>
    <row r="371" spans="1:28" x14ac:dyDescent="0.2">
      <c r="A371" t="str">
        <f t="shared" si="57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 s="2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VLOOKUP(E371,'2018_commission_structure-Start'!$A$22:$I$24,9,FALSE)</f>
        <v>600000</v>
      </c>
      <c r="J371" s="2">
        <f t="shared" si="58"/>
        <v>750000</v>
      </c>
      <c r="K371" s="2">
        <f t="shared" si="59"/>
        <v>900000</v>
      </c>
      <c r="L371" s="2">
        <f t="shared" si="60"/>
        <v>1200000</v>
      </c>
      <c r="M371" s="12">
        <f t="shared" si="61"/>
        <v>0.80123500000000003</v>
      </c>
      <c r="N371" t="str">
        <f t="shared" si="66"/>
        <v>0-100%</v>
      </c>
      <c r="O371" s="6">
        <f>MIN(H371,I371)*INDEX('2018_commission_structure-Start'!$A$21:$I$24,MATCH($E371,'2018_commission_structure-Start'!$A$21:$A$24,0),MATCH(O$1,'2018_commission_structure-Start'!$A$21:$I$21,0))</f>
        <v>62496.33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62"/>
        <v>62496.33</v>
      </c>
      <c r="U371" s="6">
        <f t="shared" si="63"/>
        <v>139299.33000000002</v>
      </c>
      <c r="V371" s="6">
        <f>MIN(H371,I371)*INDEX('2018_commission_structure-Start'!$A$15:$J$18,MATCH($E371,'2018_commission_structure-Start'!$A$15:$A$18,0),MATCH(V$1,'2018_commission_structure-Start'!$A$15:$J$15,0))</f>
        <v>72111.149999999994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64"/>
        <v>72111.149999999994</v>
      </c>
      <c r="AB371" s="6">
        <f t="shared" si="65"/>
        <v>148914.15</v>
      </c>
    </row>
    <row r="372" spans="1:28" x14ac:dyDescent="0.2">
      <c r="A372" t="str">
        <f t="shared" si="57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 s="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VLOOKUP(E372,'2018_commission_structure-Start'!$A$22:$I$24,9,FALSE)</f>
        <v>600000</v>
      </c>
      <c r="J372" s="2">
        <f t="shared" si="58"/>
        <v>750000</v>
      </c>
      <c r="K372" s="2">
        <f t="shared" si="59"/>
        <v>900000</v>
      </c>
      <c r="L372" s="2">
        <f t="shared" si="60"/>
        <v>1200000</v>
      </c>
      <c r="M372" s="12">
        <f t="shared" si="61"/>
        <v>1.3429433333333334</v>
      </c>
      <c r="N372" t="str">
        <f t="shared" si="66"/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11710.859999999999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62"/>
        <v>115210.86</v>
      </c>
      <c r="U372" s="6">
        <f t="shared" si="63"/>
        <v>192297.86</v>
      </c>
      <c r="V372" s="6">
        <f>MIN(H372,I372)*INDEX('2018_commission_structure-Start'!$A$15:$J$18,MATCH($E372,'2018_commission_structure-Start'!$A$15:$A$18,0),MATCH(V$1,'2018_commission_structure-Start'!$A$15:$J$15,0))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13941.5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64"/>
        <v>130941.5</v>
      </c>
      <c r="AB372" s="6">
        <f t="shared" si="65"/>
        <v>208028.5</v>
      </c>
    </row>
    <row r="373" spans="1:28" x14ac:dyDescent="0.2">
      <c r="A373" t="str">
        <f t="shared" si="57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 s="2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VLOOKUP(E373,'2018_commission_structure-Start'!$A$22:$I$24,9,FALSE)</f>
        <v>750000</v>
      </c>
      <c r="J373" s="2">
        <f t="shared" si="58"/>
        <v>937500</v>
      </c>
      <c r="K373" s="2">
        <f t="shared" si="59"/>
        <v>1125000</v>
      </c>
      <c r="L373" s="2">
        <f t="shared" si="60"/>
        <v>1500000</v>
      </c>
      <c r="M373" s="12">
        <f t="shared" si="61"/>
        <v>1.0227520000000001</v>
      </c>
      <c r="N373" t="str">
        <f t="shared" si="66"/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3242.16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62"/>
        <v>115742.16</v>
      </c>
      <c r="U373" s="6">
        <f t="shared" si="63"/>
        <v>204467.16</v>
      </c>
      <c r="V373" s="6">
        <f>MIN(H373,I373)*INDEX('2018_commission_structure-Start'!$A$15:$J$18,MATCH($E373,'2018_commission_structure-Start'!$A$15:$A$18,0),MATCH(V$1,'2018_commission_structure-Start'!$A$15:$J$15,0))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3754.08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64"/>
        <v>116254.08</v>
      </c>
      <c r="AB373" s="6">
        <f t="shared" si="65"/>
        <v>204979.08000000002</v>
      </c>
    </row>
    <row r="374" spans="1:28" x14ac:dyDescent="0.2">
      <c r="A374" t="str">
        <f t="shared" si="57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 s="2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VLOOKUP(E374,'2018_commission_structure-Start'!$A$22:$I$24,9,FALSE)</f>
        <v>750000</v>
      </c>
      <c r="J374" s="2">
        <f t="shared" si="58"/>
        <v>937500</v>
      </c>
      <c r="K374" s="2">
        <f t="shared" si="59"/>
        <v>1125000</v>
      </c>
      <c r="L374" s="2">
        <f t="shared" si="60"/>
        <v>1500000</v>
      </c>
      <c r="M374" s="12">
        <f t="shared" si="61"/>
        <v>1.2507173333333332</v>
      </c>
      <c r="N374" t="str">
        <f t="shared" si="66"/>
        <v>125-150%</v>
      </c>
      <c r="O374" s="6">
        <f>MIN(H374,I374)*INDEX('2018_commission_structure-Start'!$A$21:$I$24,MATCH($E374,'2018_commission_structure-Start'!$A$21:$A$24,0),MATCH(O$1,'2018_commission_structure-Start'!$A$21:$I$21,0))</f>
        <v>112500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35625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123.74000000000001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62"/>
        <v>148248.74</v>
      </c>
      <c r="U374" s="6">
        <f t="shared" si="63"/>
        <v>245176.74</v>
      </c>
      <c r="V374" s="6">
        <f>MIN(H374,I374)*INDEX('2018_commission_structure-Start'!$A$15:$J$18,MATCH($E374,'2018_commission_structure-Start'!$A$15:$A$18,0),MATCH(V$1,'2018_commission_structure-Start'!$A$15:$J$15,0))</f>
        <v>112500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41250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134.5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64"/>
        <v>153884.5</v>
      </c>
      <c r="AB374" s="6">
        <f t="shared" si="65"/>
        <v>250812.5</v>
      </c>
    </row>
    <row r="375" spans="1:28" x14ac:dyDescent="0.2">
      <c r="A375" t="str">
        <f t="shared" si="57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 s="2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VLOOKUP(E375,'2018_commission_structure-Start'!$A$22:$I$24,9,FALSE)</f>
        <v>750000</v>
      </c>
      <c r="J375" s="2">
        <f t="shared" si="58"/>
        <v>937500</v>
      </c>
      <c r="K375" s="2">
        <f t="shared" si="59"/>
        <v>1125000</v>
      </c>
      <c r="L375" s="2">
        <f t="shared" si="60"/>
        <v>1500000</v>
      </c>
      <c r="M375" s="12">
        <f t="shared" si="61"/>
        <v>1.1912426666666667</v>
      </c>
      <c r="N375" t="str">
        <f t="shared" si="66"/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27252.080000000002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62"/>
        <v>139752.08000000002</v>
      </c>
      <c r="U375" s="6">
        <f t="shared" si="63"/>
        <v>256787.08000000002</v>
      </c>
      <c r="V375" s="6">
        <f>MIN(H375,I375)*INDEX('2018_commission_structure-Start'!$A$15:$J$18,MATCH($E375,'2018_commission_structure-Start'!$A$15:$A$18,0),MATCH(V$1,'2018_commission_structure-Start'!$A$15:$J$15,0))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31555.040000000001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64"/>
        <v>144055.04000000001</v>
      </c>
      <c r="AB375" s="6">
        <f t="shared" si="65"/>
        <v>261090.04</v>
      </c>
    </row>
    <row r="376" spans="1:28" x14ac:dyDescent="0.2">
      <c r="A376" t="str">
        <f t="shared" si="57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 s="2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VLOOKUP(E376,'2018_commission_structure-Start'!$A$22:$I$24,9,FALSE)</f>
        <v>500000</v>
      </c>
      <c r="J376" s="2">
        <f t="shared" si="58"/>
        <v>625000</v>
      </c>
      <c r="K376" s="2">
        <f t="shared" si="59"/>
        <v>750000</v>
      </c>
      <c r="L376" s="2">
        <f t="shared" si="60"/>
        <v>1000000</v>
      </c>
      <c r="M376" s="12">
        <f t="shared" si="61"/>
        <v>1.1030260000000001</v>
      </c>
      <c r="N376" t="str">
        <f t="shared" si="66"/>
        <v>100-125%</v>
      </c>
      <c r="O376" s="6">
        <f>MIN(H376,I376)*INDEX('2018_commission_structure-Start'!$A$21:$I$24,MATCH($E376,'2018_commission_structure-Start'!$A$21:$A$24,0),MATCH(O$1,'2018_commission_structure-Start'!$A$21:$I$21,0))</f>
        <v>50000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7726.95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62"/>
        <v>57726.95</v>
      </c>
      <c r="U376" s="6">
        <f t="shared" si="63"/>
        <v>89834.95</v>
      </c>
      <c r="V376" s="6">
        <f>MIN(H376,I376)*INDEX('2018_commission_structure-Start'!$A$15:$J$18,MATCH($E376,'2018_commission_structure-Start'!$A$15:$A$18,0),MATCH(V$1,'2018_commission_structure-Start'!$A$15:$J$15,0))</f>
        <v>60000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8757.2100000000009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64"/>
        <v>68757.210000000006</v>
      </c>
      <c r="AB376" s="6">
        <f t="shared" si="65"/>
        <v>100865.21</v>
      </c>
    </row>
    <row r="377" spans="1:28" x14ac:dyDescent="0.2">
      <c r="A377" t="str">
        <f t="shared" si="57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 s="2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VLOOKUP(E377,'2018_commission_structure-Start'!$A$22:$I$24,9,FALSE)</f>
        <v>600000</v>
      </c>
      <c r="J377" s="2">
        <f t="shared" si="58"/>
        <v>750000</v>
      </c>
      <c r="K377" s="2">
        <f t="shared" si="59"/>
        <v>900000</v>
      </c>
      <c r="L377" s="2">
        <f t="shared" si="60"/>
        <v>1200000</v>
      </c>
      <c r="M377" s="12">
        <f t="shared" si="61"/>
        <v>0.46201500000000001</v>
      </c>
      <c r="N377" t="str">
        <f t="shared" si="66"/>
        <v>0-100%</v>
      </c>
      <c r="O377" s="6">
        <f>MIN(H377,I377)*INDEX('2018_commission_structure-Start'!$A$21:$I$24,MATCH($E377,'2018_commission_structure-Start'!$A$21:$A$24,0),MATCH(O$1,'2018_commission_structure-Start'!$A$21:$I$21,0))</f>
        <v>36037.17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62"/>
        <v>36037.17</v>
      </c>
      <c r="U377" s="6">
        <f t="shared" si="63"/>
        <v>93838.17</v>
      </c>
      <c r="V377" s="6">
        <f>MIN(H377,I377)*INDEX('2018_commission_structure-Start'!$A$15:$J$18,MATCH($E377,'2018_commission_structure-Start'!$A$15:$A$18,0),MATCH(V$1,'2018_commission_structure-Start'!$A$15:$J$15,0))</f>
        <v>41581.35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64"/>
        <v>41581.35</v>
      </c>
      <c r="AB377" s="6">
        <f t="shared" si="65"/>
        <v>99382.35</v>
      </c>
    </row>
    <row r="378" spans="1:28" x14ac:dyDescent="0.2">
      <c r="A378" t="str">
        <f t="shared" si="57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 s="2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VLOOKUP(E378,'2018_commission_structure-Start'!$A$22:$I$24,9,FALSE)</f>
        <v>750000</v>
      </c>
      <c r="J378" s="2">
        <f t="shared" si="58"/>
        <v>937500</v>
      </c>
      <c r="K378" s="2">
        <f t="shared" si="59"/>
        <v>1125000</v>
      </c>
      <c r="L378" s="2">
        <f t="shared" si="60"/>
        <v>1500000</v>
      </c>
      <c r="M378" s="12">
        <f t="shared" si="61"/>
        <v>1.311124</v>
      </c>
      <c r="N378" t="str">
        <f t="shared" si="66"/>
        <v>125-150%</v>
      </c>
      <c r="O378" s="6">
        <f>MIN(H378,I378)*INDEX('2018_commission_structure-Start'!$A$21:$I$24,MATCH($E378,'2018_commission_structure-Start'!$A$21:$A$24,0),MATCH(O$1,'2018_commission_structure-Start'!$A$21:$I$21,0))</f>
        <v>112500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35625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10543.890000000001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62"/>
        <v>158668.89000000001</v>
      </c>
      <c r="U378" s="6">
        <f t="shared" si="63"/>
        <v>248259.89</v>
      </c>
      <c r="V378" s="6">
        <f>MIN(H378,I378)*INDEX('2018_commission_structure-Start'!$A$15:$J$18,MATCH($E378,'2018_commission_structure-Start'!$A$15:$A$18,0),MATCH(V$1,'2018_commission_structure-Start'!$A$15:$J$15,0))</f>
        <v>112500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41250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11460.75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64"/>
        <v>165210.75</v>
      </c>
      <c r="AB378" s="6">
        <f t="shared" si="65"/>
        <v>254801.75</v>
      </c>
    </row>
    <row r="379" spans="1:28" x14ac:dyDescent="0.2">
      <c r="A379" t="str">
        <f t="shared" si="57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 s="2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VLOOKUP(E379,'2018_commission_structure-Start'!$A$22:$I$24,9,FALSE)</f>
        <v>750000</v>
      </c>
      <c r="J379" s="2">
        <f t="shared" si="58"/>
        <v>937500</v>
      </c>
      <c r="K379" s="2">
        <f t="shared" si="59"/>
        <v>1125000</v>
      </c>
      <c r="L379" s="2">
        <f t="shared" si="60"/>
        <v>1500000</v>
      </c>
      <c r="M379" s="12">
        <f t="shared" si="61"/>
        <v>0.82612133333333337</v>
      </c>
      <c r="N379" t="str">
        <f t="shared" si="66"/>
        <v>0-100%</v>
      </c>
      <c r="O379" s="6">
        <f>MIN(H379,I379)*INDEX('2018_commission_structure-Start'!$A$21:$I$24,MATCH($E379,'2018_commission_structure-Start'!$A$21:$A$24,0),MATCH(O$1,'2018_commission_structure-Start'!$A$21:$I$21,0))</f>
        <v>92938.65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62"/>
        <v>92938.65</v>
      </c>
      <c r="U379" s="6">
        <f t="shared" si="63"/>
        <v>202834.65</v>
      </c>
      <c r="V379" s="6">
        <f>MIN(H379,I379)*INDEX('2018_commission_structure-Start'!$A$15:$J$18,MATCH($E379,'2018_commission_structure-Start'!$A$15:$A$18,0),MATCH(V$1,'2018_commission_structure-Start'!$A$15:$J$15,0))</f>
        <v>92938.65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64"/>
        <v>92938.65</v>
      </c>
      <c r="AB379" s="6">
        <f t="shared" si="65"/>
        <v>202834.65</v>
      </c>
    </row>
    <row r="380" spans="1:28" x14ac:dyDescent="0.2">
      <c r="A380" t="str">
        <f t="shared" si="57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 s="2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VLOOKUP(E380,'2018_commission_structure-Start'!$A$22:$I$24,9,FALSE)</f>
        <v>750000</v>
      </c>
      <c r="J380" s="2">
        <f t="shared" si="58"/>
        <v>937500</v>
      </c>
      <c r="K380" s="2">
        <f t="shared" si="59"/>
        <v>1125000</v>
      </c>
      <c r="L380" s="2">
        <f t="shared" si="60"/>
        <v>1500000</v>
      </c>
      <c r="M380" s="12">
        <f t="shared" si="61"/>
        <v>1.2912520000000001</v>
      </c>
      <c r="N380" t="str">
        <f t="shared" si="66"/>
        <v>125-150%</v>
      </c>
      <c r="O380" s="6">
        <f>MIN(H380,I380)*INDEX('2018_commission_structure-Start'!$A$21:$I$24,MATCH($E380,'2018_commission_structure-Start'!$A$21:$A$24,0),MATCH(O$1,'2018_commission_structure-Start'!$A$21:$I$21,0))</f>
        <v>112500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35625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7115.97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62"/>
        <v>155240.97</v>
      </c>
      <c r="U380" s="6">
        <f t="shared" si="63"/>
        <v>264790.96999999997</v>
      </c>
      <c r="V380" s="6">
        <f>MIN(H380,I380)*INDEX('2018_commission_structure-Start'!$A$15:$J$18,MATCH($E380,'2018_commission_structure-Start'!$A$15:$A$18,0),MATCH(V$1,'2018_commission_structure-Start'!$A$15:$J$15,0))</f>
        <v>112500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41250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7734.75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64"/>
        <v>161484.75</v>
      </c>
      <c r="AB380" s="6">
        <f t="shared" si="65"/>
        <v>271034.75</v>
      </c>
    </row>
    <row r="381" spans="1:28" x14ac:dyDescent="0.2">
      <c r="A381" t="str">
        <f t="shared" si="57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 s="2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VLOOKUP(E381,'2018_commission_structure-Start'!$A$22:$I$24,9,FALSE)</f>
        <v>600000</v>
      </c>
      <c r="J381" s="2">
        <f t="shared" si="58"/>
        <v>750000</v>
      </c>
      <c r="K381" s="2">
        <f t="shared" si="59"/>
        <v>900000</v>
      </c>
      <c r="L381" s="2">
        <f t="shared" si="60"/>
        <v>1200000</v>
      </c>
      <c r="M381" s="12">
        <f t="shared" si="61"/>
        <v>1.2707966666666666</v>
      </c>
      <c r="N381" t="str">
        <f t="shared" si="66"/>
        <v>125-150%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25500.000000000004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2620.38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62"/>
        <v>106120.38</v>
      </c>
      <c r="U381" s="6">
        <f t="shared" si="63"/>
        <v>171956.38</v>
      </c>
      <c r="V381" s="6">
        <f>MIN(H381,I381)*INDEX('2018_commission_structure-Start'!$A$15:$J$18,MATCH($E381,'2018_commission_structure-Start'!$A$15:$A$18,0),MATCH(V$1,'2018_commission_structure-Start'!$A$15:$J$15,0))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27000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3119.5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64"/>
        <v>120119.5</v>
      </c>
      <c r="AB381" s="6">
        <f t="shared" si="65"/>
        <v>185955.5</v>
      </c>
    </row>
    <row r="382" spans="1:28" x14ac:dyDescent="0.2">
      <c r="A382" t="str">
        <f t="shared" si="57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 s="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VLOOKUP(E382,'2018_commission_structure-Start'!$A$22:$I$24,9,FALSE)</f>
        <v>600000</v>
      </c>
      <c r="J382" s="2">
        <f t="shared" si="58"/>
        <v>750000</v>
      </c>
      <c r="K382" s="2">
        <f t="shared" si="59"/>
        <v>900000</v>
      </c>
      <c r="L382" s="2">
        <f t="shared" si="60"/>
        <v>1200000</v>
      </c>
      <c r="M382" s="12">
        <f t="shared" si="61"/>
        <v>1.2445466666666667</v>
      </c>
      <c r="N382" t="str">
        <f t="shared" si="66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24943.760000000002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62"/>
        <v>102943.76000000001</v>
      </c>
      <c r="U382" s="6">
        <f t="shared" si="63"/>
        <v>166840.76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26411.039999999997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64"/>
        <v>116411.04</v>
      </c>
      <c r="AB382" s="6">
        <f t="shared" si="65"/>
        <v>180308.03999999998</v>
      </c>
    </row>
    <row r="383" spans="1:28" x14ac:dyDescent="0.2">
      <c r="A383" t="str">
        <f t="shared" si="57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 s="2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VLOOKUP(E383,'2018_commission_structure-Start'!$A$22:$I$24,9,FALSE)</f>
        <v>750000</v>
      </c>
      <c r="J383" s="2">
        <f t="shared" si="58"/>
        <v>937500</v>
      </c>
      <c r="K383" s="2">
        <f t="shared" si="59"/>
        <v>1125000</v>
      </c>
      <c r="L383" s="2">
        <f t="shared" si="60"/>
        <v>1500000</v>
      </c>
      <c r="M383" s="12">
        <f t="shared" si="61"/>
        <v>1.4325680000000001</v>
      </c>
      <c r="N383" t="str">
        <f t="shared" si="66"/>
        <v>125-150%</v>
      </c>
      <c r="O383" s="6">
        <f>MIN(H383,I383)*INDEX('2018_commission_structure-Start'!$A$21:$I$24,MATCH($E383,'2018_commission_structure-Start'!$A$21:$A$24,0),MATCH(O$1,'2018_commission_structure-Start'!$A$21:$I$21,0))</f>
        <v>112500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35625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31492.98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62"/>
        <v>179617.98</v>
      </c>
      <c r="U383" s="6">
        <f t="shared" si="63"/>
        <v>275474.98</v>
      </c>
      <c r="V383" s="6">
        <f>MIN(H383,I383)*INDEX('2018_commission_structure-Start'!$A$15:$J$18,MATCH($E383,'2018_commission_structure-Start'!$A$15:$A$18,0),MATCH(V$1,'2018_commission_structure-Start'!$A$15:$J$15,0))</f>
        <v>112500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41250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34231.5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64"/>
        <v>187981.5</v>
      </c>
      <c r="AB383" s="6">
        <f t="shared" si="65"/>
        <v>283838.5</v>
      </c>
    </row>
    <row r="384" spans="1:28" x14ac:dyDescent="0.2">
      <c r="A384" t="str">
        <f t="shared" si="57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 s="2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VLOOKUP(E384,'2018_commission_structure-Start'!$A$22:$I$24,9,FALSE)</f>
        <v>750000</v>
      </c>
      <c r="J384" s="2">
        <f t="shared" si="58"/>
        <v>937500</v>
      </c>
      <c r="K384" s="2">
        <f t="shared" si="59"/>
        <v>1125000</v>
      </c>
      <c r="L384" s="2">
        <f t="shared" si="60"/>
        <v>1500000</v>
      </c>
      <c r="M384" s="12">
        <f t="shared" si="61"/>
        <v>1.15384</v>
      </c>
      <c r="N384" t="str">
        <f t="shared" si="66"/>
        <v>100-125%</v>
      </c>
      <c r="O384" s="6">
        <f>MIN(H384,I384)*INDEX('2018_commission_structure-Start'!$A$21:$I$24,MATCH($E384,'2018_commission_structure-Start'!$A$21:$A$24,0),MATCH(O$1,'2018_commission_structure-Start'!$A$21:$I$21,0))</f>
        <v>112500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21922.2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0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62"/>
        <v>134422.20000000001</v>
      </c>
      <c r="U384" s="6">
        <f t="shared" si="63"/>
        <v>248241.2</v>
      </c>
      <c r="V384" s="6">
        <f>MIN(H384,I384)*INDEX('2018_commission_structure-Start'!$A$15:$J$18,MATCH($E384,'2018_commission_structure-Start'!$A$15:$A$18,0),MATCH(V$1,'2018_commission_structure-Start'!$A$15:$J$15,0))</f>
        <v>112500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25383.599999999999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0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64"/>
        <v>137883.6</v>
      </c>
      <c r="AB384" s="6">
        <f t="shared" si="65"/>
        <v>251702.6</v>
      </c>
    </row>
    <row r="385" spans="1:28" x14ac:dyDescent="0.2">
      <c r="A385" t="str">
        <f t="shared" si="57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 s="2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VLOOKUP(E385,'2018_commission_structure-Start'!$A$22:$I$24,9,FALSE)</f>
        <v>500000</v>
      </c>
      <c r="J385" s="2">
        <f t="shared" si="58"/>
        <v>625000</v>
      </c>
      <c r="K385" s="2">
        <f t="shared" si="59"/>
        <v>750000</v>
      </c>
      <c r="L385" s="2">
        <f t="shared" si="60"/>
        <v>1000000</v>
      </c>
      <c r="M385" s="12">
        <f t="shared" si="61"/>
        <v>1.0888739999999999</v>
      </c>
      <c r="N385" t="str">
        <f t="shared" si="66"/>
        <v>100-125%</v>
      </c>
      <c r="O385" s="6">
        <f>MIN(H385,I385)*INDEX('2018_commission_structure-Start'!$A$21:$I$24,MATCH($E385,'2018_commission_structure-Start'!$A$21:$A$24,0),MATCH(O$1,'2018_commission_structure-Start'!$A$21:$I$21,0))</f>
        <v>50000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6665.55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62"/>
        <v>56665.55</v>
      </c>
      <c r="U385" s="6">
        <f t="shared" si="63"/>
        <v>86823.55</v>
      </c>
      <c r="V385" s="6">
        <f>MIN(H385,I385)*INDEX('2018_commission_structure-Start'!$A$15:$J$18,MATCH($E385,'2018_commission_structure-Start'!$A$15:$A$18,0),MATCH(V$1,'2018_commission_structure-Start'!$A$15:$J$15,0))</f>
        <v>60000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7554.2900000000009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64"/>
        <v>67554.290000000008</v>
      </c>
      <c r="AB385" s="6">
        <f t="shared" si="65"/>
        <v>97712.290000000008</v>
      </c>
    </row>
    <row r="386" spans="1:28" x14ac:dyDescent="0.2">
      <c r="A386" t="str">
        <f t="shared" ref="A386:A449" si="67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 s="2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VLOOKUP(E386,'2018_commission_structure-Start'!$A$22:$I$24,9,FALSE)</f>
        <v>750000</v>
      </c>
      <c r="J386" s="2">
        <f t="shared" ref="J386:J449" si="68">I386*1.25</f>
        <v>937500</v>
      </c>
      <c r="K386" s="2">
        <f t="shared" ref="K386:K449" si="69">I386*1.5</f>
        <v>1125000</v>
      </c>
      <c r="L386" s="2">
        <f t="shared" ref="L386:L449" si="70">I386*2</f>
        <v>1500000</v>
      </c>
      <c r="M386" s="12">
        <f t="shared" ref="M386:M449" si="71">H386/I386</f>
        <v>0.89229333333333338</v>
      </c>
      <c r="N386" t="str">
        <f t="shared" si="66"/>
        <v>0-100%</v>
      </c>
      <c r="O386" s="6">
        <f>MIN(H386,I386)*INDEX('2018_commission_structure-Start'!$A$21:$I$24,MATCH($E386,'2018_commission_structure-Start'!$A$21:$A$24,0),MATCH(O$1,'2018_commission_structure-Start'!$A$21:$I$21,0))</f>
        <v>100383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72">SUM(O386:S386)</f>
        <v>100383</v>
      </c>
      <c r="U386" s="6">
        <f t="shared" ref="U386:U449" si="73">T386+F386</f>
        <v>189678</v>
      </c>
      <c r="V386" s="6">
        <f>MIN(H386,I386)*INDEX('2018_commission_structure-Start'!$A$15:$J$18,MATCH($E386,'2018_commission_structure-Start'!$A$15:$A$18,0),MATCH(V$1,'2018_commission_structure-Start'!$A$15:$J$15,0))</f>
        <v>100383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ref="AA386:AA449" si="74">SUM(V386:Z386)</f>
        <v>100383</v>
      </c>
      <c r="AB386" s="6">
        <f t="shared" ref="AB386:AB449" si="75">AA386+F386</f>
        <v>189678</v>
      </c>
    </row>
    <row r="387" spans="1:28" x14ac:dyDescent="0.2">
      <c r="A387" t="str">
        <f t="shared" si="67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 s="2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VLOOKUP(E387,'2018_commission_structure-Start'!$A$22:$I$24,9,FALSE)</f>
        <v>500000</v>
      </c>
      <c r="J387" s="2">
        <f t="shared" si="68"/>
        <v>625000</v>
      </c>
      <c r="K387" s="2">
        <f t="shared" si="69"/>
        <v>750000</v>
      </c>
      <c r="L387" s="2">
        <f t="shared" si="70"/>
        <v>1000000</v>
      </c>
      <c r="M387" s="12">
        <f t="shared" si="71"/>
        <v>1.4447779999999999</v>
      </c>
      <c r="N387" t="str">
        <f t="shared" si="66"/>
        <v>125-150%</v>
      </c>
      <c r="O387" s="6">
        <f>MIN(H387,I387)*INDEX('2018_commission_structure-Start'!$A$21:$I$24,MATCH($E387,'2018_commission_structure-Start'!$A$21:$A$24,0),MATCH(O$1,'2018_commission_structure-Start'!$A$21:$I$21,0))</f>
        <v>50000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18750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17530.02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72"/>
        <v>86280.02</v>
      </c>
      <c r="U387" s="6">
        <f t="shared" si="73"/>
        <v>130630.02</v>
      </c>
      <c r="V387" s="6">
        <f>MIN(H387,I387)*INDEX('2018_commission_structure-Start'!$A$15:$J$18,MATCH($E387,'2018_commission_structure-Start'!$A$15:$A$18,0),MATCH(V$1,'2018_commission_structure-Start'!$A$15:$J$15,0))</f>
        <v>60000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21250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19477.8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si="74"/>
        <v>100727.8</v>
      </c>
      <c r="AB387" s="6">
        <f t="shared" si="75"/>
        <v>145077.79999999999</v>
      </c>
    </row>
    <row r="388" spans="1:28" x14ac:dyDescent="0.2">
      <c r="A388" t="str">
        <f t="shared" si="67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 s="2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VLOOKUP(E388,'2018_commission_structure-Start'!$A$22:$I$24,9,FALSE)</f>
        <v>600000</v>
      </c>
      <c r="J388" s="2">
        <f t="shared" si="68"/>
        <v>750000</v>
      </c>
      <c r="K388" s="2">
        <f t="shared" si="69"/>
        <v>900000</v>
      </c>
      <c r="L388" s="2">
        <f t="shared" si="70"/>
        <v>1200000</v>
      </c>
      <c r="M388" s="12">
        <f t="shared" si="71"/>
        <v>1.1324700000000001</v>
      </c>
      <c r="N388" t="str">
        <f t="shared" si="66"/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13511.94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72"/>
        <v>91511.94</v>
      </c>
      <c r="U388" s="6">
        <f t="shared" si="73"/>
        <v>153316.94</v>
      </c>
      <c r="V388" s="6">
        <f>MIN(H388,I388)*INDEX('2018_commission_structure-Start'!$A$15:$J$18,MATCH($E388,'2018_commission_structure-Start'!$A$15:$A$18,0),MATCH(V$1,'2018_commission_structure-Start'!$A$15:$J$15,0))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14306.76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74"/>
        <v>104306.76</v>
      </c>
      <c r="AB388" s="6">
        <f t="shared" si="75"/>
        <v>166111.76</v>
      </c>
    </row>
    <row r="389" spans="1:28" x14ac:dyDescent="0.2">
      <c r="A389" t="str">
        <f t="shared" si="67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 s="2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VLOOKUP(E389,'2018_commission_structure-Start'!$A$22:$I$24,9,FALSE)</f>
        <v>750000</v>
      </c>
      <c r="J389" s="2">
        <f t="shared" si="68"/>
        <v>937500</v>
      </c>
      <c r="K389" s="2">
        <f t="shared" si="69"/>
        <v>1125000</v>
      </c>
      <c r="L389" s="2">
        <f t="shared" si="70"/>
        <v>1500000</v>
      </c>
      <c r="M389" s="12">
        <f t="shared" si="71"/>
        <v>0.387764</v>
      </c>
      <c r="N389" t="str">
        <f t="shared" si="66"/>
        <v>0-100%</v>
      </c>
      <c r="O389" s="6">
        <f>MIN(H389,I389)*INDEX('2018_commission_structure-Start'!$A$21:$I$24,MATCH($E389,'2018_commission_structure-Start'!$A$21:$A$24,0),MATCH(O$1,'2018_commission_structure-Start'!$A$21:$I$21,0))</f>
        <v>43623.45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72"/>
        <v>43623.45</v>
      </c>
      <c r="U389" s="6">
        <f t="shared" si="73"/>
        <v>129030.45</v>
      </c>
      <c r="V389" s="6">
        <f>MIN(H389,I389)*INDEX('2018_commission_structure-Start'!$A$15:$J$18,MATCH($E389,'2018_commission_structure-Start'!$A$15:$A$18,0),MATCH(V$1,'2018_commission_structure-Start'!$A$15:$J$15,0))</f>
        <v>43623.45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74"/>
        <v>43623.45</v>
      </c>
      <c r="AB389" s="6">
        <f t="shared" si="75"/>
        <v>129030.45</v>
      </c>
    </row>
    <row r="390" spans="1:28" x14ac:dyDescent="0.2">
      <c r="A390" t="str">
        <f t="shared" si="67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 s="2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VLOOKUP(E390,'2018_commission_structure-Start'!$A$22:$I$24,9,FALSE)</f>
        <v>600000</v>
      </c>
      <c r="J390" s="2">
        <f t="shared" si="68"/>
        <v>750000</v>
      </c>
      <c r="K390" s="2">
        <f t="shared" si="69"/>
        <v>900000</v>
      </c>
      <c r="L390" s="2">
        <f t="shared" si="70"/>
        <v>1200000</v>
      </c>
      <c r="M390" s="12">
        <f t="shared" si="71"/>
        <v>1.3909533333333333</v>
      </c>
      <c r="N390" t="str">
        <f t="shared" si="66"/>
        <v>125-150%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25500.000000000004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17760.12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72"/>
        <v>121260.12</v>
      </c>
      <c r="U390" s="6">
        <f t="shared" si="73"/>
        <v>178658.12</v>
      </c>
      <c r="V390" s="6">
        <f>MIN(H390,I390)*INDEX('2018_commission_structure-Start'!$A$15:$J$18,MATCH($E390,'2018_commission_structure-Start'!$A$15:$A$18,0),MATCH(V$1,'2018_commission_structure-Start'!$A$15:$J$15,0))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27000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21143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74"/>
        <v>138143</v>
      </c>
      <c r="AB390" s="6">
        <f t="shared" si="75"/>
        <v>195541</v>
      </c>
    </row>
    <row r="391" spans="1:28" x14ac:dyDescent="0.2">
      <c r="A391" t="str">
        <f t="shared" si="67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 s="2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VLOOKUP(E391,'2018_commission_structure-Start'!$A$22:$I$24,9,FALSE)</f>
        <v>750000</v>
      </c>
      <c r="J391" s="2">
        <f t="shared" si="68"/>
        <v>937500</v>
      </c>
      <c r="K391" s="2">
        <f t="shared" si="69"/>
        <v>1125000</v>
      </c>
      <c r="L391" s="2">
        <f t="shared" si="70"/>
        <v>1500000</v>
      </c>
      <c r="M391" s="12">
        <f t="shared" si="71"/>
        <v>1.2757093333333334</v>
      </c>
      <c r="N391" t="str">
        <f t="shared" si="66"/>
        <v>125-150%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35625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4434.8600000000006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72"/>
        <v>152559.85999999999</v>
      </c>
      <c r="U391" s="6">
        <f t="shared" si="73"/>
        <v>273379.86</v>
      </c>
      <c r="V391" s="6">
        <f>MIN(H391,I391)*INDEX('2018_commission_structure-Start'!$A$15:$J$18,MATCH($E391,'2018_commission_structure-Start'!$A$15:$A$18,0),MATCH(V$1,'2018_commission_structure-Start'!$A$15:$J$15,0))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41250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4820.5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74"/>
        <v>158570.5</v>
      </c>
      <c r="AB391" s="6">
        <f t="shared" si="75"/>
        <v>279390.5</v>
      </c>
    </row>
    <row r="392" spans="1:28" x14ac:dyDescent="0.2">
      <c r="A392" t="str">
        <f t="shared" si="67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 s="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VLOOKUP(E392,'2018_commission_structure-Start'!$A$22:$I$24,9,FALSE)</f>
        <v>600000</v>
      </c>
      <c r="J392" s="2">
        <f t="shared" si="68"/>
        <v>750000</v>
      </c>
      <c r="K392" s="2">
        <f t="shared" si="69"/>
        <v>900000</v>
      </c>
      <c r="L392" s="2">
        <f t="shared" si="70"/>
        <v>1200000</v>
      </c>
      <c r="M392" s="12">
        <f t="shared" si="71"/>
        <v>1.463265</v>
      </c>
      <c r="N392" t="str">
        <f t="shared" si="66"/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26871.39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72"/>
        <v>130371.39</v>
      </c>
      <c r="U392" s="6">
        <f t="shared" si="73"/>
        <v>198726.39</v>
      </c>
      <c r="V392" s="6">
        <f>MIN(H392,I392)*INDEX('2018_commission_structure-Start'!$A$15:$J$18,MATCH($E392,'2018_commission_structure-Start'!$A$15:$A$18,0),MATCH(V$1,'2018_commission_structure-Start'!$A$15:$J$15,0))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31989.75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74"/>
        <v>148989.75</v>
      </c>
      <c r="AB392" s="6">
        <f t="shared" si="75"/>
        <v>217344.75</v>
      </c>
    </row>
    <row r="393" spans="1:28" x14ac:dyDescent="0.2">
      <c r="A393" t="str">
        <f t="shared" si="67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 s="2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VLOOKUP(E393,'2018_commission_structure-Start'!$A$22:$I$24,9,FALSE)</f>
        <v>500000</v>
      </c>
      <c r="J393" s="2">
        <f t="shared" si="68"/>
        <v>625000</v>
      </c>
      <c r="K393" s="2">
        <f t="shared" si="69"/>
        <v>750000</v>
      </c>
      <c r="L393" s="2">
        <f t="shared" si="70"/>
        <v>1000000</v>
      </c>
      <c r="M393" s="12">
        <f t="shared" si="71"/>
        <v>0.74398600000000004</v>
      </c>
      <c r="N393" t="str">
        <f t="shared" si="66"/>
        <v>0-100%</v>
      </c>
      <c r="O393" s="6">
        <f>MIN(H393,I393)*INDEX('2018_commission_structure-Start'!$A$21:$I$24,MATCH($E393,'2018_commission_structure-Start'!$A$21:$A$24,0),MATCH(O$1,'2018_commission_structure-Start'!$A$21:$I$21,0))</f>
        <v>37199.300000000003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72"/>
        <v>37199.300000000003</v>
      </c>
      <c r="U393" s="6">
        <f t="shared" si="73"/>
        <v>77830.3</v>
      </c>
      <c r="V393" s="6">
        <f>MIN(H393,I393)*INDEX('2018_commission_structure-Start'!$A$15:$J$18,MATCH($E393,'2018_commission_structure-Start'!$A$15:$A$18,0),MATCH(V$1,'2018_commission_structure-Start'!$A$15:$J$15,0))</f>
        <v>44639.159999999996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74"/>
        <v>44639.159999999996</v>
      </c>
      <c r="AB393" s="6">
        <f t="shared" si="75"/>
        <v>85270.16</v>
      </c>
    </row>
    <row r="394" spans="1:28" x14ac:dyDescent="0.2">
      <c r="A394" t="str">
        <f t="shared" si="67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 s="2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VLOOKUP(E394,'2018_commission_structure-Start'!$A$22:$I$24,9,FALSE)</f>
        <v>600000</v>
      </c>
      <c r="J394" s="2">
        <f t="shared" si="68"/>
        <v>750000</v>
      </c>
      <c r="K394" s="2">
        <f t="shared" si="69"/>
        <v>900000</v>
      </c>
      <c r="L394" s="2">
        <f t="shared" si="70"/>
        <v>1200000</v>
      </c>
      <c r="M394" s="12">
        <f t="shared" si="71"/>
        <v>1.3413166666666667</v>
      </c>
      <c r="N394" t="str">
        <f t="shared" si="66"/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11505.9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72"/>
        <v>115005.9</v>
      </c>
      <c r="U394" s="6">
        <f t="shared" si="73"/>
        <v>187314.9</v>
      </c>
      <c r="V394" s="6">
        <f>MIN(H394,I394)*INDEX('2018_commission_structure-Start'!$A$15:$J$18,MATCH($E394,'2018_commission_structure-Start'!$A$15:$A$18,0),MATCH(V$1,'2018_commission_structure-Start'!$A$15:$J$15,0))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13697.5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74"/>
        <v>130697.5</v>
      </c>
      <c r="AB394" s="6">
        <f t="shared" si="75"/>
        <v>203006.5</v>
      </c>
    </row>
    <row r="395" spans="1:28" x14ac:dyDescent="0.2">
      <c r="A395" t="str">
        <f t="shared" si="67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 s="2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VLOOKUP(E395,'2018_commission_structure-Start'!$A$22:$I$24,9,FALSE)</f>
        <v>500000</v>
      </c>
      <c r="J395" s="2">
        <f t="shared" si="68"/>
        <v>625000</v>
      </c>
      <c r="K395" s="2">
        <f t="shared" si="69"/>
        <v>750000</v>
      </c>
      <c r="L395" s="2">
        <f t="shared" si="70"/>
        <v>1000000</v>
      </c>
      <c r="M395" s="12">
        <f t="shared" si="71"/>
        <v>2.393818</v>
      </c>
      <c r="N395" t="str">
        <f>IF(M395&lt;=1, "0-100%", IF(M395&lt;=1.25, "100-125%", IF(M395&lt;=1.5, "125-150%", IF(M395&lt;=2, "150-200%", "200%"))))</f>
        <v>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55000</v>
      </c>
      <c r="S395" s="2">
        <f>IF(H395&gt;L395,(H395-L395)*INDEX('2018_commission_structure-Start'!$A$21:$I$24,MATCH($E395,'2018_commission_structure-Start'!$A$21:$A$24,0),MATCH(S$1,'2018_commission_structure-Start'!$A$21:$I$21,0)),0)</f>
        <v>19690.900000000001</v>
      </c>
      <c r="T395" s="6">
        <f t="shared" si="72"/>
        <v>165940.9</v>
      </c>
      <c r="U395" s="6">
        <f t="shared" si="73"/>
        <v>225378.9</v>
      </c>
      <c r="V395" s="6">
        <f>MIN(H395,I395)*INDEX('2018_commission_structure-Start'!$A$15:$J$18,MATCH($E395,'2018_commission_structure-Start'!$A$15:$A$18,0),MATCH(V$1,'2018_commission_structure-Start'!$A$15:$J$15,0))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55000</v>
      </c>
      <c r="Z395" s="2">
        <f>IF(H395&gt;L395,(H395-L395)*INDEX('2018_commission_structure-Start'!$A$21:$I$24,MATCH($E395,'2018_commission_structure-Start'!$A$21:$A$24,0),MATCH(Z$1,'2018_commission_structure-Start'!$A$21:$I$21,0)),0)</f>
        <v>19690.900000000001</v>
      </c>
      <c r="AA395" s="6">
        <f t="shared" si="74"/>
        <v>180940.9</v>
      </c>
      <c r="AB395" s="6">
        <f t="shared" si="75"/>
        <v>240378.9</v>
      </c>
    </row>
    <row r="396" spans="1:28" x14ac:dyDescent="0.2">
      <c r="A396" t="str">
        <f t="shared" si="67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 s="2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VLOOKUP(E396,'2018_commission_structure-Start'!$A$22:$I$24,9,FALSE)</f>
        <v>600000</v>
      </c>
      <c r="J396" s="2">
        <f t="shared" si="68"/>
        <v>750000</v>
      </c>
      <c r="K396" s="2">
        <f t="shared" si="69"/>
        <v>900000</v>
      </c>
      <c r="L396" s="2">
        <f t="shared" si="70"/>
        <v>1200000</v>
      </c>
      <c r="M396" s="12">
        <f t="shared" si="71"/>
        <v>0.63771666666666671</v>
      </c>
      <c r="N396" t="str">
        <f t="shared" ref="N396:N427" si="76">IF(M396&lt;=1, "0-100%", IF(M396&lt;=1.25, "100-125%", IF(M396&lt;=1.5, "125-150%", IF(M396&lt;=2, "150-200%", "&gt;200%"))))</f>
        <v>0-100%</v>
      </c>
      <c r="O396" s="6">
        <f>MIN(H396,I396)*INDEX('2018_commission_structure-Start'!$A$21:$I$24,MATCH($E396,'2018_commission_structure-Start'!$A$21:$A$24,0),MATCH(O$1,'2018_commission_structure-Start'!$A$21:$I$21,0))</f>
        <v>49741.9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72"/>
        <v>49741.9</v>
      </c>
      <c r="U396" s="6">
        <f t="shared" si="73"/>
        <v>103609.9</v>
      </c>
      <c r="V396" s="6">
        <f>MIN(H396,I396)*INDEX('2018_commission_structure-Start'!$A$15:$J$18,MATCH($E396,'2018_commission_structure-Start'!$A$15:$A$18,0),MATCH(V$1,'2018_commission_structure-Start'!$A$15:$J$15,0))</f>
        <v>57394.5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74"/>
        <v>57394.5</v>
      </c>
      <c r="AB396" s="6">
        <f t="shared" si="75"/>
        <v>111262.5</v>
      </c>
    </row>
    <row r="397" spans="1:28" x14ac:dyDescent="0.2">
      <c r="A397" t="str">
        <f t="shared" si="67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 s="2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VLOOKUP(E397,'2018_commission_structure-Start'!$A$22:$I$24,9,FALSE)</f>
        <v>600000</v>
      </c>
      <c r="J397" s="2">
        <f t="shared" si="68"/>
        <v>750000</v>
      </c>
      <c r="K397" s="2">
        <f t="shared" si="69"/>
        <v>900000</v>
      </c>
      <c r="L397" s="2">
        <f t="shared" si="70"/>
        <v>1200000</v>
      </c>
      <c r="M397" s="12">
        <f t="shared" si="71"/>
        <v>1.1037816666666667</v>
      </c>
      <c r="N397" t="str">
        <f t="shared" si="76"/>
        <v>100-125%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10585.730000000001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72"/>
        <v>88585.73</v>
      </c>
      <c r="U397" s="6">
        <f t="shared" si="73"/>
        <v>145708.72999999998</v>
      </c>
      <c r="V397" s="6">
        <f>MIN(H397,I397)*INDEX('2018_commission_structure-Start'!$A$15:$J$18,MATCH($E397,'2018_commission_structure-Start'!$A$15:$A$18,0),MATCH(V$1,'2018_commission_structure-Start'!$A$15:$J$15,0))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11208.42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74"/>
        <v>101208.42</v>
      </c>
      <c r="AB397" s="6">
        <f t="shared" si="75"/>
        <v>158331.41999999998</v>
      </c>
    </row>
    <row r="398" spans="1:28" x14ac:dyDescent="0.2">
      <c r="A398" t="str">
        <f t="shared" si="67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 s="2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VLOOKUP(E398,'2018_commission_structure-Start'!$A$22:$I$24,9,FALSE)</f>
        <v>500000</v>
      </c>
      <c r="J398" s="2">
        <f t="shared" si="68"/>
        <v>625000</v>
      </c>
      <c r="K398" s="2">
        <f t="shared" si="69"/>
        <v>750000</v>
      </c>
      <c r="L398" s="2">
        <f t="shared" si="70"/>
        <v>1000000</v>
      </c>
      <c r="M398" s="12">
        <f t="shared" si="71"/>
        <v>1.271128</v>
      </c>
      <c r="N398" t="str">
        <f t="shared" si="76"/>
        <v>125-150%</v>
      </c>
      <c r="O398" s="6">
        <f>MIN(H398,I398)*INDEX('2018_commission_structure-Start'!$A$21:$I$24,MATCH($E398,'2018_commission_structure-Start'!$A$21:$A$24,0),MATCH(O$1,'2018_commission_structure-Start'!$A$21:$I$21,0))</f>
        <v>50000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18750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1901.52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72"/>
        <v>70651.520000000004</v>
      </c>
      <c r="U398" s="6">
        <f t="shared" si="73"/>
        <v>110686.52</v>
      </c>
      <c r="V398" s="6">
        <f>MIN(H398,I398)*INDEX('2018_commission_structure-Start'!$A$15:$J$18,MATCH($E398,'2018_commission_structure-Start'!$A$15:$A$18,0),MATCH(V$1,'2018_commission_structure-Start'!$A$15:$J$15,0))</f>
        <v>60000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21250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2112.8000000000002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 t="shared" si="74"/>
        <v>83362.8</v>
      </c>
      <c r="AB398" s="6">
        <f t="shared" si="75"/>
        <v>123397.8</v>
      </c>
    </row>
    <row r="399" spans="1:28" x14ac:dyDescent="0.2">
      <c r="A399" t="str">
        <f t="shared" si="67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 s="2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VLOOKUP(E399,'2018_commission_structure-Start'!$A$22:$I$24,9,FALSE)</f>
        <v>600000</v>
      </c>
      <c r="J399" s="2">
        <f t="shared" si="68"/>
        <v>750000</v>
      </c>
      <c r="K399" s="2">
        <f t="shared" si="69"/>
        <v>900000</v>
      </c>
      <c r="L399" s="2">
        <f t="shared" si="70"/>
        <v>1200000</v>
      </c>
      <c r="M399" s="12">
        <f t="shared" si="71"/>
        <v>1.0990249999999999</v>
      </c>
      <c r="N399" t="str">
        <f t="shared" si="76"/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10100.550000000001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72"/>
        <v>88100.55</v>
      </c>
      <c r="U399" s="6">
        <f t="shared" si="73"/>
        <v>156899.54999999999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10694.699999999999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74"/>
        <v>100694.7</v>
      </c>
      <c r="AB399" s="6">
        <f t="shared" si="75"/>
        <v>169493.7</v>
      </c>
    </row>
    <row r="400" spans="1:28" x14ac:dyDescent="0.2">
      <c r="A400" t="str">
        <f t="shared" si="67"/>
        <v>Roger Guiet</v>
      </c>
      <c r="B400">
        <v>2355104786</v>
      </c>
      <c r="C400" t="s">
        <v>757</v>
      </c>
      <c r="D400" t="s">
        <v>758</v>
      </c>
      <c r="E400" t="s">
        <v>29</v>
      </c>
      <c r="F400" s="2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VLOOKUP(E400,'2018_commission_structure-Start'!$A$22:$I$24,9,FALSE)</f>
        <v>600000</v>
      </c>
      <c r="J400" s="2">
        <f t="shared" si="68"/>
        <v>750000</v>
      </c>
      <c r="K400" s="2">
        <f t="shared" si="69"/>
        <v>900000</v>
      </c>
      <c r="L400" s="2">
        <f t="shared" si="70"/>
        <v>1200000</v>
      </c>
      <c r="M400" s="12">
        <f t="shared" si="71"/>
        <v>1.3129416666666667</v>
      </c>
      <c r="N400" t="str">
        <f t="shared" si="76"/>
        <v>125-150%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25500.000000000004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7930.65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72"/>
        <v>111430.65</v>
      </c>
      <c r="U400" s="6">
        <f t="shared" si="73"/>
        <v>190226.65</v>
      </c>
      <c r="V400" s="6">
        <f>MIN(H400,I400)*INDEX('2018_commission_structure-Start'!$A$15:$J$18,MATCH($E400,'2018_commission_structure-Start'!$A$15:$A$18,0),MATCH(V$1,'2018_commission_structure-Start'!$A$15:$J$15,0))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27000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9441.25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74"/>
        <v>126441.25</v>
      </c>
      <c r="AB400" s="6">
        <f t="shared" si="75"/>
        <v>205237.25</v>
      </c>
    </row>
    <row r="401" spans="1:28" x14ac:dyDescent="0.2">
      <c r="A401" t="str">
        <f t="shared" si="67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 s="2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VLOOKUP(E401,'2018_commission_structure-Start'!$A$22:$I$24,9,FALSE)</f>
        <v>750000</v>
      </c>
      <c r="J401" s="2">
        <f t="shared" si="68"/>
        <v>937500</v>
      </c>
      <c r="K401" s="2">
        <f t="shared" si="69"/>
        <v>1125000</v>
      </c>
      <c r="L401" s="2">
        <f t="shared" si="70"/>
        <v>1500000</v>
      </c>
      <c r="M401" s="12">
        <f t="shared" si="71"/>
        <v>0.71855466666666667</v>
      </c>
      <c r="N401" t="str">
        <f t="shared" si="76"/>
        <v>0-100%</v>
      </c>
      <c r="O401" s="6">
        <f>MIN(H401,I401)*INDEX('2018_commission_structure-Start'!$A$21:$I$24,MATCH($E401,'2018_commission_structure-Start'!$A$21:$A$24,0),MATCH(O$1,'2018_commission_structure-Start'!$A$21:$I$21,0))</f>
        <v>80837.399999999994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72"/>
        <v>80837.399999999994</v>
      </c>
      <c r="U401" s="6">
        <f t="shared" si="73"/>
        <v>168328.4</v>
      </c>
      <c r="V401" s="6">
        <f>MIN(H401,I401)*INDEX('2018_commission_structure-Start'!$A$15:$J$18,MATCH($E401,'2018_commission_structure-Start'!$A$15:$A$18,0),MATCH(V$1,'2018_commission_structure-Start'!$A$15:$J$15,0))</f>
        <v>80837.399999999994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 t="shared" si="74"/>
        <v>80837.399999999994</v>
      </c>
      <c r="AB401" s="6">
        <f t="shared" si="75"/>
        <v>168328.4</v>
      </c>
    </row>
    <row r="402" spans="1:28" x14ac:dyDescent="0.2">
      <c r="A402" t="str">
        <f t="shared" si="67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 s="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VLOOKUP(E402,'2018_commission_structure-Start'!$A$22:$I$24,9,FALSE)</f>
        <v>600000</v>
      </c>
      <c r="J402" s="2">
        <f t="shared" si="68"/>
        <v>750000</v>
      </c>
      <c r="K402" s="2">
        <f t="shared" si="69"/>
        <v>900000</v>
      </c>
      <c r="L402" s="2">
        <f t="shared" si="70"/>
        <v>1200000</v>
      </c>
      <c r="M402" s="12">
        <f t="shared" si="71"/>
        <v>1.5849783333333334</v>
      </c>
      <c r="N402" t="str">
        <f t="shared" si="76"/>
        <v>150-200%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25500.000000000004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31500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13256.62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72"/>
        <v>148256.62</v>
      </c>
      <c r="U402" s="6">
        <f t="shared" si="73"/>
        <v>227079.62</v>
      </c>
      <c r="V402" s="6">
        <f>MIN(H402,I402)*INDEX('2018_commission_structure-Start'!$A$15:$J$18,MATCH($E402,'2018_commission_structure-Start'!$A$15:$A$18,0),MATCH(V$1,'2018_commission_structure-Start'!$A$15:$J$15,0))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27000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37500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15296.099999999999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74"/>
        <v>169796.1</v>
      </c>
      <c r="AB402" s="6">
        <f t="shared" si="75"/>
        <v>248619.1</v>
      </c>
    </row>
    <row r="403" spans="1:28" x14ac:dyDescent="0.2">
      <c r="A403" t="str">
        <f t="shared" si="67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 s="2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VLOOKUP(E403,'2018_commission_structure-Start'!$A$22:$I$24,9,FALSE)</f>
        <v>500000</v>
      </c>
      <c r="J403" s="2">
        <f t="shared" si="68"/>
        <v>625000</v>
      </c>
      <c r="K403" s="2">
        <f t="shared" si="69"/>
        <v>750000</v>
      </c>
      <c r="L403" s="2">
        <f t="shared" si="70"/>
        <v>1000000</v>
      </c>
      <c r="M403" s="12">
        <f t="shared" si="71"/>
        <v>1.5305660000000001</v>
      </c>
      <c r="N403" t="str">
        <f t="shared" si="76"/>
        <v>150-200%</v>
      </c>
      <c r="O403" s="6">
        <f>MIN(H403,I403)*INDEX('2018_commission_structure-Start'!$A$21:$I$24,MATCH($E403,'2018_commission_structure-Start'!$A$21:$A$24,0),MATCH(O$1,'2018_commission_structure-Start'!$A$21:$I$21,0))</f>
        <v>50000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18750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22500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3362.26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72"/>
        <v>94612.26</v>
      </c>
      <c r="U403" s="6">
        <f t="shared" si="73"/>
        <v>137354.26</v>
      </c>
      <c r="V403" s="6">
        <f>MIN(H403,I403)*INDEX('2018_commission_structure-Start'!$A$15:$J$18,MATCH($E403,'2018_commission_structure-Start'!$A$15:$A$18,0),MATCH(V$1,'2018_commission_structure-Start'!$A$15:$J$15,0))</f>
        <v>60000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25000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3362.26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74"/>
        <v>109612.26</v>
      </c>
      <c r="AB403" s="6">
        <f t="shared" si="75"/>
        <v>152354.26</v>
      </c>
    </row>
    <row r="404" spans="1:28" x14ac:dyDescent="0.2">
      <c r="A404" t="str">
        <f t="shared" si="67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 s="2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VLOOKUP(E404,'2018_commission_structure-Start'!$A$22:$I$24,9,FALSE)</f>
        <v>750000</v>
      </c>
      <c r="J404" s="2">
        <f t="shared" si="68"/>
        <v>937500</v>
      </c>
      <c r="K404" s="2">
        <f t="shared" si="69"/>
        <v>1125000</v>
      </c>
      <c r="L404" s="2">
        <f t="shared" si="70"/>
        <v>1500000</v>
      </c>
      <c r="M404" s="12">
        <f t="shared" si="71"/>
        <v>0.60005466666666663</v>
      </c>
      <c r="N404" t="str">
        <f t="shared" si="76"/>
        <v>0-100%</v>
      </c>
      <c r="O404" s="6">
        <f>MIN(H404,I404)*INDEX('2018_commission_structure-Start'!$A$21:$I$24,MATCH($E404,'2018_commission_structure-Start'!$A$21:$A$24,0),MATCH(O$1,'2018_commission_structure-Start'!$A$21:$I$21,0))</f>
        <v>67506.149999999994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72"/>
        <v>67506.149999999994</v>
      </c>
      <c r="U404" s="6">
        <f t="shared" si="73"/>
        <v>145301.15</v>
      </c>
      <c r="V404" s="6">
        <f>MIN(H404,I404)*INDEX('2018_commission_structure-Start'!$A$15:$J$18,MATCH($E404,'2018_commission_structure-Start'!$A$15:$A$18,0),MATCH(V$1,'2018_commission_structure-Start'!$A$15:$J$15,0))</f>
        <v>67506.149999999994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74"/>
        <v>67506.149999999994</v>
      </c>
      <c r="AB404" s="6">
        <f t="shared" si="75"/>
        <v>145301.15</v>
      </c>
    </row>
    <row r="405" spans="1:28" x14ac:dyDescent="0.2">
      <c r="A405" t="str">
        <f t="shared" si="67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 s="2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VLOOKUP(E405,'2018_commission_structure-Start'!$A$22:$I$24,9,FALSE)</f>
        <v>500000</v>
      </c>
      <c r="J405" s="2">
        <f t="shared" si="68"/>
        <v>625000</v>
      </c>
      <c r="K405" s="2">
        <f t="shared" si="69"/>
        <v>750000</v>
      </c>
      <c r="L405" s="2">
        <f t="shared" si="70"/>
        <v>1000000</v>
      </c>
      <c r="M405" s="12">
        <f t="shared" si="71"/>
        <v>1.5273760000000001</v>
      </c>
      <c r="N405" t="str">
        <f t="shared" si="76"/>
        <v>150-200%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22500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3011.36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72"/>
        <v>94261.36</v>
      </c>
      <c r="U405" s="6">
        <f t="shared" si="73"/>
        <v>156451.35999999999</v>
      </c>
      <c r="V405" s="6">
        <f>MIN(H405,I405)*INDEX('2018_commission_structure-Start'!$A$15:$J$18,MATCH($E405,'2018_commission_structure-Start'!$A$15:$A$18,0),MATCH(V$1,'2018_commission_structure-Start'!$A$15:$J$15,0))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25000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3011.36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74"/>
        <v>109261.36</v>
      </c>
      <c r="AB405" s="6">
        <f t="shared" si="75"/>
        <v>171451.36</v>
      </c>
    </row>
    <row r="406" spans="1:28" x14ac:dyDescent="0.2">
      <c r="A406" t="str">
        <f t="shared" si="67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 s="2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VLOOKUP(E406,'2018_commission_structure-Start'!$A$22:$I$24,9,FALSE)</f>
        <v>600000</v>
      </c>
      <c r="J406" s="2">
        <f t="shared" si="68"/>
        <v>750000</v>
      </c>
      <c r="K406" s="2">
        <f t="shared" si="69"/>
        <v>900000</v>
      </c>
      <c r="L406" s="2">
        <f t="shared" si="70"/>
        <v>1200000</v>
      </c>
      <c r="M406" s="12">
        <f t="shared" si="71"/>
        <v>1.19055</v>
      </c>
      <c r="N406" t="str">
        <f t="shared" si="76"/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19436.100000000002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72"/>
        <v>97436.1</v>
      </c>
      <c r="U406" s="6">
        <f t="shared" si="73"/>
        <v>152402.1</v>
      </c>
      <c r="V406" s="6">
        <f>MIN(H406,I406)*INDEX('2018_commission_structure-Start'!$A$15:$J$18,MATCH($E406,'2018_commission_structure-Start'!$A$15:$A$18,0),MATCH(V$1,'2018_commission_structure-Start'!$A$15:$J$15,0))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20579.399999999998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74"/>
        <v>110579.4</v>
      </c>
      <c r="AB406" s="6">
        <f t="shared" si="75"/>
        <v>165545.4</v>
      </c>
    </row>
    <row r="407" spans="1:28" x14ac:dyDescent="0.2">
      <c r="A407" t="str">
        <f t="shared" si="67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 s="2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VLOOKUP(E407,'2018_commission_structure-Start'!$A$22:$I$24,9,FALSE)</f>
        <v>750000</v>
      </c>
      <c r="J407" s="2">
        <f t="shared" si="68"/>
        <v>937500</v>
      </c>
      <c r="K407" s="2">
        <f t="shared" si="69"/>
        <v>1125000</v>
      </c>
      <c r="L407" s="2">
        <f t="shared" si="70"/>
        <v>1500000</v>
      </c>
      <c r="M407" s="12">
        <f t="shared" si="71"/>
        <v>1.2648506666666666</v>
      </c>
      <c r="N407" t="str">
        <f t="shared" si="76"/>
        <v>125-150%</v>
      </c>
      <c r="O407" s="6">
        <f>MIN(H407,I407)*INDEX('2018_commission_structure-Start'!$A$21:$I$24,MATCH($E407,'2018_commission_structure-Start'!$A$21:$A$24,0),MATCH(O$1,'2018_commission_structure-Start'!$A$21:$I$21,0))</f>
        <v>112500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35625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2561.7400000000002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72"/>
        <v>150686.74</v>
      </c>
      <c r="U407" s="6">
        <f t="shared" si="73"/>
        <v>241860.74</v>
      </c>
      <c r="V407" s="6">
        <f>MIN(H407,I407)*INDEX('2018_commission_structure-Start'!$A$15:$J$18,MATCH($E407,'2018_commission_structure-Start'!$A$15:$A$18,0),MATCH(V$1,'2018_commission_structure-Start'!$A$15:$J$15,0))</f>
        <v>112500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41250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2784.5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74"/>
        <v>156534.5</v>
      </c>
      <c r="AB407" s="6">
        <f t="shared" si="75"/>
        <v>247708.5</v>
      </c>
    </row>
    <row r="408" spans="1:28" x14ac:dyDescent="0.2">
      <c r="A408" t="str">
        <f t="shared" si="67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 s="2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VLOOKUP(E408,'2018_commission_structure-Start'!$A$22:$I$24,9,FALSE)</f>
        <v>750000</v>
      </c>
      <c r="J408" s="2">
        <f t="shared" si="68"/>
        <v>937500</v>
      </c>
      <c r="K408" s="2">
        <f t="shared" si="69"/>
        <v>1125000</v>
      </c>
      <c r="L408" s="2">
        <f t="shared" si="70"/>
        <v>1500000</v>
      </c>
      <c r="M408" s="12">
        <f t="shared" si="71"/>
        <v>0.99687333333333328</v>
      </c>
      <c r="N408" t="str">
        <f t="shared" si="76"/>
        <v>0-100%</v>
      </c>
      <c r="O408" s="6">
        <f>MIN(H408,I408)*INDEX('2018_commission_structure-Start'!$A$21:$I$24,MATCH($E408,'2018_commission_structure-Start'!$A$21:$A$24,0),MATCH(O$1,'2018_commission_structure-Start'!$A$21:$I$21,0))</f>
        <v>112148.25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72"/>
        <v>112148.25</v>
      </c>
      <c r="U408" s="6">
        <f t="shared" si="73"/>
        <v>233920.25</v>
      </c>
      <c r="V408" s="6">
        <f>MIN(H408,I408)*INDEX('2018_commission_structure-Start'!$A$15:$J$18,MATCH($E408,'2018_commission_structure-Start'!$A$15:$A$18,0),MATCH(V$1,'2018_commission_structure-Start'!$A$15:$J$15,0))</f>
        <v>112148.25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74"/>
        <v>112148.25</v>
      </c>
      <c r="AB408" s="6">
        <f t="shared" si="75"/>
        <v>233920.25</v>
      </c>
    </row>
    <row r="409" spans="1:28" x14ac:dyDescent="0.2">
      <c r="A409" t="str">
        <f t="shared" si="67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 s="2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VLOOKUP(E409,'2018_commission_structure-Start'!$A$22:$I$24,9,FALSE)</f>
        <v>500000</v>
      </c>
      <c r="J409" s="2">
        <f t="shared" si="68"/>
        <v>625000</v>
      </c>
      <c r="K409" s="2">
        <f t="shared" si="69"/>
        <v>750000</v>
      </c>
      <c r="L409" s="2">
        <f t="shared" si="70"/>
        <v>1000000</v>
      </c>
      <c r="M409" s="12">
        <f t="shared" si="71"/>
        <v>1.1998200000000001</v>
      </c>
      <c r="N409" t="str">
        <f t="shared" si="76"/>
        <v>100-125%</v>
      </c>
      <c r="O409" s="6">
        <f>MIN(H409,I409)*INDEX('2018_commission_structure-Start'!$A$21:$I$24,MATCH($E409,'2018_commission_structure-Start'!$A$21:$A$24,0),MATCH(O$1,'2018_commission_structure-Start'!$A$21:$I$21,0))</f>
        <v>50000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14986.5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72"/>
        <v>64986.5</v>
      </c>
      <c r="U409" s="6">
        <f t="shared" si="73"/>
        <v>117655.5</v>
      </c>
      <c r="V409" s="6">
        <f>MIN(H409,I409)*INDEX('2018_commission_structure-Start'!$A$15:$J$18,MATCH($E409,'2018_commission_structure-Start'!$A$15:$A$18,0),MATCH(V$1,'2018_commission_structure-Start'!$A$15:$J$15,0))</f>
        <v>60000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16984.7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74"/>
        <v>76984.7</v>
      </c>
      <c r="AB409" s="6">
        <f t="shared" si="75"/>
        <v>129653.7</v>
      </c>
    </row>
    <row r="410" spans="1:28" x14ac:dyDescent="0.2">
      <c r="A410" t="str">
        <f t="shared" si="67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 s="2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VLOOKUP(E410,'2018_commission_structure-Start'!$A$22:$I$24,9,FALSE)</f>
        <v>750000</v>
      </c>
      <c r="J410" s="2">
        <f t="shared" si="68"/>
        <v>937500</v>
      </c>
      <c r="K410" s="2">
        <f t="shared" si="69"/>
        <v>1125000</v>
      </c>
      <c r="L410" s="2">
        <f t="shared" si="70"/>
        <v>1500000</v>
      </c>
      <c r="M410" s="12">
        <f t="shared" si="71"/>
        <v>0.73422933333333329</v>
      </c>
      <c r="N410" t="str">
        <f t="shared" si="76"/>
        <v>0-100%</v>
      </c>
      <c r="O410" s="6">
        <f>MIN(H410,I410)*INDEX('2018_commission_structure-Start'!$A$21:$I$24,MATCH($E410,'2018_commission_structure-Start'!$A$21:$A$24,0),MATCH(O$1,'2018_commission_structure-Start'!$A$21:$I$21,0))</f>
        <v>82600.800000000003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72"/>
        <v>82600.800000000003</v>
      </c>
      <c r="U410" s="6">
        <f t="shared" si="73"/>
        <v>182222.8</v>
      </c>
      <c r="V410" s="6">
        <f>MIN(H410,I410)*INDEX('2018_commission_structure-Start'!$A$15:$J$18,MATCH($E410,'2018_commission_structure-Start'!$A$15:$A$18,0),MATCH(V$1,'2018_commission_structure-Start'!$A$15:$J$15,0))</f>
        <v>82600.800000000003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74"/>
        <v>82600.800000000003</v>
      </c>
      <c r="AB410" s="6">
        <f t="shared" si="75"/>
        <v>182222.8</v>
      </c>
    </row>
    <row r="411" spans="1:28" x14ac:dyDescent="0.2">
      <c r="A411" t="str">
        <f t="shared" si="67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 s="2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VLOOKUP(E411,'2018_commission_structure-Start'!$A$22:$I$24,9,FALSE)</f>
        <v>600000</v>
      </c>
      <c r="J411" s="2">
        <f t="shared" si="68"/>
        <v>750000</v>
      </c>
      <c r="K411" s="2">
        <f t="shared" si="69"/>
        <v>900000</v>
      </c>
      <c r="L411" s="2">
        <f t="shared" si="70"/>
        <v>1200000</v>
      </c>
      <c r="M411" s="12">
        <f t="shared" si="71"/>
        <v>1.0974216666666667</v>
      </c>
      <c r="N411" t="str">
        <f t="shared" si="76"/>
        <v>100-125%</v>
      </c>
      <c r="O411" s="6">
        <f>MIN(H411,I411)*INDEX('2018_commission_structure-Start'!$A$21:$I$24,MATCH($E411,'2018_commission_structure-Start'!$A$21:$A$24,0),MATCH(O$1,'2018_commission_structure-Start'!$A$21:$I$21,0))</f>
        <v>78000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9937.01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72"/>
        <v>87937.01</v>
      </c>
      <c r="U411" s="6">
        <f t="shared" si="73"/>
        <v>148317.01</v>
      </c>
      <c r="V411" s="6">
        <f>MIN(H411,I411)*INDEX('2018_commission_structure-Start'!$A$15:$J$18,MATCH($E411,'2018_commission_structure-Start'!$A$15:$A$18,0),MATCH(V$1,'2018_commission_structure-Start'!$A$15:$J$15,0))</f>
        <v>90000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10521.539999999999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74"/>
        <v>100521.54</v>
      </c>
      <c r="AB411" s="6">
        <f t="shared" si="75"/>
        <v>160901.53999999998</v>
      </c>
    </row>
    <row r="412" spans="1:28" x14ac:dyDescent="0.2">
      <c r="A412" t="str">
        <f t="shared" si="67"/>
        <v>Rory Hadwick</v>
      </c>
      <c r="B412">
        <v>1841759848</v>
      </c>
      <c r="C412" t="s">
        <v>56</v>
      </c>
      <c r="D412" t="s">
        <v>57</v>
      </c>
      <c r="E412" t="s">
        <v>7</v>
      </c>
      <c r="F412" s="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VLOOKUP(E412,'2018_commission_structure-Start'!$A$22:$I$24,9,FALSE)</f>
        <v>500000</v>
      </c>
      <c r="J412" s="2">
        <f t="shared" si="68"/>
        <v>625000</v>
      </c>
      <c r="K412" s="2">
        <f t="shared" si="69"/>
        <v>750000</v>
      </c>
      <c r="L412" s="2">
        <f t="shared" si="70"/>
        <v>1000000</v>
      </c>
      <c r="M412" s="12">
        <f t="shared" si="71"/>
        <v>1.0877060000000001</v>
      </c>
      <c r="N412" t="str">
        <f t="shared" si="76"/>
        <v>100-125%</v>
      </c>
      <c r="O412" s="6">
        <f>MIN(H412,I412)*INDEX('2018_commission_structure-Start'!$A$21:$I$24,MATCH($E412,'2018_commission_structure-Start'!$A$21:$A$24,0),MATCH(O$1,'2018_commission_structure-Start'!$A$21:$I$21,0))</f>
        <v>50000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6577.95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72"/>
        <v>56577.95</v>
      </c>
      <c r="U412" s="6">
        <f t="shared" si="73"/>
        <v>97293.95</v>
      </c>
      <c r="V412" s="6">
        <f>MIN(H412,I412)*INDEX('2018_commission_structure-Start'!$A$15:$J$18,MATCH($E412,'2018_commission_structure-Start'!$A$15:$A$18,0),MATCH(V$1,'2018_commission_structure-Start'!$A$15:$J$15,0))</f>
        <v>60000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7455.01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74"/>
        <v>67455.009999999995</v>
      </c>
      <c r="AB412" s="6">
        <f t="shared" si="75"/>
        <v>108171.01</v>
      </c>
    </row>
    <row r="413" spans="1:28" x14ac:dyDescent="0.2">
      <c r="A413" t="str">
        <f t="shared" si="67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 s="2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VLOOKUP(E413,'2018_commission_structure-Start'!$A$22:$I$24,9,FALSE)</f>
        <v>750000</v>
      </c>
      <c r="J413" s="2">
        <f t="shared" si="68"/>
        <v>937500</v>
      </c>
      <c r="K413" s="2">
        <f t="shared" si="69"/>
        <v>1125000</v>
      </c>
      <c r="L413" s="2">
        <f t="shared" si="70"/>
        <v>1500000</v>
      </c>
      <c r="M413" s="12">
        <f t="shared" si="71"/>
        <v>0.55115466666666668</v>
      </c>
      <c r="N413" t="str">
        <f t="shared" si="76"/>
        <v>0-100%</v>
      </c>
      <c r="O413" s="6">
        <f>MIN(H413,I413)*INDEX('2018_commission_structure-Start'!$A$21:$I$24,MATCH($E413,'2018_commission_structure-Start'!$A$21:$A$24,0),MATCH(O$1,'2018_commission_structure-Start'!$A$21:$I$21,0))</f>
        <v>62004.899999999994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72"/>
        <v>62004.899999999994</v>
      </c>
      <c r="U413" s="6">
        <f t="shared" si="73"/>
        <v>185662.9</v>
      </c>
      <c r="V413" s="6">
        <f>MIN(H413,I413)*INDEX('2018_commission_structure-Start'!$A$15:$J$18,MATCH($E413,'2018_commission_structure-Start'!$A$15:$A$18,0),MATCH(V$1,'2018_commission_structure-Start'!$A$15:$J$15,0))</f>
        <v>62004.899999999994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74"/>
        <v>62004.899999999994</v>
      </c>
      <c r="AB413" s="6">
        <f t="shared" si="75"/>
        <v>185662.9</v>
      </c>
    </row>
    <row r="414" spans="1:28" x14ac:dyDescent="0.2">
      <c r="A414" t="str">
        <f t="shared" si="67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 s="2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VLOOKUP(E414,'2018_commission_structure-Start'!$A$22:$I$24,9,FALSE)</f>
        <v>600000</v>
      </c>
      <c r="J414" s="2">
        <f t="shared" si="68"/>
        <v>750000</v>
      </c>
      <c r="K414" s="2">
        <f t="shared" si="69"/>
        <v>900000</v>
      </c>
      <c r="L414" s="2">
        <f t="shared" si="70"/>
        <v>1200000</v>
      </c>
      <c r="M414" s="12">
        <f t="shared" si="71"/>
        <v>1.3019166666666666</v>
      </c>
      <c r="N414" t="str">
        <f t="shared" si="76"/>
        <v>125-150%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25500.000000000004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6541.5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72"/>
        <v>110041.5</v>
      </c>
      <c r="U414" s="6">
        <f t="shared" si="73"/>
        <v>169362.5</v>
      </c>
      <c r="V414" s="6">
        <f>MIN(H414,I414)*INDEX('2018_commission_structure-Start'!$A$15:$J$18,MATCH($E414,'2018_commission_structure-Start'!$A$15:$A$18,0),MATCH(V$1,'2018_commission_structure-Start'!$A$15:$J$15,0))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27000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7787.5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74"/>
        <v>124787.5</v>
      </c>
      <c r="AB414" s="6">
        <f t="shared" si="75"/>
        <v>184108.5</v>
      </c>
    </row>
    <row r="415" spans="1:28" x14ac:dyDescent="0.2">
      <c r="A415" t="str">
        <f t="shared" si="67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 s="2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VLOOKUP(E415,'2018_commission_structure-Start'!$A$22:$I$24,9,FALSE)</f>
        <v>750000</v>
      </c>
      <c r="J415" s="2">
        <f t="shared" si="68"/>
        <v>937500</v>
      </c>
      <c r="K415" s="2">
        <f t="shared" si="69"/>
        <v>1125000</v>
      </c>
      <c r="L415" s="2">
        <f t="shared" si="70"/>
        <v>1500000</v>
      </c>
      <c r="M415" s="12">
        <f t="shared" si="71"/>
        <v>0.71648000000000001</v>
      </c>
      <c r="N415" t="str">
        <f t="shared" si="76"/>
        <v>0-100%</v>
      </c>
      <c r="O415" s="6">
        <f>MIN(H415,I415)*INDEX('2018_commission_structure-Start'!$A$21:$I$24,MATCH($E415,'2018_commission_structure-Start'!$A$21:$A$24,0),MATCH(O$1,'2018_commission_structure-Start'!$A$21:$I$21,0))</f>
        <v>80604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72"/>
        <v>80604</v>
      </c>
      <c r="U415" s="6">
        <f t="shared" si="73"/>
        <v>197995</v>
      </c>
      <c r="V415" s="6">
        <f>MIN(H415,I415)*INDEX('2018_commission_structure-Start'!$A$15:$J$18,MATCH($E415,'2018_commission_structure-Start'!$A$15:$A$18,0),MATCH(V$1,'2018_commission_structure-Start'!$A$15:$J$15,0))</f>
        <v>80604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74"/>
        <v>80604</v>
      </c>
      <c r="AB415" s="6">
        <f t="shared" si="75"/>
        <v>197995</v>
      </c>
    </row>
    <row r="416" spans="1:28" x14ac:dyDescent="0.2">
      <c r="A416" t="str">
        <f t="shared" si="67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 s="2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VLOOKUP(E416,'2018_commission_structure-Start'!$A$22:$I$24,9,FALSE)</f>
        <v>750000</v>
      </c>
      <c r="J416" s="2">
        <f t="shared" si="68"/>
        <v>937500</v>
      </c>
      <c r="K416" s="2">
        <f t="shared" si="69"/>
        <v>1125000</v>
      </c>
      <c r="L416" s="2">
        <f t="shared" si="70"/>
        <v>1500000</v>
      </c>
      <c r="M416" s="12">
        <f t="shared" si="71"/>
        <v>0.84631466666666666</v>
      </c>
      <c r="N416" t="str">
        <f t="shared" si="76"/>
        <v>0-100%</v>
      </c>
      <c r="O416" s="6">
        <f>MIN(H416,I416)*INDEX('2018_commission_structure-Start'!$A$21:$I$24,MATCH($E416,'2018_commission_structure-Start'!$A$21:$A$24,0),MATCH(O$1,'2018_commission_structure-Start'!$A$21:$I$21,0))</f>
        <v>95210.4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72"/>
        <v>95210.4</v>
      </c>
      <c r="U416" s="6">
        <f t="shared" si="73"/>
        <v>191799.4</v>
      </c>
      <c r="V416" s="6">
        <f>MIN(H416,I416)*INDEX('2018_commission_structure-Start'!$A$15:$J$18,MATCH($E416,'2018_commission_structure-Start'!$A$15:$A$18,0),MATCH(V$1,'2018_commission_structure-Start'!$A$15:$J$15,0))</f>
        <v>95210.4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74"/>
        <v>95210.4</v>
      </c>
      <c r="AB416" s="6">
        <f t="shared" si="75"/>
        <v>191799.4</v>
      </c>
    </row>
    <row r="417" spans="1:28" x14ac:dyDescent="0.2">
      <c r="A417" t="str">
        <f t="shared" si="67"/>
        <v>Elva Hamsher</v>
      </c>
      <c r="B417">
        <v>6734537986</v>
      </c>
      <c r="C417" t="s">
        <v>5</v>
      </c>
      <c r="D417" t="s">
        <v>6</v>
      </c>
      <c r="E417" t="s">
        <v>7</v>
      </c>
      <c r="F417" s="2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VLOOKUP(E417,'2018_commission_structure-Start'!$A$22:$I$24,9,FALSE)</f>
        <v>500000</v>
      </c>
      <c r="J417" s="2">
        <f t="shared" si="68"/>
        <v>625000</v>
      </c>
      <c r="K417" s="2">
        <f t="shared" si="69"/>
        <v>750000</v>
      </c>
      <c r="L417" s="2">
        <f t="shared" si="70"/>
        <v>1000000</v>
      </c>
      <c r="M417" s="12">
        <f t="shared" si="71"/>
        <v>1.3801559999999999</v>
      </c>
      <c r="N417" t="str">
        <f t="shared" si="76"/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IF($H417&gt;I417,MIN($H417-I417,J417-I417)*INDEX('2018_commission_structure-Start'!$A$21:$I$24,MATCH($E417,'2018_commission_structure-Start'!$A$21:$A$24,0),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11714.039999999999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72"/>
        <v>80464.039999999994</v>
      </c>
      <c r="U417" s="6">
        <f t="shared" si="73"/>
        <v>135392.03999999998</v>
      </c>
      <c r="V417" s="6">
        <f>MIN(H417,I417)*INDEX('2018_commission_structure-Start'!$A$15:$J$18,MATCH($E417,'2018_commission_structure-Start'!$A$15:$A$18,0),MATCH(V$1,'2018_commission_structure-Start'!$A$15:$J$15,0))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13015.6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74"/>
        <v>94265.600000000006</v>
      </c>
      <c r="AB417" s="6">
        <f t="shared" si="75"/>
        <v>149193.60000000001</v>
      </c>
    </row>
    <row r="418" spans="1:28" x14ac:dyDescent="0.2">
      <c r="A418" t="str">
        <f t="shared" si="67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 s="2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VLOOKUP(E418,'2018_commission_structure-Start'!$A$22:$I$24,9,FALSE)</f>
        <v>600000</v>
      </c>
      <c r="J418" s="2">
        <f t="shared" si="68"/>
        <v>750000</v>
      </c>
      <c r="K418" s="2">
        <f t="shared" si="69"/>
        <v>900000</v>
      </c>
      <c r="L418" s="2">
        <f t="shared" si="70"/>
        <v>1200000</v>
      </c>
      <c r="M418" s="12">
        <f t="shared" si="71"/>
        <v>1.1107566666666666</v>
      </c>
      <c r="N418" t="str">
        <f t="shared" si="76"/>
        <v>100-125%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11297.18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72"/>
        <v>89297.18</v>
      </c>
      <c r="U418" s="6">
        <f t="shared" si="73"/>
        <v>165806.18</v>
      </c>
      <c r="V418" s="6">
        <f>MIN(H418,I418)*INDEX('2018_commission_structure-Start'!$A$15:$J$18,MATCH($E418,'2018_commission_structure-Start'!$A$15:$A$18,0),MATCH(V$1,'2018_commission_structure-Start'!$A$15:$J$15,0))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11961.72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74"/>
        <v>101961.72</v>
      </c>
      <c r="AB418" s="6">
        <f t="shared" si="75"/>
        <v>178470.72</v>
      </c>
    </row>
    <row r="419" spans="1:28" x14ac:dyDescent="0.2">
      <c r="A419" t="str">
        <f t="shared" si="67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 s="2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VLOOKUP(E419,'2018_commission_structure-Start'!$A$22:$I$24,9,FALSE)</f>
        <v>600000</v>
      </c>
      <c r="J419" s="2">
        <f t="shared" si="68"/>
        <v>750000</v>
      </c>
      <c r="K419" s="2">
        <f t="shared" si="69"/>
        <v>900000</v>
      </c>
      <c r="L419" s="2">
        <f t="shared" si="70"/>
        <v>1200000</v>
      </c>
      <c r="M419" s="12">
        <f t="shared" si="71"/>
        <v>1.4238616666666666</v>
      </c>
      <c r="N419" t="str">
        <f t="shared" si="76"/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21906.57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72"/>
        <v>125406.57</v>
      </c>
      <c r="U419" s="6">
        <f t="shared" si="73"/>
        <v>201668.57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26079.25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74"/>
        <v>143079.25</v>
      </c>
      <c r="AB419" s="6">
        <f t="shared" si="75"/>
        <v>219341.25</v>
      </c>
    </row>
    <row r="420" spans="1:28" x14ac:dyDescent="0.2">
      <c r="A420" t="str">
        <f t="shared" si="67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 s="2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VLOOKUP(E420,'2018_commission_structure-Start'!$A$22:$I$24,9,FALSE)</f>
        <v>600000</v>
      </c>
      <c r="J420" s="2">
        <f t="shared" si="68"/>
        <v>750000</v>
      </c>
      <c r="K420" s="2">
        <f t="shared" si="69"/>
        <v>900000</v>
      </c>
      <c r="L420" s="2">
        <f t="shared" si="70"/>
        <v>1200000</v>
      </c>
      <c r="M420" s="12">
        <f t="shared" si="71"/>
        <v>1.2242433333333334</v>
      </c>
      <c r="N420" t="str">
        <f t="shared" si="76"/>
        <v>100-125%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22872.820000000003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72"/>
        <v>100872.82</v>
      </c>
      <c r="U420" s="6">
        <f t="shared" si="73"/>
        <v>159481.82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24218.28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74"/>
        <v>114218.28</v>
      </c>
      <c r="AB420" s="6">
        <f t="shared" si="75"/>
        <v>172827.28</v>
      </c>
    </row>
    <row r="421" spans="1:28" x14ac:dyDescent="0.2">
      <c r="A421" t="str">
        <f t="shared" si="67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 s="2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VLOOKUP(E421,'2018_commission_structure-Start'!$A$22:$I$24,9,FALSE)</f>
        <v>500000</v>
      </c>
      <c r="J421" s="2">
        <f t="shared" si="68"/>
        <v>625000</v>
      </c>
      <c r="K421" s="2">
        <f t="shared" si="69"/>
        <v>750000</v>
      </c>
      <c r="L421" s="2">
        <f t="shared" si="70"/>
        <v>1000000</v>
      </c>
      <c r="M421" s="12">
        <f t="shared" si="71"/>
        <v>1.450016</v>
      </c>
      <c r="N421" t="str">
        <f t="shared" si="76"/>
        <v>125-150%</v>
      </c>
      <c r="O421" s="6">
        <f>MIN(H421,I421)*INDEX('2018_commission_structure-Start'!$A$21:$I$24,MATCH($E421,'2018_commission_structure-Start'!$A$21:$A$24,0),MATCH(O$1,'2018_commission_structure-Start'!$A$21:$I$21,0))</f>
        <v>50000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18750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18001.439999999999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72"/>
        <v>86751.44</v>
      </c>
      <c r="U421" s="6">
        <f t="shared" si="73"/>
        <v>133221.44</v>
      </c>
      <c r="V421" s="6">
        <f>MIN(H421,I421)*INDEX('2018_commission_structure-Start'!$A$15:$J$18,MATCH($E421,'2018_commission_structure-Start'!$A$15:$A$18,0),MATCH(V$1,'2018_commission_structure-Start'!$A$15:$J$15,0))</f>
        <v>60000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21250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20001.600000000002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74"/>
        <v>101251.6</v>
      </c>
      <c r="AB421" s="6">
        <f t="shared" si="75"/>
        <v>147721.60000000001</v>
      </c>
    </row>
    <row r="422" spans="1:28" x14ac:dyDescent="0.2">
      <c r="A422" t="str">
        <f t="shared" si="67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 s="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VLOOKUP(E422,'2018_commission_structure-Start'!$A$22:$I$24,9,FALSE)</f>
        <v>600000</v>
      </c>
      <c r="J422" s="2">
        <f t="shared" si="68"/>
        <v>750000</v>
      </c>
      <c r="K422" s="2">
        <f t="shared" si="69"/>
        <v>900000</v>
      </c>
      <c r="L422" s="2">
        <f t="shared" si="70"/>
        <v>1200000</v>
      </c>
      <c r="M422" s="12">
        <f t="shared" si="71"/>
        <v>1.6588566666666666</v>
      </c>
      <c r="N422" t="str">
        <f t="shared" si="76"/>
        <v>150-200%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25500.000000000004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31500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24781.64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72"/>
        <v>159781.64000000001</v>
      </c>
      <c r="U422" s="6">
        <f t="shared" si="73"/>
        <v>237607.64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27000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37500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28594.2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74"/>
        <v>183094.2</v>
      </c>
      <c r="AB422" s="6">
        <f t="shared" si="75"/>
        <v>260920.2</v>
      </c>
    </row>
    <row r="423" spans="1:28" x14ac:dyDescent="0.2">
      <c r="A423" t="str">
        <f t="shared" si="67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 s="2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VLOOKUP(E423,'2018_commission_structure-Start'!$A$22:$I$24,9,FALSE)</f>
        <v>750000</v>
      </c>
      <c r="J423" s="2">
        <f t="shared" si="68"/>
        <v>937500</v>
      </c>
      <c r="K423" s="2">
        <f t="shared" si="69"/>
        <v>1125000</v>
      </c>
      <c r="L423" s="2">
        <f t="shared" si="70"/>
        <v>1500000</v>
      </c>
      <c r="M423" s="12">
        <f t="shared" si="71"/>
        <v>1.4186226666666666</v>
      </c>
      <c r="N423" t="str">
        <f t="shared" si="76"/>
        <v>125-150%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35625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29087.41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72"/>
        <v>177212.41</v>
      </c>
      <c r="U423" s="6">
        <f t="shared" si="73"/>
        <v>299302.41000000003</v>
      </c>
      <c r="V423" s="6">
        <f>MIN(H423,I423)*INDEX('2018_commission_structure-Start'!$A$15:$J$18,MATCH($E423,'2018_commission_structure-Start'!$A$15:$A$18,0),MATCH(V$1,'2018_commission_structure-Start'!$A$15:$J$15,0))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41250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31616.75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74"/>
        <v>185366.75</v>
      </c>
      <c r="AB423" s="6">
        <f t="shared" si="75"/>
        <v>307456.75</v>
      </c>
    </row>
    <row r="424" spans="1:28" x14ac:dyDescent="0.2">
      <c r="A424" t="str">
        <f t="shared" si="67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 s="2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VLOOKUP(E424,'2018_commission_structure-Start'!$A$22:$I$24,9,FALSE)</f>
        <v>750000</v>
      </c>
      <c r="J424" s="2">
        <f t="shared" si="68"/>
        <v>937500</v>
      </c>
      <c r="K424" s="2">
        <f t="shared" si="69"/>
        <v>1125000</v>
      </c>
      <c r="L424" s="2">
        <f t="shared" si="70"/>
        <v>1500000</v>
      </c>
      <c r="M424" s="12">
        <f t="shared" si="71"/>
        <v>0.72104133333333331</v>
      </c>
      <c r="N424" t="str">
        <f t="shared" si="76"/>
        <v>0-100%</v>
      </c>
      <c r="O424" s="6">
        <f>MIN(H424,I424)*INDEX('2018_commission_structure-Start'!$A$21:$I$24,MATCH($E424,'2018_commission_structure-Start'!$A$21:$A$24,0),MATCH(O$1,'2018_commission_structure-Start'!$A$21:$I$21,0))</f>
        <v>81117.149999999994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72"/>
        <v>81117.149999999994</v>
      </c>
      <c r="U424" s="6">
        <f t="shared" si="73"/>
        <v>161836.15</v>
      </c>
      <c r="V424" s="6">
        <f>MIN(H424,I424)*INDEX('2018_commission_structure-Start'!$A$15:$J$18,MATCH($E424,'2018_commission_structure-Start'!$A$15:$A$18,0),MATCH(V$1,'2018_commission_structure-Start'!$A$15:$J$15,0))</f>
        <v>81117.149999999994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74"/>
        <v>81117.149999999994</v>
      </c>
      <c r="AB424" s="6">
        <f t="shared" si="75"/>
        <v>161836.15</v>
      </c>
    </row>
    <row r="425" spans="1:28" x14ac:dyDescent="0.2">
      <c r="A425" t="str">
        <f t="shared" si="67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 s="2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VLOOKUP(E425,'2018_commission_structure-Start'!$A$22:$I$24,9,FALSE)</f>
        <v>750000</v>
      </c>
      <c r="J425" s="2">
        <f t="shared" si="68"/>
        <v>937500</v>
      </c>
      <c r="K425" s="2">
        <f t="shared" si="69"/>
        <v>1125000</v>
      </c>
      <c r="L425" s="2">
        <f t="shared" si="70"/>
        <v>1500000</v>
      </c>
      <c r="M425" s="12">
        <f t="shared" si="71"/>
        <v>0.88710933333333331</v>
      </c>
      <c r="N425" t="str">
        <f t="shared" si="76"/>
        <v>0-100%</v>
      </c>
      <c r="O425" s="6">
        <f>MIN(H425,I425)*INDEX('2018_commission_structure-Start'!$A$21:$I$24,MATCH($E425,'2018_commission_structure-Start'!$A$21:$A$24,0),MATCH(O$1,'2018_commission_structure-Start'!$A$21:$I$21,0))</f>
        <v>99799.8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72"/>
        <v>99799.8</v>
      </c>
      <c r="U425" s="6">
        <f t="shared" si="73"/>
        <v>207601.8</v>
      </c>
      <c r="V425" s="6">
        <f>MIN(H425,I425)*INDEX('2018_commission_structure-Start'!$A$15:$J$18,MATCH($E425,'2018_commission_structure-Start'!$A$15:$A$18,0),MATCH(V$1,'2018_commission_structure-Start'!$A$15:$J$15,0))</f>
        <v>99799.8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74"/>
        <v>99799.8</v>
      </c>
      <c r="AB425" s="6">
        <f t="shared" si="75"/>
        <v>207601.8</v>
      </c>
    </row>
    <row r="426" spans="1:28" x14ac:dyDescent="0.2">
      <c r="A426" t="str">
        <f t="shared" si="67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 s="2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VLOOKUP(E426,'2018_commission_structure-Start'!$A$22:$I$24,9,FALSE)</f>
        <v>750000</v>
      </c>
      <c r="J426" s="2">
        <f t="shared" si="68"/>
        <v>937500</v>
      </c>
      <c r="K426" s="2">
        <f t="shared" si="69"/>
        <v>1125000</v>
      </c>
      <c r="L426" s="2">
        <f t="shared" si="70"/>
        <v>1500000</v>
      </c>
      <c r="M426" s="12">
        <f t="shared" si="71"/>
        <v>0.88131066666666669</v>
      </c>
      <c r="N426" t="str">
        <f t="shared" si="76"/>
        <v>0-100%</v>
      </c>
      <c r="O426" s="6">
        <f>MIN(H426,I426)*INDEX('2018_commission_structure-Start'!$A$21:$I$24,MATCH($E426,'2018_commission_structure-Start'!$A$21:$A$24,0),MATCH(O$1,'2018_commission_structure-Start'!$A$21:$I$21,0))</f>
        <v>99147.45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0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72"/>
        <v>99147.45</v>
      </c>
      <c r="U426" s="6">
        <f t="shared" si="73"/>
        <v>212673.45</v>
      </c>
      <c r="V426" s="6">
        <f>MIN(H426,I426)*INDEX('2018_commission_structure-Start'!$A$15:$J$18,MATCH($E426,'2018_commission_structure-Start'!$A$15:$A$18,0),MATCH(V$1,'2018_commission_structure-Start'!$A$15:$J$15,0))</f>
        <v>99147.45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74"/>
        <v>99147.45</v>
      </c>
      <c r="AB426" s="6">
        <f t="shared" si="75"/>
        <v>212673.45</v>
      </c>
    </row>
    <row r="427" spans="1:28" x14ac:dyDescent="0.2">
      <c r="A427" t="str">
        <f t="shared" si="67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 s="2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VLOOKUP(E427,'2018_commission_structure-Start'!$A$22:$I$24,9,FALSE)</f>
        <v>500000</v>
      </c>
      <c r="J427" s="2">
        <f t="shared" si="68"/>
        <v>625000</v>
      </c>
      <c r="K427" s="2">
        <f t="shared" si="69"/>
        <v>750000</v>
      </c>
      <c r="L427" s="2">
        <f t="shared" si="70"/>
        <v>1000000</v>
      </c>
      <c r="M427" s="12">
        <f t="shared" si="71"/>
        <v>1.604068</v>
      </c>
      <c r="N427" t="str">
        <f t="shared" si="76"/>
        <v>150-200%</v>
      </c>
      <c r="O427" s="6">
        <f>MIN(H427,I427)*INDEX('2018_commission_structure-Start'!$A$21:$I$24,MATCH($E427,'2018_commission_structure-Start'!$A$21:$A$24,0),MATCH(O$1,'2018_commission_structure-Start'!$A$21:$I$21,0))</f>
        <v>50000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18750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22500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11447.48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72"/>
        <v>102697.48</v>
      </c>
      <c r="U427" s="6">
        <f t="shared" si="73"/>
        <v>143592.47999999998</v>
      </c>
      <c r="V427" s="6">
        <f>MIN(H427,I427)*INDEX('2018_commission_structure-Start'!$A$15:$J$18,MATCH($E427,'2018_commission_structure-Start'!$A$15:$A$18,0),MATCH(V$1,'2018_commission_structure-Start'!$A$15:$J$15,0))</f>
        <v>60000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21250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25000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11447.48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74"/>
        <v>117697.48</v>
      </c>
      <c r="AB427" s="6">
        <f t="shared" si="75"/>
        <v>158592.47999999998</v>
      </c>
    </row>
    <row r="428" spans="1:28" x14ac:dyDescent="0.2">
      <c r="A428" t="str">
        <f t="shared" si="67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 s="2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VLOOKUP(E428,'2018_commission_structure-Start'!$A$22:$I$24,9,FALSE)</f>
        <v>600000</v>
      </c>
      <c r="J428" s="2">
        <f t="shared" si="68"/>
        <v>750000</v>
      </c>
      <c r="K428" s="2">
        <f t="shared" si="69"/>
        <v>900000</v>
      </c>
      <c r="L428" s="2">
        <f t="shared" si="70"/>
        <v>1200000</v>
      </c>
      <c r="M428" s="12">
        <f t="shared" si="71"/>
        <v>1.8208883333333334</v>
      </c>
      <c r="N428" t="str">
        <f t="shared" ref="N428:N459" si="77">IF(M428&lt;=1, "0-100%", IF(M428&lt;=1.25, "100-125%", IF(M428&lt;=1.5, "125-150%", IF(M428&lt;=2, "150-200%", "&gt;200%"))))</f>
        <v>150-200%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31500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50058.58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72"/>
        <v>185058.58000000002</v>
      </c>
      <c r="U428" s="6">
        <f t="shared" si="73"/>
        <v>264259.58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37500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57759.9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74"/>
        <v>212259.9</v>
      </c>
      <c r="AB428" s="6">
        <f t="shared" si="75"/>
        <v>291460.90000000002</v>
      </c>
    </row>
    <row r="429" spans="1:28" x14ac:dyDescent="0.2">
      <c r="A429" t="str">
        <f t="shared" si="67"/>
        <v>Baird Hayhow</v>
      </c>
      <c r="B429">
        <v>2659144249</v>
      </c>
      <c r="C429" t="s">
        <v>27</v>
      </c>
      <c r="D429" t="s">
        <v>28</v>
      </c>
      <c r="E429" t="s">
        <v>29</v>
      </c>
      <c r="F429" s="2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VLOOKUP(E429,'2018_commission_structure-Start'!$A$22:$I$24,9,FALSE)</f>
        <v>600000</v>
      </c>
      <c r="J429" s="2">
        <f t="shared" si="68"/>
        <v>750000</v>
      </c>
      <c r="K429" s="2">
        <f t="shared" si="69"/>
        <v>900000</v>
      </c>
      <c r="L429" s="2">
        <f t="shared" si="70"/>
        <v>1200000</v>
      </c>
      <c r="M429" s="12">
        <f t="shared" si="71"/>
        <v>1.4531966666666667</v>
      </c>
      <c r="N429" t="str">
        <f t="shared" si="77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25602.78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72"/>
        <v>129102.78</v>
      </c>
      <c r="U429" s="6">
        <f t="shared" si="73"/>
        <v>188924.78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30479.5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74"/>
        <v>147479.5</v>
      </c>
      <c r="AB429" s="6">
        <f t="shared" si="75"/>
        <v>207301.5</v>
      </c>
    </row>
    <row r="430" spans="1:28" x14ac:dyDescent="0.2">
      <c r="A430" t="str">
        <f t="shared" si="67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 s="2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VLOOKUP(E430,'2018_commission_structure-Start'!$A$22:$I$24,9,FALSE)</f>
        <v>500000</v>
      </c>
      <c r="J430" s="2">
        <f t="shared" si="68"/>
        <v>625000</v>
      </c>
      <c r="K430" s="2">
        <f t="shared" si="69"/>
        <v>750000</v>
      </c>
      <c r="L430" s="2">
        <f t="shared" si="70"/>
        <v>1000000</v>
      </c>
      <c r="M430" s="12">
        <f t="shared" si="71"/>
        <v>1.6293299999999999</v>
      </c>
      <c r="N430" t="str">
        <f t="shared" si="77"/>
        <v>150-200%</v>
      </c>
      <c r="O430" s="6">
        <f>MIN(H430,I430)*INDEX('2018_commission_structure-Start'!$A$21:$I$24,MATCH($E430,'2018_commission_structure-Start'!$A$21:$A$24,0),MATCH(O$1,'2018_commission_structure-Start'!$A$21:$I$21,0))</f>
        <v>50000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18750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22500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14226.3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72"/>
        <v>105476.3</v>
      </c>
      <c r="U430" s="6">
        <f t="shared" si="73"/>
        <v>154405.29999999999</v>
      </c>
      <c r="V430" s="6">
        <f>MIN(H430,I430)*INDEX('2018_commission_structure-Start'!$A$15:$J$18,MATCH($E430,'2018_commission_structure-Start'!$A$15:$A$18,0),MATCH(V$1,'2018_commission_structure-Start'!$A$15:$J$15,0))</f>
        <v>60000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21250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25000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14226.3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74"/>
        <v>120476.3</v>
      </c>
      <c r="AB430" s="6">
        <f t="shared" si="75"/>
        <v>169405.3</v>
      </c>
    </row>
    <row r="431" spans="1:28" x14ac:dyDescent="0.2">
      <c r="A431" t="str">
        <f t="shared" si="67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 s="2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VLOOKUP(E431,'2018_commission_structure-Start'!$A$22:$I$24,9,FALSE)</f>
        <v>500000</v>
      </c>
      <c r="J431" s="2">
        <f t="shared" si="68"/>
        <v>625000</v>
      </c>
      <c r="K431" s="2">
        <f t="shared" si="69"/>
        <v>750000</v>
      </c>
      <c r="L431" s="2">
        <f t="shared" si="70"/>
        <v>1000000</v>
      </c>
      <c r="M431" s="12">
        <f t="shared" si="71"/>
        <v>1.155354</v>
      </c>
      <c r="N431" t="str">
        <f t="shared" si="77"/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11651.55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72"/>
        <v>61651.55</v>
      </c>
      <c r="U431" s="6">
        <f t="shared" si="73"/>
        <v>91882.55</v>
      </c>
      <c r="V431" s="6">
        <f>MIN(H431,I431)*INDEX('2018_commission_structure-Start'!$A$15:$J$18,MATCH($E431,'2018_commission_structure-Start'!$A$15:$A$18,0),MATCH(V$1,'2018_commission_structure-Start'!$A$15:$J$15,0))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13205.09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74"/>
        <v>73205.09</v>
      </c>
      <c r="AB431" s="6">
        <f t="shared" si="75"/>
        <v>103436.09</v>
      </c>
    </row>
    <row r="432" spans="1:28" x14ac:dyDescent="0.2">
      <c r="A432" t="str">
        <f t="shared" si="67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 s="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VLOOKUP(E432,'2018_commission_structure-Start'!$A$22:$I$24,9,FALSE)</f>
        <v>750000</v>
      </c>
      <c r="J432" s="2">
        <f t="shared" si="68"/>
        <v>937500</v>
      </c>
      <c r="K432" s="2">
        <f t="shared" si="69"/>
        <v>1125000</v>
      </c>
      <c r="L432" s="2">
        <f t="shared" si="70"/>
        <v>1500000</v>
      </c>
      <c r="M432" s="12">
        <f t="shared" si="71"/>
        <v>0.83522666666666667</v>
      </c>
      <c r="N432" t="str">
        <f t="shared" si="77"/>
        <v>0-100%</v>
      </c>
      <c r="O432" s="6">
        <f>MIN(H432,I432)*INDEX('2018_commission_structure-Start'!$A$21:$I$24,MATCH($E432,'2018_commission_structure-Start'!$A$21:$A$24,0),MATCH(O$1,'2018_commission_structure-Start'!$A$21:$I$21,0))</f>
        <v>93963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72"/>
        <v>93963</v>
      </c>
      <c r="U432" s="6">
        <f t="shared" si="73"/>
        <v>174008</v>
      </c>
      <c r="V432" s="6">
        <f>MIN(H432,I432)*INDEX('2018_commission_structure-Start'!$A$15:$J$18,MATCH($E432,'2018_commission_structure-Start'!$A$15:$A$18,0),MATCH(V$1,'2018_commission_structure-Start'!$A$15:$J$15,0))</f>
        <v>93963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74"/>
        <v>93963</v>
      </c>
      <c r="AB432" s="6">
        <f t="shared" si="75"/>
        <v>174008</v>
      </c>
    </row>
    <row r="433" spans="1:28" x14ac:dyDescent="0.2">
      <c r="A433" t="str">
        <f t="shared" si="67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 s="2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VLOOKUP(E433,'2018_commission_structure-Start'!$A$22:$I$24,9,FALSE)</f>
        <v>500000</v>
      </c>
      <c r="J433" s="2">
        <f t="shared" si="68"/>
        <v>625000</v>
      </c>
      <c r="K433" s="2">
        <f t="shared" si="69"/>
        <v>750000</v>
      </c>
      <c r="L433" s="2">
        <f t="shared" si="70"/>
        <v>1000000</v>
      </c>
      <c r="M433" s="12">
        <f t="shared" si="71"/>
        <v>1.7204839999999999</v>
      </c>
      <c r="N433" t="str">
        <f t="shared" si="77"/>
        <v>150-200%</v>
      </c>
      <c r="O433" s="6">
        <f>MIN(H433,I433)*INDEX('2018_commission_structure-Start'!$A$21:$I$24,MATCH($E433,'2018_commission_structure-Start'!$A$21:$A$24,0),MATCH(O$1,'2018_commission_structure-Start'!$A$21:$I$21,0))</f>
        <v>50000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18750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22500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24253.24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72"/>
        <v>115503.24</v>
      </c>
      <c r="U433" s="6">
        <f t="shared" si="73"/>
        <v>168388.24</v>
      </c>
      <c r="V433" s="6">
        <f>MIN(H433,I433)*INDEX('2018_commission_structure-Start'!$A$15:$J$18,MATCH($E433,'2018_commission_structure-Start'!$A$15:$A$18,0),MATCH(V$1,'2018_commission_structure-Start'!$A$15:$J$15,0))</f>
        <v>60000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21250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25000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24253.24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74"/>
        <v>130503.24</v>
      </c>
      <c r="AB433" s="6">
        <f t="shared" si="75"/>
        <v>183388.24</v>
      </c>
    </row>
    <row r="434" spans="1:28" x14ac:dyDescent="0.2">
      <c r="A434" t="str">
        <f t="shared" si="67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 s="2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VLOOKUP(E434,'2018_commission_structure-Start'!$A$22:$I$24,9,FALSE)</f>
        <v>750000</v>
      </c>
      <c r="J434" s="2">
        <f t="shared" si="68"/>
        <v>937500</v>
      </c>
      <c r="K434" s="2">
        <f t="shared" si="69"/>
        <v>1125000</v>
      </c>
      <c r="L434" s="2">
        <f t="shared" si="70"/>
        <v>1500000</v>
      </c>
      <c r="M434" s="12">
        <f t="shared" si="71"/>
        <v>1.1869866666666666</v>
      </c>
      <c r="N434" t="str">
        <f t="shared" si="77"/>
        <v>100-125%</v>
      </c>
      <c r="O434" s="6">
        <f>MIN(H434,I434)*INDEX('2018_commission_structure-Start'!$A$21:$I$24,MATCH($E434,'2018_commission_structure-Start'!$A$21:$A$24,0),MATCH(O$1,'2018_commission_structure-Start'!$A$21:$I$21,0))</f>
        <v>112500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26645.599999999999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72"/>
        <v>139145.60000000001</v>
      </c>
      <c r="U434" s="6">
        <f t="shared" si="73"/>
        <v>238229.6</v>
      </c>
      <c r="V434" s="6">
        <f>MIN(H434,I434)*INDEX('2018_commission_structure-Start'!$A$15:$J$18,MATCH($E434,'2018_commission_structure-Start'!$A$15:$A$18,0),MATCH(V$1,'2018_commission_structure-Start'!$A$15:$J$15,0))</f>
        <v>112500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30852.799999999999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74"/>
        <v>143352.79999999999</v>
      </c>
      <c r="AB434" s="6">
        <f t="shared" si="75"/>
        <v>242436.8</v>
      </c>
    </row>
    <row r="435" spans="1:28" x14ac:dyDescent="0.2">
      <c r="A435" t="str">
        <f t="shared" si="67"/>
        <v>Tori Helis</v>
      </c>
      <c r="B435">
        <v>2417008025</v>
      </c>
      <c r="C435" t="s">
        <v>923</v>
      </c>
      <c r="D435" t="s">
        <v>924</v>
      </c>
      <c r="E435" t="s">
        <v>29</v>
      </c>
      <c r="F435" s="2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VLOOKUP(E435,'2018_commission_structure-Start'!$A$22:$I$24,9,FALSE)</f>
        <v>600000</v>
      </c>
      <c r="J435" s="2">
        <f t="shared" si="68"/>
        <v>750000</v>
      </c>
      <c r="K435" s="2">
        <f t="shared" si="69"/>
        <v>900000</v>
      </c>
      <c r="L435" s="2">
        <f t="shared" si="70"/>
        <v>1200000</v>
      </c>
      <c r="M435" s="12">
        <f t="shared" si="71"/>
        <v>1.022205</v>
      </c>
      <c r="N435" t="str">
        <f t="shared" si="77"/>
        <v>100-125%</v>
      </c>
      <c r="O435" s="6">
        <f>MIN(H435,I435)*INDEX('2018_commission_structure-Start'!$A$21:$I$24,MATCH($E435,'2018_commission_structure-Start'!$A$21:$A$24,0),MATCH(O$1,'2018_commission_structure-Start'!$A$21:$I$21,0))</f>
        <v>78000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2264.9100000000003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72"/>
        <v>80264.91</v>
      </c>
      <c r="U435" s="6">
        <f t="shared" si="73"/>
        <v>154276.91</v>
      </c>
      <c r="V435" s="6">
        <f>MIN(H435,I435)*INDEX('2018_commission_structure-Start'!$A$15:$J$18,MATCH($E435,'2018_commission_structure-Start'!$A$15:$A$18,0),MATCH(V$1,'2018_commission_structure-Start'!$A$15:$J$15,0))</f>
        <v>90000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2398.14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74"/>
        <v>92398.14</v>
      </c>
      <c r="AB435" s="6">
        <f t="shared" si="75"/>
        <v>166410.14000000001</v>
      </c>
    </row>
    <row r="436" spans="1:28" x14ac:dyDescent="0.2">
      <c r="A436" t="str">
        <f t="shared" si="67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 s="2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VLOOKUP(E436,'2018_commission_structure-Start'!$A$22:$I$24,9,FALSE)</f>
        <v>600000</v>
      </c>
      <c r="J436" s="2">
        <f t="shared" si="68"/>
        <v>750000</v>
      </c>
      <c r="K436" s="2">
        <f t="shared" si="69"/>
        <v>900000</v>
      </c>
      <c r="L436" s="2">
        <f t="shared" si="70"/>
        <v>1200000</v>
      </c>
      <c r="M436" s="12">
        <f t="shared" si="71"/>
        <v>1.6702083333333333</v>
      </c>
      <c r="N436" t="str">
        <f t="shared" si="77"/>
        <v>150-200%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31500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26552.5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72"/>
        <v>161552.5</v>
      </c>
      <c r="U436" s="6">
        <f t="shared" si="73"/>
        <v>225599.5</v>
      </c>
      <c r="V436" s="6">
        <f>MIN(H436,I436)*INDEX('2018_commission_structure-Start'!$A$15:$J$18,MATCH($E436,'2018_commission_structure-Start'!$A$15:$A$18,0),MATCH(V$1,'2018_commission_structure-Start'!$A$15:$J$15,0))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37500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30637.5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74"/>
        <v>185137.5</v>
      </c>
      <c r="AB436" s="6">
        <f t="shared" si="75"/>
        <v>249184.5</v>
      </c>
    </row>
    <row r="437" spans="1:28" x14ac:dyDescent="0.2">
      <c r="A437" t="str">
        <f t="shared" si="67"/>
        <v>Orel Henrie</v>
      </c>
      <c r="B437">
        <v>7707009371</v>
      </c>
      <c r="C437" t="s">
        <v>406</v>
      </c>
      <c r="D437" t="s">
        <v>407</v>
      </c>
      <c r="E437" t="s">
        <v>10</v>
      </c>
      <c r="F437" s="2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VLOOKUP(E437,'2018_commission_structure-Start'!$A$22:$I$24,9,FALSE)</f>
        <v>750000</v>
      </c>
      <c r="J437" s="2">
        <f t="shared" si="68"/>
        <v>937500</v>
      </c>
      <c r="K437" s="2">
        <f t="shared" si="69"/>
        <v>1125000</v>
      </c>
      <c r="L437" s="2">
        <f t="shared" si="70"/>
        <v>1500000</v>
      </c>
      <c r="M437" s="12">
        <f t="shared" si="71"/>
        <v>0.68133866666666665</v>
      </c>
      <c r="N437" t="str">
        <f t="shared" si="77"/>
        <v>0-100%</v>
      </c>
      <c r="O437" s="6">
        <f>MIN(H437,I437)*INDEX('2018_commission_structure-Start'!$A$21:$I$24,MATCH($E437,'2018_commission_structure-Start'!$A$21:$A$24,0),MATCH(O$1,'2018_commission_structure-Start'!$A$21:$I$21,0))</f>
        <v>76650.599999999991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72"/>
        <v>76650.599999999991</v>
      </c>
      <c r="U437" s="6">
        <f t="shared" si="73"/>
        <v>196584.59999999998</v>
      </c>
      <c r="V437" s="6">
        <f>MIN(H437,I437)*INDEX('2018_commission_structure-Start'!$A$15:$J$18,MATCH($E437,'2018_commission_structure-Start'!$A$15:$A$18,0),MATCH(V$1,'2018_commission_structure-Start'!$A$15:$J$15,0))</f>
        <v>76650.599999999991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74"/>
        <v>76650.599999999991</v>
      </c>
      <c r="AB437" s="6">
        <f t="shared" si="75"/>
        <v>196584.59999999998</v>
      </c>
    </row>
    <row r="438" spans="1:28" x14ac:dyDescent="0.2">
      <c r="A438" t="str">
        <f t="shared" si="67"/>
        <v>Terry Hess</v>
      </c>
      <c r="B438">
        <v>5811999097</v>
      </c>
      <c r="C438" t="s">
        <v>724</v>
      </c>
      <c r="D438" t="s">
        <v>725</v>
      </c>
      <c r="E438" t="s">
        <v>7</v>
      </c>
      <c r="F438" s="2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VLOOKUP(E438,'2018_commission_structure-Start'!$A$22:$I$24,9,FALSE)</f>
        <v>500000</v>
      </c>
      <c r="J438" s="2">
        <f t="shared" si="68"/>
        <v>625000</v>
      </c>
      <c r="K438" s="2">
        <f t="shared" si="69"/>
        <v>750000</v>
      </c>
      <c r="L438" s="2">
        <f t="shared" si="70"/>
        <v>1000000</v>
      </c>
      <c r="M438" s="12">
        <f t="shared" si="71"/>
        <v>1.2824500000000001</v>
      </c>
      <c r="N438" t="str">
        <f t="shared" si="77"/>
        <v>125-150%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18750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2920.5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72"/>
        <v>71670.5</v>
      </c>
      <c r="U438" s="6">
        <f t="shared" si="73"/>
        <v>113250.5</v>
      </c>
      <c r="V438" s="6">
        <f>MIN(H438,I438)*INDEX('2018_commission_structure-Start'!$A$15:$J$18,MATCH($E438,'2018_commission_structure-Start'!$A$15:$A$18,0),MATCH(V$1,'2018_commission_structure-Start'!$A$15:$J$15,0))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21250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3245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74"/>
        <v>84495</v>
      </c>
      <c r="AB438" s="6">
        <f t="shared" si="75"/>
        <v>126075</v>
      </c>
    </row>
    <row r="439" spans="1:28" x14ac:dyDescent="0.2">
      <c r="A439" t="str">
        <f t="shared" si="67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 s="2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VLOOKUP(E439,'2018_commission_structure-Start'!$A$22:$I$24,9,FALSE)</f>
        <v>750000</v>
      </c>
      <c r="J439" s="2">
        <f t="shared" si="68"/>
        <v>937500</v>
      </c>
      <c r="K439" s="2">
        <f t="shared" si="69"/>
        <v>1125000</v>
      </c>
      <c r="L439" s="2">
        <f t="shared" si="70"/>
        <v>1500000</v>
      </c>
      <c r="M439" s="12">
        <f t="shared" si="71"/>
        <v>1.1808653333333334</v>
      </c>
      <c r="N439" t="str">
        <f t="shared" si="77"/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25773.31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72"/>
        <v>138273.31</v>
      </c>
      <c r="U439" s="6">
        <f t="shared" si="73"/>
        <v>255756.31</v>
      </c>
      <c r="V439" s="6">
        <f>MIN(H439,I439)*INDEX('2018_commission_structure-Start'!$A$15:$J$18,MATCH($E439,'2018_commission_structure-Start'!$A$15:$A$18,0),MATCH(V$1,'2018_commission_structure-Start'!$A$15:$J$15,0))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29842.78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74"/>
        <v>142342.78</v>
      </c>
      <c r="AB439" s="6">
        <f t="shared" si="75"/>
        <v>259825.78</v>
      </c>
    </row>
    <row r="440" spans="1:28" x14ac:dyDescent="0.2">
      <c r="A440" t="str">
        <f t="shared" si="67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 s="2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VLOOKUP(E440,'2018_commission_structure-Start'!$A$22:$I$24,9,FALSE)</f>
        <v>750000</v>
      </c>
      <c r="J440" s="2">
        <f t="shared" si="68"/>
        <v>937500</v>
      </c>
      <c r="K440" s="2">
        <f t="shared" si="69"/>
        <v>1125000</v>
      </c>
      <c r="L440" s="2">
        <f t="shared" si="70"/>
        <v>1500000</v>
      </c>
      <c r="M440" s="12">
        <f t="shared" si="71"/>
        <v>0.85084400000000004</v>
      </c>
      <c r="N440" t="str">
        <f t="shared" si="77"/>
        <v>0-100%</v>
      </c>
      <c r="O440" s="6">
        <f>MIN(H440,I440)*INDEX('2018_commission_structure-Start'!$A$21:$I$24,MATCH($E440,'2018_commission_structure-Start'!$A$21:$A$24,0),MATCH(O$1,'2018_commission_structure-Start'!$A$21:$I$21,0))</f>
        <v>95719.95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72"/>
        <v>95719.95</v>
      </c>
      <c r="U440" s="6">
        <f t="shared" si="73"/>
        <v>198831.95</v>
      </c>
      <c r="V440" s="6">
        <f>MIN(H440,I440)*INDEX('2018_commission_structure-Start'!$A$15:$J$18,MATCH($E440,'2018_commission_structure-Start'!$A$15:$A$18,0),MATCH(V$1,'2018_commission_structure-Start'!$A$15:$J$15,0))</f>
        <v>95719.95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74"/>
        <v>95719.95</v>
      </c>
      <c r="AB440" s="6">
        <f t="shared" si="75"/>
        <v>198831.95</v>
      </c>
    </row>
    <row r="441" spans="1:28" x14ac:dyDescent="0.2">
      <c r="A441" t="str">
        <f t="shared" si="67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 s="2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VLOOKUP(E441,'2018_commission_structure-Start'!$A$22:$I$24,9,FALSE)</f>
        <v>500000</v>
      </c>
      <c r="J441" s="2">
        <f t="shared" si="68"/>
        <v>625000</v>
      </c>
      <c r="K441" s="2">
        <f t="shared" si="69"/>
        <v>750000</v>
      </c>
      <c r="L441" s="2">
        <f t="shared" si="70"/>
        <v>1000000</v>
      </c>
      <c r="M441" s="12">
        <f t="shared" si="71"/>
        <v>1.1993419999999999</v>
      </c>
      <c r="N441" t="str">
        <f t="shared" si="77"/>
        <v>100-125%</v>
      </c>
      <c r="O441" s="6">
        <f>MIN(H441,I441)*INDEX('2018_commission_structure-Start'!$A$21:$I$24,MATCH($E441,'2018_commission_structure-Start'!$A$21:$A$24,0),MATCH(O$1,'2018_commission_structure-Start'!$A$21:$I$21,0))</f>
        <v>50000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14950.65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72"/>
        <v>64950.65</v>
      </c>
      <c r="U441" s="6">
        <f t="shared" si="73"/>
        <v>101996.65</v>
      </c>
      <c r="V441" s="6">
        <f>MIN(H441,I441)*INDEX('2018_commission_structure-Start'!$A$15:$J$18,MATCH($E441,'2018_commission_structure-Start'!$A$15:$A$18,0),MATCH(V$1,'2018_commission_structure-Start'!$A$15:$J$15,0))</f>
        <v>60000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16944.07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74"/>
        <v>76944.070000000007</v>
      </c>
      <c r="AB441" s="6">
        <f t="shared" si="75"/>
        <v>113990.07</v>
      </c>
    </row>
    <row r="442" spans="1:28" x14ac:dyDescent="0.2">
      <c r="A442" t="str">
        <f t="shared" si="67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 s="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VLOOKUP(E442,'2018_commission_structure-Start'!$A$22:$I$24,9,FALSE)</f>
        <v>600000</v>
      </c>
      <c r="J442" s="2">
        <f t="shared" si="68"/>
        <v>750000</v>
      </c>
      <c r="K442" s="2">
        <f t="shared" si="69"/>
        <v>900000</v>
      </c>
      <c r="L442" s="2">
        <f t="shared" si="70"/>
        <v>1200000</v>
      </c>
      <c r="M442" s="12">
        <f t="shared" si="71"/>
        <v>1.3252550000000001</v>
      </c>
      <c r="N442" t="str">
        <f t="shared" si="77"/>
        <v>125-150%</v>
      </c>
      <c r="O442" s="6">
        <f>MIN(H442,I442)*INDEX('2018_commission_structure-Start'!$A$21:$I$24,MATCH($E442,'2018_commission_structure-Start'!$A$21:$A$24,0),MATCH(O$1,'2018_commission_structure-Start'!$A$21:$I$21,0))</f>
        <v>78000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25500.000000000004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9482.1299999999992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72"/>
        <v>112982.13</v>
      </c>
      <c r="U442" s="6">
        <f t="shared" si="73"/>
        <v>185099.13</v>
      </c>
      <c r="V442" s="6">
        <f>MIN(H442,I442)*INDEX('2018_commission_structure-Start'!$A$15:$J$18,MATCH($E442,'2018_commission_structure-Start'!$A$15:$A$18,0),MATCH(V$1,'2018_commission_structure-Start'!$A$15:$J$15,0))</f>
        <v>90000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27000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11288.25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74"/>
        <v>128288.25</v>
      </c>
      <c r="AB442" s="6">
        <f t="shared" si="75"/>
        <v>200405.25</v>
      </c>
    </row>
    <row r="443" spans="1:28" x14ac:dyDescent="0.2">
      <c r="A443" t="str">
        <f t="shared" si="67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 s="2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VLOOKUP(E443,'2018_commission_structure-Start'!$A$22:$I$24,9,FALSE)</f>
        <v>500000</v>
      </c>
      <c r="J443" s="2">
        <f t="shared" si="68"/>
        <v>625000</v>
      </c>
      <c r="K443" s="2">
        <f t="shared" si="69"/>
        <v>750000</v>
      </c>
      <c r="L443" s="2">
        <f t="shared" si="70"/>
        <v>1000000</v>
      </c>
      <c r="M443" s="12">
        <f t="shared" si="71"/>
        <v>1.27617</v>
      </c>
      <c r="N443" t="str">
        <f t="shared" si="77"/>
        <v>125-150%</v>
      </c>
      <c r="O443" s="6">
        <f>MIN(H443,I443)*INDEX('2018_commission_structure-Start'!$A$21:$I$24,MATCH($E443,'2018_commission_structure-Start'!$A$21:$A$24,0),MATCH(O$1,'2018_commission_structure-Start'!$A$21:$I$21,0))</f>
        <v>50000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18750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2355.2999999999997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72"/>
        <v>71105.3</v>
      </c>
      <c r="U443" s="6">
        <f t="shared" si="73"/>
        <v>113033.3</v>
      </c>
      <c r="V443" s="6">
        <f>MIN(H443,I443)*INDEX('2018_commission_structure-Start'!$A$15:$J$18,MATCH($E443,'2018_commission_structure-Start'!$A$15:$A$18,0),MATCH(V$1,'2018_commission_structure-Start'!$A$15:$J$15,0))</f>
        <v>60000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21250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2617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74"/>
        <v>83867</v>
      </c>
      <c r="AB443" s="6">
        <f t="shared" si="75"/>
        <v>125795</v>
      </c>
    </row>
    <row r="444" spans="1:28" x14ac:dyDescent="0.2">
      <c r="A444" t="str">
        <f t="shared" si="67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 s="2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VLOOKUP(E444,'2018_commission_structure-Start'!$A$22:$I$24,9,FALSE)</f>
        <v>600000</v>
      </c>
      <c r="J444" s="2">
        <f t="shared" si="68"/>
        <v>750000</v>
      </c>
      <c r="K444" s="2">
        <f t="shared" si="69"/>
        <v>900000</v>
      </c>
      <c r="L444" s="2">
        <f t="shared" si="70"/>
        <v>1200000</v>
      </c>
      <c r="M444" s="12">
        <f t="shared" si="71"/>
        <v>1.0336733333333334</v>
      </c>
      <c r="N444" t="str">
        <f t="shared" si="77"/>
        <v>100-125%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3434.6800000000003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72"/>
        <v>81434.679999999993</v>
      </c>
      <c r="U444" s="6">
        <f t="shared" si="73"/>
        <v>158892.68</v>
      </c>
      <c r="V444" s="6">
        <f>MIN(H444,I444)*INDEX('2018_commission_structure-Start'!$A$15:$J$18,MATCH($E444,'2018_commission_structure-Start'!$A$15:$A$18,0),MATCH(V$1,'2018_commission_structure-Start'!$A$15:$J$15,0))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3636.72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74"/>
        <v>93636.72</v>
      </c>
      <c r="AB444" s="6">
        <f t="shared" si="75"/>
        <v>171094.72</v>
      </c>
    </row>
    <row r="445" spans="1:28" x14ac:dyDescent="0.2">
      <c r="A445" t="str">
        <f t="shared" si="67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 s="2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VLOOKUP(E445,'2018_commission_structure-Start'!$A$22:$I$24,9,FALSE)</f>
        <v>750000</v>
      </c>
      <c r="J445" s="2">
        <f t="shared" si="68"/>
        <v>937500</v>
      </c>
      <c r="K445" s="2">
        <f t="shared" si="69"/>
        <v>1125000</v>
      </c>
      <c r="L445" s="2">
        <f t="shared" si="70"/>
        <v>1500000</v>
      </c>
      <c r="M445" s="12">
        <f t="shared" si="71"/>
        <v>0.93064400000000003</v>
      </c>
      <c r="N445" t="str">
        <f t="shared" si="77"/>
        <v>0-100%</v>
      </c>
      <c r="O445" s="6">
        <f>MIN(H445,I445)*INDEX('2018_commission_structure-Start'!$A$21:$I$24,MATCH($E445,'2018_commission_structure-Start'!$A$21:$A$24,0),MATCH(O$1,'2018_commission_structure-Start'!$A$21:$I$21,0))</f>
        <v>104697.45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72"/>
        <v>104697.45</v>
      </c>
      <c r="U445" s="6">
        <f t="shared" si="73"/>
        <v>216835.45</v>
      </c>
      <c r="V445" s="6">
        <f>MIN(H445,I445)*INDEX('2018_commission_structure-Start'!$A$15:$J$18,MATCH($E445,'2018_commission_structure-Start'!$A$15:$A$18,0),MATCH(V$1,'2018_commission_structure-Start'!$A$15:$J$15,0))</f>
        <v>104697.45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74"/>
        <v>104697.45</v>
      </c>
      <c r="AB445" s="6">
        <f t="shared" si="75"/>
        <v>216835.45</v>
      </c>
    </row>
    <row r="446" spans="1:28" x14ac:dyDescent="0.2">
      <c r="A446" t="str">
        <f t="shared" si="67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 s="2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VLOOKUP(E446,'2018_commission_structure-Start'!$A$22:$I$24,9,FALSE)</f>
        <v>600000</v>
      </c>
      <c r="J446" s="2">
        <f t="shared" si="68"/>
        <v>750000</v>
      </c>
      <c r="K446" s="2">
        <f t="shared" si="69"/>
        <v>900000</v>
      </c>
      <c r="L446" s="2">
        <f t="shared" si="70"/>
        <v>1200000</v>
      </c>
      <c r="M446" s="12">
        <f t="shared" si="71"/>
        <v>1.2888366666666666</v>
      </c>
      <c r="N446" t="str">
        <f t="shared" si="77"/>
        <v>125-150%</v>
      </c>
      <c r="O446" s="6">
        <f>MIN(H446,I446)*INDEX('2018_commission_structure-Start'!$A$21:$I$24,MATCH($E446,'2018_commission_structure-Start'!$A$21:$A$24,0),MATCH(O$1,'2018_commission_structure-Start'!$A$21:$I$21,0))</f>
        <v>78000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25500.000000000004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4893.42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72"/>
        <v>108393.42</v>
      </c>
      <c r="U446" s="6">
        <f t="shared" si="73"/>
        <v>159958.41999999998</v>
      </c>
      <c r="V446" s="6">
        <f>MIN(H446,I446)*INDEX('2018_commission_structure-Start'!$A$15:$J$18,MATCH($E446,'2018_commission_structure-Start'!$A$15:$A$18,0),MATCH(V$1,'2018_commission_structure-Start'!$A$15:$J$15,0))</f>
        <v>90000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27000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5825.5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74"/>
        <v>122825.5</v>
      </c>
      <c r="AB446" s="6">
        <f t="shared" si="75"/>
        <v>174390.5</v>
      </c>
    </row>
    <row r="447" spans="1:28" x14ac:dyDescent="0.2">
      <c r="A447" t="str">
        <f t="shared" si="67"/>
        <v>Carri Howis</v>
      </c>
      <c r="B447">
        <v>5439294325</v>
      </c>
      <c r="C447" t="s">
        <v>1293</v>
      </c>
      <c r="D447" t="s">
        <v>132</v>
      </c>
      <c r="E447" t="s">
        <v>10</v>
      </c>
      <c r="F447" s="2">
        <v>94605</v>
      </c>
      <c r="G447">
        <f>COUNTIF(deals_closed!D:D,B447)</f>
        <v>23</v>
      </c>
      <c r="H447" s="2">
        <f>SUMIF(deals_closed!D:D,B447,deals_closed!C:C)</f>
        <v>732680</v>
      </c>
      <c r="I447" s="2">
        <f>VLOOKUP(E447,'2018_commission_structure-Start'!$A$22:$I$24,9,FALSE)</f>
        <v>750000</v>
      </c>
      <c r="J447" s="2">
        <f t="shared" si="68"/>
        <v>937500</v>
      </c>
      <c r="K447" s="2">
        <f t="shared" si="69"/>
        <v>1125000</v>
      </c>
      <c r="L447" s="2">
        <f t="shared" si="70"/>
        <v>1500000</v>
      </c>
      <c r="M447" s="12">
        <f t="shared" si="71"/>
        <v>0.9769066666666667</v>
      </c>
      <c r="N447" t="str">
        <f t="shared" si="77"/>
        <v>0-100%</v>
      </c>
      <c r="O447" s="6">
        <f>MIN(H447,I447)*INDEX('2018_commission_structure-Start'!$A$21:$I$24,MATCH($E447,'2018_commission_structure-Start'!$A$21:$A$24,0),MATCH(O$1,'2018_commission_structure-Start'!$A$21:$I$21,0))</f>
        <v>109902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0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0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72"/>
        <v>109902</v>
      </c>
      <c r="U447" s="6">
        <f t="shared" si="73"/>
        <v>204507</v>
      </c>
      <c r="V447" s="6">
        <f>MIN(H447,I447)*INDEX('2018_commission_structure-Start'!$A$15:$J$18,MATCH($E447,'2018_commission_structure-Start'!$A$15:$A$18,0),MATCH(V$1,'2018_commission_structure-Start'!$A$15:$J$15,0))</f>
        <v>109902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0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74"/>
        <v>109902</v>
      </c>
      <c r="AB447" s="6">
        <f t="shared" si="75"/>
        <v>204507</v>
      </c>
    </row>
    <row r="448" spans="1:28" x14ac:dyDescent="0.2">
      <c r="A448" t="str">
        <f t="shared" si="67"/>
        <v>Timmie Howis</v>
      </c>
      <c r="B448">
        <v>9624054975</v>
      </c>
      <c r="C448" t="s">
        <v>131</v>
      </c>
      <c r="D448" t="s">
        <v>132</v>
      </c>
      <c r="E448" t="s">
        <v>29</v>
      </c>
      <c r="F448" s="2">
        <v>73192</v>
      </c>
      <c r="G448">
        <f>COUNTIF(deals_closed!D:D,B448)</f>
        <v>24</v>
      </c>
      <c r="H448" s="2">
        <f>SUMIF(deals_closed!D:D,B448,deals_closed!C:C)</f>
        <v>911285</v>
      </c>
      <c r="I448" s="2">
        <f>VLOOKUP(E448,'2018_commission_structure-Start'!$A$22:$I$24,9,FALSE)</f>
        <v>600000</v>
      </c>
      <c r="J448" s="2">
        <f t="shared" si="68"/>
        <v>750000</v>
      </c>
      <c r="K448" s="2">
        <f t="shared" si="69"/>
        <v>900000</v>
      </c>
      <c r="L448" s="2">
        <f t="shared" si="70"/>
        <v>1200000</v>
      </c>
      <c r="M448" s="12">
        <f t="shared" si="71"/>
        <v>1.5188083333333333</v>
      </c>
      <c r="N448" t="str">
        <f t="shared" si="77"/>
        <v>150-200%</v>
      </c>
      <c r="O448" s="6">
        <f>MIN(H448,I448)*INDEX('2018_commission_structure-Start'!$A$21:$I$24,MATCH($E448,'2018_commission_structure-Start'!$A$21:$A$24,0),MATCH(O$1,'2018_commission_structure-Start'!$A$21:$I$21,0))</f>
        <v>78000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25500.000000000004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31500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2934.1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72"/>
        <v>137934.1</v>
      </c>
      <c r="U448" s="6">
        <f t="shared" si="73"/>
        <v>211126.1</v>
      </c>
      <c r="V448" s="6">
        <f>MIN(H448,I448)*INDEX('2018_commission_structure-Start'!$A$15:$J$18,MATCH($E448,'2018_commission_structure-Start'!$A$15:$A$18,0),MATCH(V$1,'2018_commission_structure-Start'!$A$15:$J$15,0))</f>
        <v>90000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27000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37500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3385.5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74"/>
        <v>157885.5</v>
      </c>
      <c r="AB448" s="6">
        <f t="shared" si="75"/>
        <v>231077.5</v>
      </c>
    </row>
    <row r="449" spans="1:28" x14ac:dyDescent="0.2">
      <c r="A449" t="str">
        <f t="shared" si="67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 s="2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VLOOKUP(E449,'2018_commission_structure-Start'!$A$22:$I$24,9,FALSE)</f>
        <v>500000</v>
      </c>
      <c r="J449" s="2">
        <f t="shared" si="68"/>
        <v>625000</v>
      </c>
      <c r="K449" s="2">
        <f t="shared" si="69"/>
        <v>750000</v>
      </c>
      <c r="L449" s="2">
        <f t="shared" si="70"/>
        <v>1000000</v>
      </c>
      <c r="M449" s="12">
        <f t="shared" si="71"/>
        <v>0.59666799999999998</v>
      </c>
      <c r="N449" t="str">
        <f t="shared" si="77"/>
        <v>0-100%</v>
      </c>
      <c r="O449" s="6">
        <f>MIN(H449,I449)*INDEX('2018_commission_structure-Start'!$A$21:$I$24,MATCH($E449,'2018_commission_structure-Start'!$A$21:$A$24,0),MATCH(O$1,'2018_commission_structure-Start'!$A$21:$I$21,0))</f>
        <v>29833.4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72"/>
        <v>29833.4</v>
      </c>
      <c r="U449" s="6">
        <f t="shared" si="73"/>
        <v>62387.4</v>
      </c>
      <c r="V449" s="6">
        <f>MIN(H449,I449)*INDEX('2018_commission_structure-Start'!$A$15:$J$18,MATCH($E449,'2018_commission_structure-Start'!$A$15:$A$18,0),MATCH(V$1,'2018_commission_structure-Start'!$A$15:$J$15,0))</f>
        <v>35800.080000000002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74"/>
        <v>35800.080000000002</v>
      </c>
      <c r="AB449" s="6">
        <f t="shared" si="75"/>
        <v>68354.080000000002</v>
      </c>
    </row>
    <row r="450" spans="1:28" x14ac:dyDescent="0.2">
      <c r="A450" t="str">
        <f t="shared" ref="A450:A513" si="78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 s="2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VLOOKUP(E450,'2018_commission_structure-Start'!$A$22:$I$24,9,FALSE)</f>
        <v>600000</v>
      </c>
      <c r="J450" s="2">
        <f t="shared" ref="J450:J513" si="79">I450*1.25</f>
        <v>750000</v>
      </c>
      <c r="K450" s="2">
        <f t="shared" ref="K450:K513" si="80">I450*1.5</f>
        <v>900000</v>
      </c>
      <c r="L450" s="2">
        <f t="shared" ref="L450:L513" si="81">I450*2</f>
        <v>1200000</v>
      </c>
      <c r="M450" s="12">
        <f t="shared" ref="M450:M513" si="82">H450/I450</f>
        <v>1.2348566666666667</v>
      </c>
      <c r="N450" t="str">
        <f t="shared" si="77"/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23955.38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83">SUM(O450:S450)</f>
        <v>101955.38</v>
      </c>
      <c r="U450" s="6">
        <f t="shared" ref="U450:U513" si="84">T450+F450</f>
        <v>153487.38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25364.52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ref="AA450:AA513" si="85">SUM(V450:Z450)</f>
        <v>115364.52</v>
      </c>
      <c r="AB450" s="6">
        <f t="shared" ref="AB450:AB513" si="86">AA450+F450</f>
        <v>166896.52000000002</v>
      </c>
    </row>
    <row r="451" spans="1:28" x14ac:dyDescent="0.2">
      <c r="A451" t="str">
        <f t="shared" si="78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 s="2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VLOOKUP(E451,'2018_commission_structure-Start'!$A$22:$I$24,9,FALSE)</f>
        <v>600000</v>
      </c>
      <c r="J451" s="2">
        <f t="shared" si="79"/>
        <v>750000</v>
      </c>
      <c r="K451" s="2">
        <f t="shared" si="80"/>
        <v>900000</v>
      </c>
      <c r="L451" s="2">
        <f t="shared" si="81"/>
        <v>1200000</v>
      </c>
      <c r="M451" s="12">
        <f t="shared" si="82"/>
        <v>1.2582549999999999</v>
      </c>
      <c r="N451" t="str">
        <f t="shared" si="77"/>
        <v>125-150%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1040.1299999999999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83"/>
        <v>104540.13</v>
      </c>
      <c r="U451" s="6">
        <f t="shared" si="84"/>
        <v>162649.13</v>
      </c>
      <c r="V451" s="6">
        <f>MIN(H451,I451)*INDEX('2018_commission_structure-Start'!$A$15:$J$18,MATCH($E451,'2018_commission_structure-Start'!$A$15:$A$18,0),MATCH(V$1,'2018_commission_structure-Start'!$A$15:$J$15,0))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1238.25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si="85"/>
        <v>118238.25</v>
      </c>
      <c r="AB451" s="6">
        <f t="shared" si="86"/>
        <v>176347.25</v>
      </c>
    </row>
    <row r="452" spans="1:28" x14ac:dyDescent="0.2">
      <c r="A452" t="str">
        <f t="shared" si="78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 s="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VLOOKUP(E452,'2018_commission_structure-Start'!$A$22:$I$24,9,FALSE)</f>
        <v>500000</v>
      </c>
      <c r="J452" s="2">
        <f t="shared" si="79"/>
        <v>625000</v>
      </c>
      <c r="K452" s="2">
        <f t="shared" si="80"/>
        <v>750000</v>
      </c>
      <c r="L452" s="2">
        <f t="shared" si="81"/>
        <v>1000000</v>
      </c>
      <c r="M452" s="12">
        <f t="shared" si="82"/>
        <v>1.84884</v>
      </c>
      <c r="N452" t="str">
        <f t="shared" si="77"/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38372.400000000001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83"/>
        <v>129622.39999999999</v>
      </c>
      <c r="U452" s="6">
        <f t="shared" si="84"/>
        <v>190624.4</v>
      </c>
      <c r="V452" s="6">
        <f>MIN(H452,I452)*INDEX('2018_commission_structure-Start'!$A$15:$J$18,MATCH($E452,'2018_commission_structure-Start'!$A$15:$A$18,0),MATCH(V$1,'2018_commission_structure-Start'!$A$15:$J$15,0))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38372.400000000001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85"/>
        <v>144622.39999999999</v>
      </c>
      <c r="AB452" s="6">
        <f t="shared" si="86"/>
        <v>205624.4</v>
      </c>
    </row>
    <row r="453" spans="1:28" x14ac:dyDescent="0.2">
      <c r="A453" t="str">
        <f t="shared" si="78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 s="2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VLOOKUP(E453,'2018_commission_structure-Start'!$A$22:$I$24,9,FALSE)</f>
        <v>600000</v>
      </c>
      <c r="J453" s="2">
        <f t="shared" si="79"/>
        <v>750000</v>
      </c>
      <c r="K453" s="2">
        <f t="shared" si="80"/>
        <v>900000</v>
      </c>
      <c r="L453" s="2">
        <f t="shared" si="81"/>
        <v>1200000</v>
      </c>
      <c r="M453" s="12">
        <f t="shared" si="82"/>
        <v>1.0790716666666667</v>
      </c>
      <c r="N453" t="str">
        <f t="shared" si="77"/>
        <v>100-125%</v>
      </c>
      <c r="O453" s="6">
        <f>MIN(H453,I453)*INDEX('2018_commission_structure-Start'!$A$21:$I$24,MATCH($E453,'2018_commission_structure-Start'!$A$21:$A$24,0),MATCH(O$1,'2018_commission_structure-Start'!$A$21:$I$21,0))</f>
        <v>78000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8065.31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83"/>
        <v>86065.31</v>
      </c>
      <c r="U453" s="6">
        <f t="shared" si="84"/>
        <v>136116.31</v>
      </c>
      <c r="V453" s="6">
        <f>MIN(H453,I453)*INDEX('2018_commission_structure-Start'!$A$15:$J$18,MATCH($E453,'2018_commission_structure-Start'!$A$15:$A$18,0),MATCH(V$1,'2018_commission_structure-Start'!$A$15:$J$15,0))</f>
        <v>90000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8539.74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85"/>
        <v>98539.74</v>
      </c>
      <c r="AB453" s="6">
        <f t="shared" si="86"/>
        <v>148590.74</v>
      </c>
    </row>
    <row r="454" spans="1:28" x14ac:dyDescent="0.2">
      <c r="A454" t="str">
        <f t="shared" si="78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 s="2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VLOOKUP(E454,'2018_commission_structure-Start'!$A$22:$I$24,9,FALSE)</f>
        <v>750000</v>
      </c>
      <c r="J454" s="2">
        <f t="shared" si="79"/>
        <v>937500</v>
      </c>
      <c r="K454" s="2">
        <f t="shared" si="80"/>
        <v>1125000</v>
      </c>
      <c r="L454" s="2">
        <f t="shared" si="81"/>
        <v>1500000</v>
      </c>
      <c r="M454" s="12">
        <f t="shared" si="82"/>
        <v>0.9016426666666667</v>
      </c>
      <c r="N454" t="str">
        <f t="shared" si="77"/>
        <v>0-100%</v>
      </c>
      <c r="O454" s="6">
        <f>MIN(H454,I454)*INDEX('2018_commission_structure-Start'!$A$21:$I$24,MATCH($E454,'2018_commission_structure-Start'!$A$21:$A$24,0),MATCH(O$1,'2018_commission_structure-Start'!$A$21:$I$21,0))</f>
        <v>101434.8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83"/>
        <v>101434.8</v>
      </c>
      <c r="U454" s="6">
        <f t="shared" si="84"/>
        <v>202976.8</v>
      </c>
      <c r="V454" s="6">
        <f>MIN(H454,I454)*INDEX('2018_commission_structure-Start'!$A$15:$J$18,MATCH($E454,'2018_commission_structure-Start'!$A$15:$A$18,0),MATCH(V$1,'2018_commission_structure-Start'!$A$15:$J$15,0))</f>
        <v>101434.8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85"/>
        <v>101434.8</v>
      </c>
      <c r="AB454" s="6">
        <f t="shared" si="86"/>
        <v>202976.8</v>
      </c>
    </row>
    <row r="455" spans="1:28" x14ac:dyDescent="0.2">
      <c r="A455" t="str">
        <f t="shared" si="78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 s="2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VLOOKUP(E455,'2018_commission_structure-Start'!$A$22:$I$24,9,FALSE)</f>
        <v>500000</v>
      </c>
      <c r="J455" s="2">
        <f t="shared" si="79"/>
        <v>625000</v>
      </c>
      <c r="K455" s="2">
        <f t="shared" si="80"/>
        <v>750000</v>
      </c>
      <c r="L455" s="2">
        <f t="shared" si="81"/>
        <v>1000000</v>
      </c>
      <c r="M455" s="12">
        <f t="shared" si="82"/>
        <v>1.091002</v>
      </c>
      <c r="N455" t="str">
        <f t="shared" si="77"/>
        <v>100-125%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6825.15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83"/>
        <v>56825.15</v>
      </c>
      <c r="U455" s="6">
        <f t="shared" si="84"/>
        <v>115273.15</v>
      </c>
      <c r="V455" s="6">
        <f>MIN(H455,I455)*INDEX('2018_commission_structure-Start'!$A$15:$J$18,MATCH($E455,'2018_commission_structure-Start'!$A$15:$A$18,0),MATCH(V$1,'2018_commission_structure-Start'!$A$15:$J$15,0))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7735.170000000001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85"/>
        <v>67735.17</v>
      </c>
      <c r="AB455" s="6">
        <f t="shared" si="86"/>
        <v>126183.17</v>
      </c>
    </row>
    <row r="456" spans="1:28" x14ac:dyDescent="0.2">
      <c r="A456" t="str">
        <f t="shared" si="78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 s="2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VLOOKUP(E456,'2018_commission_structure-Start'!$A$22:$I$24,9,FALSE)</f>
        <v>600000</v>
      </c>
      <c r="J456" s="2">
        <f t="shared" si="79"/>
        <v>750000</v>
      </c>
      <c r="K456" s="2">
        <f t="shared" si="80"/>
        <v>900000</v>
      </c>
      <c r="L456" s="2">
        <f t="shared" si="81"/>
        <v>1200000</v>
      </c>
      <c r="M456" s="12">
        <f t="shared" si="82"/>
        <v>1.0417533333333333</v>
      </c>
      <c r="N456" t="str">
        <f t="shared" si="77"/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4258.84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83"/>
        <v>82258.84</v>
      </c>
      <c r="U456" s="6">
        <f t="shared" si="84"/>
        <v>146335.84</v>
      </c>
      <c r="V456" s="6">
        <f>MIN(H456,I456)*INDEX('2018_commission_structure-Start'!$A$15:$J$18,MATCH($E456,'2018_commission_structure-Start'!$A$15:$A$18,0),MATCH(V$1,'2018_commission_structure-Start'!$A$15:$J$15,0))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4509.3599999999997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85"/>
        <v>94509.36</v>
      </c>
      <c r="AB456" s="6">
        <f t="shared" si="86"/>
        <v>158586.35999999999</v>
      </c>
    </row>
    <row r="457" spans="1:28" x14ac:dyDescent="0.2">
      <c r="A457" t="str">
        <f t="shared" si="78"/>
        <v>Mavis Huyge</v>
      </c>
      <c r="B457">
        <v>2070860833</v>
      </c>
      <c r="C457" t="s">
        <v>895</v>
      </c>
      <c r="D457" t="s">
        <v>896</v>
      </c>
      <c r="E457" t="s">
        <v>29</v>
      </c>
      <c r="F457" s="2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VLOOKUP(E457,'2018_commission_structure-Start'!$A$22:$I$24,9,FALSE)</f>
        <v>600000</v>
      </c>
      <c r="J457" s="2">
        <f t="shared" si="79"/>
        <v>750000</v>
      </c>
      <c r="K457" s="2">
        <f t="shared" si="80"/>
        <v>900000</v>
      </c>
      <c r="L457" s="2">
        <f t="shared" si="81"/>
        <v>1200000</v>
      </c>
      <c r="M457" s="12">
        <f t="shared" si="82"/>
        <v>1.2446316666666666</v>
      </c>
      <c r="N457" t="str">
        <f t="shared" si="77"/>
        <v>100-125%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24952.43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83"/>
        <v>102952.43</v>
      </c>
      <c r="U457" s="6">
        <f t="shared" si="84"/>
        <v>176460.43</v>
      </c>
      <c r="V457" s="6">
        <f>MIN(H457,I457)*INDEX('2018_commission_structure-Start'!$A$15:$J$18,MATCH($E457,'2018_commission_structure-Start'!$A$15:$A$18,0),MATCH(V$1,'2018_commission_structure-Start'!$A$15:$J$15,0))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26420.219999999998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85"/>
        <v>116420.22</v>
      </c>
      <c r="AB457" s="6">
        <f t="shared" si="86"/>
        <v>189928.22</v>
      </c>
    </row>
    <row r="458" spans="1:28" x14ac:dyDescent="0.2">
      <c r="A458" t="str">
        <f t="shared" si="78"/>
        <v>Ranique Hyatt</v>
      </c>
      <c r="B458">
        <v>994826516</v>
      </c>
      <c r="C458" t="s">
        <v>712</v>
      </c>
      <c r="D458" t="s">
        <v>713</v>
      </c>
      <c r="E458" t="s">
        <v>7</v>
      </c>
      <c r="F458" s="2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VLOOKUP(E458,'2018_commission_structure-Start'!$A$22:$I$24,9,FALSE)</f>
        <v>500000</v>
      </c>
      <c r="J458" s="2">
        <f t="shared" si="79"/>
        <v>625000</v>
      </c>
      <c r="K458" s="2">
        <f t="shared" si="80"/>
        <v>750000</v>
      </c>
      <c r="L458" s="2">
        <f t="shared" si="81"/>
        <v>1000000</v>
      </c>
      <c r="M458" s="12">
        <f t="shared" si="82"/>
        <v>1.6615059999999999</v>
      </c>
      <c r="N458" t="str">
        <f t="shared" si="77"/>
        <v>150-200%</v>
      </c>
      <c r="O458" s="6">
        <f>MIN(H458,I458)*INDEX('2018_commission_structure-Start'!$A$21:$I$24,MATCH($E458,'2018_commission_structure-Start'!$A$21:$A$24,0),MATCH(O$1,'2018_commission_structure-Start'!$A$21:$I$21,0))</f>
        <v>50000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18750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22500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17765.66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83"/>
        <v>109015.66</v>
      </c>
      <c r="U458" s="6">
        <f t="shared" si="84"/>
        <v>141332.66</v>
      </c>
      <c r="V458" s="6">
        <f>MIN(H458,I458)*INDEX('2018_commission_structure-Start'!$A$15:$J$18,MATCH($E458,'2018_commission_structure-Start'!$A$15:$A$18,0),MATCH(V$1,'2018_commission_structure-Start'!$A$15:$J$15,0))</f>
        <v>60000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21250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25000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17765.66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85"/>
        <v>124015.66</v>
      </c>
      <c r="AB458" s="6">
        <f t="shared" si="86"/>
        <v>156332.66</v>
      </c>
    </row>
    <row r="459" spans="1:28" x14ac:dyDescent="0.2">
      <c r="A459" t="str">
        <f t="shared" si="78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 s="2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VLOOKUP(E459,'2018_commission_structure-Start'!$A$22:$I$24,9,FALSE)</f>
        <v>750000</v>
      </c>
      <c r="J459" s="2">
        <f t="shared" si="79"/>
        <v>937500</v>
      </c>
      <c r="K459" s="2">
        <f t="shared" si="80"/>
        <v>1125000</v>
      </c>
      <c r="L459" s="2">
        <f t="shared" si="81"/>
        <v>1500000</v>
      </c>
      <c r="M459" s="12">
        <f t="shared" si="82"/>
        <v>1.1737573333333333</v>
      </c>
      <c r="N459" t="str">
        <f t="shared" si="77"/>
        <v>100-125%</v>
      </c>
      <c r="O459" s="6">
        <f>MIN(H459,I459)*INDEX('2018_commission_structure-Start'!$A$21:$I$24,MATCH($E459,'2018_commission_structure-Start'!$A$21:$A$24,0),MATCH(O$1,'2018_commission_structure-Start'!$A$21:$I$21,0))</f>
        <v>112500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24760.420000000002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83"/>
        <v>137260.42000000001</v>
      </c>
      <c r="U459" s="6">
        <f t="shared" si="84"/>
        <v>258680.42</v>
      </c>
      <c r="V459" s="6">
        <f>MIN(H459,I459)*INDEX('2018_commission_structure-Start'!$A$15:$J$18,MATCH($E459,'2018_commission_structure-Start'!$A$15:$A$18,0),MATCH(V$1,'2018_commission_structure-Start'!$A$15:$J$15,0))</f>
        <v>112500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28669.96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85"/>
        <v>141169.96</v>
      </c>
      <c r="AB459" s="6">
        <f t="shared" si="86"/>
        <v>262589.95999999996</v>
      </c>
    </row>
    <row r="460" spans="1:28" x14ac:dyDescent="0.2">
      <c r="A460" t="str">
        <f t="shared" si="78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 s="2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VLOOKUP(E460,'2018_commission_structure-Start'!$A$22:$I$24,9,FALSE)</f>
        <v>600000</v>
      </c>
      <c r="J460" s="2">
        <f t="shared" si="79"/>
        <v>750000</v>
      </c>
      <c r="K460" s="2">
        <f t="shared" si="80"/>
        <v>900000</v>
      </c>
      <c r="L460" s="2">
        <f t="shared" si="81"/>
        <v>1200000</v>
      </c>
      <c r="M460" s="12">
        <f t="shared" si="82"/>
        <v>1.0391616666666668</v>
      </c>
      <c r="N460" t="str">
        <f t="shared" ref="N460:N462" si="87">IF(M460&lt;=1, "0-100%", IF(M460&lt;=1.25, "100-125%", IF(M460&lt;=1.5, "125-150%", IF(M460&lt;=2, "150-200%", "&gt;200%"))))</f>
        <v>100-125%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3994.4900000000002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83"/>
        <v>81994.490000000005</v>
      </c>
      <c r="U460" s="6">
        <f t="shared" si="84"/>
        <v>141853.49</v>
      </c>
      <c r="V460" s="6">
        <f>MIN(H460,I460)*INDEX('2018_commission_structure-Start'!$A$15:$J$18,MATCH($E460,'2018_commission_structure-Start'!$A$15:$A$18,0),MATCH(V$1,'2018_commission_structure-Start'!$A$15:$J$15,0))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4229.46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85"/>
        <v>94229.46</v>
      </c>
      <c r="AB460" s="6">
        <f t="shared" si="86"/>
        <v>154088.46000000002</v>
      </c>
    </row>
    <row r="461" spans="1:28" x14ac:dyDescent="0.2">
      <c r="A461" t="str">
        <f t="shared" si="78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 s="2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VLOOKUP(E461,'2018_commission_structure-Start'!$A$22:$I$24,9,FALSE)</f>
        <v>500000</v>
      </c>
      <c r="J461" s="2">
        <f t="shared" si="79"/>
        <v>625000</v>
      </c>
      <c r="K461" s="2">
        <f t="shared" si="80"/>
        <v>750000</v>
      </c>
      <c r="L461" s="2">
        <f t="shared" si="81"/>
        <v>1000000</v>
      </c>
      <c r="M461" s="12">
        <f t="shared" si="82"/>
        <v>1.0102439999999999</v>
      </c>
      <c r="N461" t="str">
        <f t="shared" si="87"/>
        <v>100-125%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768.3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83"/>
        <v>50768.3</v>
      </c>
      <c r="U461" s="6">
        <f t="shared" si="84"/>
        <v>92914.3</v>
      </c>
      <c r="V461" s="6">
        <f>MIN(H461,I461)*INDEX('2018_commission_structure-Start'!$A$15:$J$18,MATCH($E461,'2018_commission_structure-Start'!$A$15:$A$18,0),MATCH(V$1,'2018_commission_structure-Start'!$A$15:$J$15,0))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870.74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85"/>
        <v>60870.74</v>
      </c>
      <c r="AB461" s="6">
        <f t="shared" si="86"/>
        <v>103016.73999999999</v>
      </c>
    </row>
    <row r="462" spans="1:28" x14ac:dyDescent="0.2">
      <c r="A462" t="str">
        <f t="shared" si="78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 s="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VLOOKUP(E462,'2018_commission_structure-Start'!$A$22:$I$24,9,FALSE)</f>
        <v>750000</v>
      </c>
      <c r="J462" s="2">
        <f t="shared" si="79"/>
        <v>937500</v>
      </c>
      <c r="K462" s="2">
        <f t="shared" si="80"/>
        <v>1125000</v>
      </c>
      <c r="L462" s="2">
        <f t="shared" si="81"/>
        <v>1500000</v>
      </c>
      <c r="M462" s="12">
        <f t="shared" si="82"/>
        <v>0.88645333333333332</v>
      </c>
      <c r="N462" t="str">
        <f t="shared" si="87"/>
        <v>0-100%</v>
      </c>
      <c r="O462" s="6">
        <f>MIN(H462,I462)*INDEX('2018_commission_structure-Start'!$A$21:$I$24,MATCH($E462,'2018_commission_structure-Start'!$A$21:$A$24,0),MATCH(O$1,'2018_commission_structure-Start'!$A$21:$I$21,0))</f>
        <v>99726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0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83"/>
        <v>99726</v>
      </c>
      <c r="U462" s="6">
        <f t="shared" si="84"/>
        <v>189960</v>
      </c>
      <c r="V462" s="6">
        <f>MIN(H462,I462)*INDEX('2018_commission_structure-Start'!$A$15:$J$18,MATCH($E462,'2018_commission_structure-Start'!$A$15:$A$18,0),MATCH(V$1,'2018_commission_structure-Start'!$A$15:$J$15,0))</f>
        <v>99726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85"/>
        <v>99726</v>
      </c>
      <c r="AB462" s="6">
        <f t="shared" si="86"/>
        <v>189960</v>
      </c>
    </row>
    <row r="463" spans="1:28" x14ac:dyDescent="0.2">
      <c r="A463" t="str">
        <f t="shared" si="78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 s="2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VLOOKUP(E463,'2018_commission_structure-Start'!$A$22:$I$24,9,FALSE)</f>
        <v>500000</v>
      </c>
      <c r="J463" s="2">
        <f t="shared" si="79"/>
        <v>625000</v>
      </c>
      <c r="K463" s="2">
        <f t="shared" si="80"/>
        <v>750000</v>
      </c>
      <c r="L463" s="2">
        <f t="shared" si="81"/>
        <v>1000000</v>
      </c>
      <c r="M463" s="12">
        <f t="shared" si="82"/>
        <v>2.1122459999999998</v>
      </c>
      <c r="N463" t="str">
        <f>IF(M463&lt;=1, "0-100%", IF(M463&lt;=1.25, "100-125%", IF(M463&lt;=1.5, "125-150%", IF(M463&lt;=2, "150-200%", "200%"))))</f>
        <v>200%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22500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55000</v>
      </c>
      <c r="S463" s="2">
        <f>IF(H463&gt;L463,(H463-L463)*INDEX('2018_commission_structure-Start'!$A$21:$I$24,MATCH($E463,'2018_commission_structure-Start'!$A$21:$A$24,0),MATCH(S$1,'2018_commission_structure-Start'!$A$21:$I$21,0)),0)</f>
        <v>5612.3</v>
      </c>
      <c r="T463" s="6">
        <f t="shared" si="83"/>
        <v>151862.29999999999</v>
      </c>
      <c r="U463" s="6">
        <f t="shared" si="84"/>
        <v>189037.3</v>
      </c>
      <c r="V463" s="6">
        <f>MIN(H463,I463)*INDEX('2018_commission_structure-Start'!$A$15:$J$18,MATCH($E463,'2018_commission_structure-Start'!$A$15:$A$18,0),MATCH(V$1,'2018_commission_structure-Start'!$A$15:$J$15,0))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25000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55000</v>
      </c>
      <c r="Z463" s="2">
        <f>IF(H463&gt;L463,(H463-L463)*INDEX('2018_commission_structure-Start'!$A$21:$I$24,MATCH($E463,'2018_commission_structure-Start'!$A$21:$A$24,0),MATCH(Z$1,'2018_commission_structure-Start'!$A$21:$I$21,0)),0)</f>
        <v>5612.3</v>
      </c>
      <c r="AA463" s="6">
        <f t="shared" si="85"/>
        <v>166862.29999999999</v>
      </c>
      <c r="AB463" s="6">
        <f t="shared" si="86"/>
        <v>204037.3</v>
      </c>
    </row>
    <row r="464" spans="1:28" x14ac:dyDescent="0.2">
      <c r="A464" t="str">
        <f t="shared" si="78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 s="2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VLOOKUP(E464,'2018_commission_structure-Start'!$A$22:$I$24,9,FALSE)</f>
        <v>600000</v>
      </c>
      <c r="J464" s="2">
        <f t="shared" si="79"/>
        <v>750000</v>
      </c>
      <c r="K464" s="2">
        <f t="shared" si="80"/>
        <v>900000</v>
      </c>
      <c r="L464" s="2">
        <f t="shared" si="81"/>
        <v>1200000</v>
      </c>
      <c r="M464" s="12">
        <f t="shared" si="82"/>
        <v>1.4438433333333334</v>
      </c>
      <c r="N464" t="str">
        <f t="shared" ref="N464:N495" si="88">IF(M464&lt;=1, "0-100%", IF(M464&lt;=1.25, "100-125%", IF(M464&lt;=1.5, "125-150%", IF(M464&lt;=2, "150-200%", "&gt;200%"))))</f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24424.26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83"/>
        <v>127924.26</v>
      </c>
      <c r="U464" s="6">
        <f t="shared" si="84"/>
        <v>195832.26</v>
      </c>
      <c r="V464" s="6">
        <f>MIN(H464,I464)*INDEX('2018_commission_structure-Start'!$A$15:$J$18,MATCH($E464,'2018_commission_structure-Start'!$A$15:$A$18,0),MATCH(V$1,'2018_commission_structure-Start'!$A$15:$J$15,0))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29076.5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85"/>
        <v>146076.5</v>
      </c>
      <c r="AB464" s="6">
        <f t="shared" si="86"/>
        <v>213984.5</v>
      </c>
    </row>
    <row r="465" spans="1:28" x14ac:dyDescent="0.2">
      <c r="A465" t="str">
        <f t="shared" si="78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 s="2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VLOOKUP(E465,'2018_commission_structure-Start'!$A$22:$I$24,9,FALSE)</f>
        <v>750000</v>
      </c>
      <c r="J465" s="2">
        <f t="shared" si="79"/>
        <v>937500</v>
      </c>
      <c r="K465" s="2">
        <f t="shared" si="80"/>
        <v>1125000</v>
      </c>
      <c r="L465" s="2">
        <f t="shared" si="81"/>
        <v>1500000</v>
      </c>
      <c r="M465" s="12">
        <f t="shared" si="82"/>
        <v>0.84610933333333338</v>
      </c>
      <c r="N465" t="str">
        <f t="shared" si="88"/>
        <v>0-100%</v>
      </c>
      <c r="O465" s="6">
        <f>MIN(H465,I465)*INDEX('2018_commission_structure-Start'!$A$21:$I$24,MATCH($E465,'2018_commission_structure-Start'!$A$21:$A$24,0),MATCH(O$1,'2018_commission_structure-Start'!$A$21:$I$21,0))</f>
        <v>95187.3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83"/>
        <v>95187.3</v>
      </c>
      <c r="U465" s="6">
        <f t="shared" si="84"/>
        <v>201734.3</v>
      </c>
      <c r="V465" s="6">
        <f>MIN(H465,I465)*INDEX('2018_commission_structure-Start'!$A$15:$J$18,MATCH($E465,'2018_commission_structure-Start'!$A$15:$A$18,0),MATCH(V$1,'2018_commission_structure-Start'!$A$15:$J$15,0))</f>
        <v>95187.3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85"/>
        <v>95187.3</v>
      </c>
      <c r="AB465" s="6">
        <f t="shared" si="86"/>
        <v>201734.3</v>
      </c>
    </row>
    <row r="466" spans="1:28" x14ac:dyDescent="0.2">
      <c r="A466" t="str">
        <f t="shared" si="78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 s="2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VLOOKUP(E466,'2018_commission_structure-Start'!$A$22:$I$24,9,FALSE)</f>
        <v>750000</v>
      </c>
      <c r="J466" s="2">
        <f t="shared" si="79"/>
        <v>937500</v>
      </c>
      <c r="K466" s="2">
        <f t="shared" si="80"/>
        <v>1125000</v>
      </c>
      <c r="L466" s="2">
        <f t="shared" si="81"/>
        <v>1500000</v>
      </c>
      <c r="M466" s="12">
        <f t="shared" si="82"/>
        <v>1.2979546666666666</v>
      </c>
      <c r="N466" t="str">
        <f t="shared" si="88"/>
        <v>125-150%</v>
      </c>
      <c r="O466" s="6">
        <f>MIN(H466,I466)*INDEX('2018_commission_structure-Start'!$A$21:$I$24,MATCH($E466,'2018_commission_structure-Start'!$A$21:$A$24,0),MATCH(O$1,'2018_commission_structure-Start'!$A$21:$I$21,0))</f>
        <v>112500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35625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8272.18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83"/>
        <v>156397.18</v>
      </c>
      <c r="U466" s="6">
        <f t="shared" si="84"/>
        <v>263978.18</v>
      </c>
      <c r="V466" s="6">
        <f>MIN(H466,I466)*INDEX('2018_commission_structure-Start'!$A$15:$J$18,MATCH($E466,'2018_commission_structure-Start'!$A$15:$A$18,0),MATCH(V$1,'2018_commission_structure-Start'!$A$15:$J$15,0))</f>
        <v>112500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41250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8991.5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85"/>
        <v>162741.5</v>
      </c>
      <c r="AB466" s="6">
        <f t="shared" si="86"/>
        <v>270322.5</v>
      </c>
    </row>
    <row r="467" spans="1:28" x14ac:dyDescent="0.2">
      <c r="A467" t="str">
        <f t="shared" si="78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 s="2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VLOOKUP(E467,'2018_commission_structure-Start'!$A$22:$I$24,9,FALSE)</f>
        <v>600000</v>
      </c>
      <c r="J467" s="2">
        <f t="shared" si="79"/>
        <v>750000</v>
      </c>
      <c r="K467" s="2">
        <f t="shared" si="80"/>
        <v>900000</v>
      </c>
      <c r="L467" s="2">
        <f t="shared" si="81"/>
        <v>1200000</v>
      </c>
      <c r="M467" s="12">
        <f t="shared" si="82"/>
        <v>0.38203500000000001</v>
      </c>
      <c r="N467" t="str">
        <f t="shared" si="88"/>
        <v>0-100%</v>
      </c>
      <c r="O467" s="6">
        <f>MIN(H467,I467)*INDEX('2018_commission_structure-Start'!$A$21:$I$24,MATCH($E467,'2018_commission_structure-Start'!$A$21:$A$24,0),MATCH(O$1,'2018_commission_structure-Start'!$A$21:$I$21,0))</f>
        <v>29798.73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83"/>
        <v>29798.73</v>
      </c>
      <c r="U467" s="6">
        <f t="shared" si="84"/>
        <v>82435.73</v>
      </c>
      <c r="V467" s="6">
        <f>MIN(H467,I467)*INDEX('2018_commission_structure-Start'!$A$15:$J$18,MATCH($E467,'2018_commission_structure-Start'!$A$15:$A$18,0),MATCH(V$1,'2018_commission_structure-Start'!$A$15:$J$15,0))</f>
        <v>34383.15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85"/>
        <v>34383.15</v>
      </c>
      <c r="AB467" s="6">
        <f t="shared" si="86"/>
        <v>87020.15</v>
      </c>
    </row>
    <row r="468" spans="1:28" x14ac:dyDescent="0.2">
      <c r="A468" t="str">
        <f t="shared" si="78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 s="2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VLOOKUP(E468,'2018_commission_structure-Start'!$A$22:$I$24,9,FALSE)</f>
        <v>750000</v>
      </c>
      <c r="J468" s="2">
        <f t="shared" si="79"/>
        <v>937500</v>
      </c>
      <c r="K468" s="2">
        <f t="shared" si="80"/>
        <v>1125000</v>
      </c>
      <c r="L468" s="2">
        <f t="shared" si="81"/>
        <v>1500000</v>
      </c>
      <c r="M468" s="12">
        <f t="shared" si="82"/>
        <v>0.94931200000000004</v>
      </c>
      <c r="N468" t="str">
        <f t="shared" si="88"/>
        <v>0-100%</v>
      </c>
      <c r="O468" s="6">
        <f>MIN(H468,I468)*INDEX('2018_commission_structure-Start'!$A$21:$I$24,MATCH($E468,'2018_commission_structure-Start'!$A$21:$A$24,0),MATCH(O$1,'2018_commission_structure-Start'!$A$21:$I$21,0))</f>
        <v>106797.59999999999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83"/>
        <v>106797.59999999999</v>
      </c>
      <c r="U468" s="6">
        <f t="shared" si="84"/>
        <v>213846.59999999998</v>
      </c>
      <c r="V468" s="6">
        <f>MIN(H468,I468)*INDEX('2018_commission_structure-Start'!$A$15:$J$18,MATCH($E468,'2018_commission_structure-Start'!$A$15:$A$18,0),MATCH(V$1,'2018_commission_structure-Start'!$A$15:$J$15,0))</f>
        <v>106797.59999999999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85"/>
        <v>106797.59999999999</v>
      </c>
      <c r="AB468" s="6">
        <f t="shared" si="86"/>
        <v>213846.59999999998</v>
      </c>
    </row>
    <row r="469" spans="1:28" x14ac:dyDescent="0.2">
      <c r="A469" t="str">
        <f t="shared" si="78"/>
        <v>Ali Izaks</v>
      </c>
      <c r="B469">
        <v>3418374697</v>
      </c>
      <c r="C469" t="s">
        <v>1849</v>
      </c>
      <c r="D469" t="s">
        <v>1850</v>
      </c>
      <c r="E469" t="s">
        <v>7</v>
      </c>
      <c r="F469" s="2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VLOOKUP(E469,'2018_commission_structure-Start'!$A$22:$I$24,9,FALSE)</f>
        <v>500000</v>
      </c>
      <c r="J469" s="2">
        <f t="shared" si="79"/>
        <v>625000</v>
      </c>
      <c r="K469" s="2">
        <f t="shared" si="80"/>
        <v>750000</v>
      </c>
      <c r="L469" s="2">
        <f t="shared" si="81"/>
        <v>1000000</v>
      </c>
      <c r="M469" s="12">
        <f t="shared" si="82"/>
        <v>1.8458760000000001</v>
      </c>
      <c r="N469" t="str">
        <f t="shared" si="88"/>
        <v>150-200%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22500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38046.36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83"/>
        <v>129296.36</v>
      </c>
      <c r="U469" s="6">
        <f t="shared" si="84"/>
        <v>165890.35999999999</v>
      </c>
      <c r="V469" s="6">
        <f>MIN(H469,I469)*INDEX('2018_commission_structure-Start'!$A$15:$J$18,MATCH($E469,'2018_commission_structure-Start'!$A$15:$A$18,0),MATCH(V$1,'2018_commission_structure-Start'!$A$15:$J$15,0))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25000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38046.36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85"/>
        <v>144296.35999999999</v>
      </c>
      <c r="AB469" s="6">
        <f t="shared" si="86"/>
        <v>180890.36</v>
      </c>
    </row>
    <row r="470" spans="1:28" x14ac:dyDescent="0.2">
      <c r="A470" t="str">
        <f t="shared" si="78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 s="2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VLOOKUP(E470,'2018_commission_structure-Start'!$A$22:$I$24,9,FALSE)</f>
        <v>750000</v>
      </c>
      <c r="J470" s="2">
        <f t="shared" si="79"/>
        <v>937500</v>
      </c>
      <c r="K470" s="2">
        <f t="shared" si="80"/>
        <v>1125000</v>
      </c>
      <c r="L470" s="2">
        <f t="shared" si="81"/>
        <v>1500000</v>
      </c>
      <c r="M470" s="12">
        <f t="shared" si="82"/>
        <v>1.2976573333333334</v>
      </c>
      <c r="N470" t="str">
        <f t="shared" si="88"/>
        <v>125-150%</v>
      </c>
      <c r="O470" s="6">
        <f>MIN(H470,I470)*INDEX('2018_commission_structure-Start'!$A$21:$I$24,MATCH($E470,'2018_commission_structure-Start'!$A$21:$A$24,0),MATCH(O$1,'2018_commission_structure-Start'!$A$21:$I$21,0))</f>
        <v>112500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35625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8220.8900000000012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83"/>
        <v>156345.89000000001</v>
      </c>
      <c r="U470" s="6">
        <f t="shared" si="84"/>
        <v>265959.89</v>
      </c>
      <c r="V470" s="6">
        <f>MIN(H470,I470)*INDEX('2018_commission_structure-Start'!$A$15:$J$18,MATCH($E470,'2018_commission_structure-Start'!$A$15:$A$18,0),MATCH(V$1,'2018_commission_structure-Start'!$A$15:$J$15,0))</f>
        <v>112500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41250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8935.75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85"/>
        <v>162685.75</v>
      </c>
      <c r="AB470" s="6">
        <f t="shared" si="86"/>
        <v>272299.75</v>
      </c>
    </row>
    <row r="471" spans="1:28" x14ac:dyDescent="0.2">
      <c r="A471" t="str">
        <f t="shared" si="78"/>
        <v>Raviv Jandel</v>
      </c>
      <c r="B471">
        <v>3219526055</v>
      </c>
      <c r="C471" t="s">
        <v>355</v>
      </c>
      <c r="D471" t="s">
        <v>356</v>
      </c>
      <c r="E471" t="s">
        <v>7</v>
      </c>
      <c r="F471" s="2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VLOOKUP(E471,'2018_commission_structure-Start'!$A$22:$I$24,9,FALSE)</f>
        <v>500000</v>
      </c>
      <c r="J471" s="2">
        <f t="shared" si="79"/>
        <v>625000</v>
      </c>
      <c r="K471" s="2">
        <f t="shared" si="80"/>
        <v>750000</v>
      </c>
      <c r="L471" s="2">
        <f t="shared" si="81"/>
        <v>1000000</v>
      </c>
      <c r="M471" s="12">
        <f t="shared" si="82"/>
        <v>1.3305659999999999</v>
      </c>
      <c r="N471" t="str">
        <f t="shared" si="88"/>
        <v>125-150%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18750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7250.94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83"/>
        <v>76000.94</v>
      </c>
      <c r="U471" s="6">
        <f t="shared" si="84"/>
        <v>114331.94</v>
      </c>
      <c r="V471" s="6">
        <f>MIN(H471,I471)*INDEX('2018_commission_structure-Start'!$A$15:$J$18,MATCH($E471,'2018_commission_structure-Start'!$A$15:$A$18,0),MATCH(V$1,'2018_commission_structure-Start'!$A$15:$J$15,0))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21250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8056.6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85"/>
        <v>89306.6</v>
      </c>
      <c r="AB471" s="6">
        <f t="shared" si="86"/>
        <v>127637.6</v>
      </c>
    </row>
    <row r="472" spans="1:28" x14ac:dyDescent="0.2">
      <c r="A472" t="str">
        <f t="shared" si="78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 s="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VLOOKUP(E472,'2018_commission_structure-Start'!$A$22:$I$24,9,FALSE)</f>
        <v>600000</v>
      </c>
      <c r="J472" s="2">
        <f t="shared" si="79"/>
        <v>750000</v>
      </c>
      <c r="K472" s="2">
        <f t="shared" si="80"/>
        <v>900000</v>
      </c>
      <c r="L472" s="2">
        <f t="shared" si="81"/>
        <v>1200000</v>
      </c>
      <c r="M472" s="12">
        <f t="shared" si="82"/>
        <v>0.86734166666666668</v>
      </c>
      <c r="N472" t="str">
        <f t="shared" si="88"/>
        <v>0-100%</v>
      </c>
      <c r="O472" s="6">
        <f>MIN(H472,I472)*INDEX('2018_commission_structure-Start'!$A$21:$I$24,MATCH($E472,'2018_commission_structure-Start'!$A$21:$A$24,0),MATCH(O$1,'2018_commission_structure-Start'!$A$21:$I$21,0))</f>
        <v>67652.650000000009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83"/>
        <v>67652.650000000009</v>
      </c>
      <c r="U472" s="6">
        <f t="shared" si="84"/>
        <v>140845.65000000002</v>
      </c>
      <c r="V472" s="6">
        <f>MIN(H472,I472)*INDEX('2018_commission_structure-Start'!$A$15:$J$18,MATCH($E472,'2018_commission_structure-Start'!$A$15:$A$18,0),MATCH(V$1,'2018_commission_structure-Start'!$A$15:$J$15,0))</f>
        <v>78060.75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85"/>
        <v>78060.75</v>
      </c>
      <c r="AB472" s="6">
        <f t="shared" si="86"/>
        <v>151253.75</v>
      </c>
    </row>
    <row r="473" spans="1:28" x14ac:dyDescent="0.2">
      <c r="A473" t="str">
        <f t="shared" si="78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 s="2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VLOOKUP(E473,'2018_commission_structure-Start'!$A$22:$I$24,9,FALSE)</f>
        <v>500000</v>
      </c>
      <c r="J473" s="2">
        <f t="shared" si="79"/>
        <v>625000</v>
      </c>
      <c r="K473" s="2">
        <f t="shared" si="80"/>
        <v>750000</v>
      </c>
      <c r="L473" s="2">
        <f t="shared" si="81"/>
        <v>1000000</v>
      </c>
      <c r="M473" s="12">
        <f t="shared" si="82"/>
        <v>1.0592839999999999</v>
      </c>
      <c r="N473" t="str">
        <f t="shared" si="88"/>
        <v>100-125%</v>
      </c>
      <c r="O473" s="6">
        <f>MIN(H473,I473)*INDEX('2018_commission_structure-Start'!$A$21:$I$24,MATCH($E473,'2018_commission_structure-Start'!$A$21:$A$24,0),MATCH(O$1,'2018_commission_structure-Start'!$A$21:$I$21,0))</f>
        <v>50000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4446.3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83"/>
        <v>54446.3</v>
      </c>
      <c r="U473" s="6">
        <f t="shared" si="84"/>
        <v>89463.3</v>
      </c>
      <c r="V473" s="6">
        <f>MIN(H473,I473)*INDEX('2018_commission_structure-Start'!$A$15:$J$18,MATCH($E473,'2018_commission_structure-Start'!$A$15:$A$18,0),MATCH(V$1,'2018_commission_structure-Start'!$A$15:$J$15,0))</f>
        <v>60000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5039.1400000000003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85"/>
        <v>65039.14</v>
      </c>
      <c r="AB473" s="6">
        <f t="shared" si="86"/>
        <v>100056.14</v>
      </c>
    </row>
    <row r="474" spans="1:28" x14ac:dyDescent="0.2">
      <c r="A474" t="str">
        <f t="shared" si="78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 s="2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VLOOKUP(E474,'2018_commission_structure-Start'!$A$22:$I$24,9,FALSE)</f>
        <v>600000</v>
      </c>
      <c r="J474" s="2">
        <f t="shared" si="79"/>
        <v>750000</v>
      </c>
      <c r="K474" s="2">
        <f t="shared" si="80"/>
        <v>900000</v>
      </c>
      <c r="L474" s="2">
        <f t="shared" si="81"/>
        <v>1200000</v>
      </c>
      <c r="M474" s="12">
        <f t="shared" si="82"/>
        <v>1.1858683333333333</v>
      </c>
      <c r="N474" t="str">
        <f t="shared" si="88"/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18958.57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83"/>
        <v>96958.57</v>
      </c>
      <c r="U474" s="6">
        <f t="shared" si="84"/>
        <v>168244.57</v>
      </c>
      <c r="V474" s="6">
        <f>MIN(H474,I474)*INDEX('2018_commission_structure-Start'!$A$15:$J$18,MATCH($E474,'2018_commission_structure-Start'!$A$15:$A$18,0),MATCH(V$1,'2018_commission_structure-Start'!$A$15:$J$15,0))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20073.78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85"/>
        <v>110073.78</v>
      </c>
      <c r="AB474" s="6">
        <f t="shared" si="86"/>
        <v>181359.78</v>
      </c>
    </row>
    <row r="475" spans="1:28" x14ac:dyDescent="0.2">
      <c r="A475" t="str">
        <f t="shared" si="78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 s="2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VLOOKUP(E475,'2018_commission_structure-Start'!$A$22:$I$24,9,FALSE)</f>
        <v>600000</v>
      </c>
      <c r="J475" s="2">
        <f t="shared" si="79"/>
        <v>750000</v>
      </c>
      <c r="K475" s="2">
        <f t="shared" si="80"/>
        <v>900000</v>
      </c>
      <c r="L475" s="2">
        <f t="shared" si="81"/>
        <v>1200000</v>
      </c>
      <c r="M475" s="12">
        <f t="shared" si="82"/>
        <v>1.2269049999999999</v>
      </c>
      <c r="N475" t="str">
        <f t="shared" si="88"/>
        <v>100-125%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23144.31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0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83"/>
        <v>101144.31</v>
      </c>
      <c r="U475" s="6">
        <f t="shared" si="84"/>
        <v>176176.31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24505.739999999998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0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85"/>
        <v>114505.73999999999</v>
      </c>
      <c r="AB475" s="6">
        <f t="shared" si="86"/>
        <v>189537.74</v>
      </c>
    </row>
    <row r="476" spans="1:28" x14ac:dyDescent="0.2">
      <c r="A476" t="str">
        <f t="shared" si="78"/>
        <v>Birdie Jesper</v>
      </c>
      <c r="B476">
        <v>8977805007</v>
      </c>
      <c r="C476" t="s">
        <v>62</v>
      </c>
      <c r="D476" t="s">
        <v>63</v>
      </c>
      <c r="E476" t="s">
        <v>29</v>
      </c>
      <c r="F476" s="2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VLOOKUP(E476,'2018_commission_structure-Start'!$A$22:$I$24,9,FALSE)</f>
        <v>600000</v>
      </c>
      <c r="J476" s="2">
        <f t="shared" si="79"/>
        <v>750000</v>
      </c>
      <c r="K476" s="2">
        <f t="shared" si="80"/>
        <v>900000</v>
      </c>
      <c r="L476" s="2">
        <f t="shared" si="81"/>
        <v>1200000</v>
      </c>
      <c r="M476" s="12">
        <f t="shared" si="82"/>
        <v>1.0035733333333334</v>
      </c>
      <c r="N476" t="str">
        <f t="shared" si="88"/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364.48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83"/>
        <v>78364.479999999996</v>
      </c>
      <c r="U476" s="6">
        <f t="shared" si="84"/>
        <v>146103.47999999998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385.91999999999996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85"/>
        <v>90385.919999999998</v>
      </c>
      <c r="AB476" s="6">
        <f t="shared" si="86"/>
        <v>158124.91999999998</v>
      </c>
    </row>
    <row r="477" spans="1:28" x14ac:dyDescent="0.2">
      <c r="A477" t="str">
        <f t="shared" si="78"/>
        <v>Inger Jime</v>
      </c>
      <c r="B477">
        <v>1754740677</v>
      </c>
      <c r="C477" t="s">
        <v>359</v>
      </c>
      <c r="D477" t="s">
        <v>610</v>
      </c>
      <c r="E477" t="s">
        <v>7</v>
      </c>
      <c r="F477" s="2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VLOOKUP(E477,'2018_commission_structure-Start'!$A$22:$I$24,9,FALSE)</f>
        <v>500000</v>
      </c>
      <c r="J477" s="2">
        <f t="shared" si="79"/>
        <v>625000</v>
      </c>
      <c r="K477" s="2">
        <f t="shared" si="80"/>
        <v>750000</v>
      </c>
      <c r="L477" s="2">
        <f t="shared" si="81"/>
        <v>1000000</v>
      </c>
      <c r="M477" s="12">
        <f t="shared" si="82"/>
        <v>1.346052</v>
      </c>
      <c r="N477" t="str">
        <f t="shared" si="88"/>
        <v>125-150%</v>
      </c>
      <c r="O477" s="6">
        <f>MIN(H477,I477)*INDEX('2018_commission_structure-Start'!$A$21:$I$24,MATCH($E477,'2018_commission_structure-Start'!$A$21:$A$24,0),MATCH(O$1,'2018_commission_structure-Start'!$A$21:$I$21,0))</f>
        <v>50000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18750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8644.68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83"/>
        <v>77394.679999999993</v>
      </c>
      <c r="U477" s="6">
        <f t="shared" si="84"/>
        <v>128953.68</v>
      </c>
      <c r="V477" s="6">
        <f>MIN(H477,I477)*INDEX('2018_commission_structure-Start'!$A$15:$J$18,MATCH($E477,'2018_commission_structure-Start'!$A$15:$A$18,0),MATCH(V$1,'2018_commission_structure-Start'!$A$15:$J$15,0))</f>
        <v>60000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21250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9605.2000000000007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85"/>
        <v>90855.2</v>
      </c>
      <c r="AB477" s="6">
        <f t="shared" si="86"/>
        <v>142414.20000000001</v>
      </c>
    </row>
    <row r="478" spans="1:28" x14ac:dyDescent="0.2">
      <c r="A478" t="str">
        <f t="shared" si="78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 s="2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VLOOKUP(E478,'2018_commission_structure-Start'!$A$22:$I$24,9,FALSE)</f>
        <v>750000</v>
      </c>
      <c r="J478" s="2">
        <f t="shared" si="79"/>
        <v>937500</v>
      </c>
      <c r="K478" s="2">
        <f t="shared" si="80"/>
        <v>1125000</v>
      </c>
      <c r="L478" s="2">
        <f t="shared" si="81"/>
        <v>1500000</v>
      </c>
      <c r="M478" s="12">
        <f t="shared" si="82"/>
        <v>1.2220293333333334</v>
      </c>
      <c r="N478" t="str">
        <f t="shared" si="88"/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31639.18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83"/>
        <v>144139.18</v>
      </c>
      <c r="U478" s="6">
        <f t="shared" si="84"/>
        <v>230153.18</v>
      </c>
      <c r="V478" s="6">
        <f>MIN(H478,I478)*INDEX('2018_commission_structure-Start'!$A$15:$J$18,MATCH($E478,'2018_commission_structure-Start'!$A$15:$A$18,0),MATCH(V$1,'2018_commission_structure-Start'!$A$15:$J$15,0))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36634.840000000004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85"/>
        <v>149134.84</v>
      </c>
      <c r="AB478" s="6">
        <f t="shared" si="86"/>
        <v>235148.84</v>
      </c>
    </row>
    <row r="479" spans="1:28" x14ac:dyDescent="0.2">
      <c r="A479" t="str">
        <f t="shared" si="78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 s="2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VLOOKUP(E479,'2018_commission_structure-Start'!$A$22:$I$24,9,FALSE)</f>
        <v>750000</v>
      </c>
      <c r="J479" s="2">
        <f t="shared" si="79"/>
        <v>937500</v>
      </c>
      <c r="K479" s="2">
        <f t="shared" si="80"/>
        <v>1125000</v>
      </c>
      <c r="L479" s="2">
        <f t="shared" si="81"/>
        <v>1500000</v>
      </c>
      <c r="M479" s="12">
        <f t="shared" si="82"/>
        <v>0.75123066666666671</v>
      </c>
      <c r="N479" t="str">
        <f t="shared" si="88"/>
        <v>0-100%</v>
      </c>
      <c r="O479" s="6">
        <f>MIN(H479,I479)*INDEX('2018_commission_structure-Start'!$A$21:$I$24,MATCH($E479,'2018_commission_structure-Start'!$A$21:$A$24,0),MATCH(O$1,'2018_commission_structure-Start'!$A$21:$I$21,0))</f>
        <v>84513.45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83"/>
        <v>84513.45</v>
      </c>
      <c r="U479" s="6">
        <f t="shared" si="84"/>
        <v>201322.45</v>
      </c>
      <c r="V479" s="6">
        <f>MIN(H479,I479)*INDEX('2018_commission_structure-Start'!$A$15:$J$18,MATCH($E479,'2018_commission_structure-Start'!$A$15:$A$18,0),MATCH(V$1,'2018_commission_structure-Start'!$A$15:$J$15,0))</f>
        <v>84513.45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85"/>
        <v>84513.45</v>
      </c>
      <c r="AB479" s="6">
        <f t="shared" si="86"/>
        <v>201322.45</v>
      </c>
    </row>
    <row r="480" spans="1:28" x14ac:dyDescent="0.2">
      <c r="A480" t="str">
        <f t="shared" si="78"/>
        <v>Murielle Jorez</v>
      </c>
      <c r="B480">
        <v>9803956825</v>
      </c>
      <c r="C480" t="s">
        <v>95</v>
      </c>
      <c r="D480" t="s">
        <v>96</v>
      </c>
      <c r="E480" t="s">
        <v>7</v>
      </c>
      <c r="F480" s="2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VLOOKUP(E480,'2018_commission_structure-Start'!$A$22:$I$24,9,FALSE)</f>
        <v>500000</v>
      </c>
      <c r="J480" s="2">
        <f t="shared" si="79"/>
        <v>625000</v>
      </c>
      <c r="K480" s="2">
        <f t="shared" si="80"/>
        <v>750000</v>
      </c>
      <c r="L480" s="2">
        <f t="shared" si="81"/>
        <v>1000000</v>
      </c>
      <c r="M480" s="12">
        <f t="shared" si="82"/>
        <v>1.819612</v>
      </c>
      <c r="N480" t="str">
        <f t="shared" si="88"/>
        <v>150-200%</v>
      </c>
      <c r="O480" s="6">
        <f>MIN(H480,I480)*INDEX('2018_commission_structure-Start'!$A$21:$I$24,MATCH($E480,'2018_commission_structure-Start'!$A$21:$A$24,0),MATCH(O$1,'2018_commission_structure-Start'!$A$21:$I$21,0))</f>
        <v>50000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18750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22500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35157.32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83"/>
        <v>126407.32</v>
      </c>
      <c r="U480" s="6">
        <f t="shared" si="84"/>
        <v>173510.32</v>
      </c>
      <c r="V480" s="6">
        <f>MIN(H480,I480)*INDEX('2018_commission_structure-Start'!$A$15:$J$18,MATCH($E480,'2018_commission_structure-Start'!$A$15:$A$18,0),MATCH(V$1,'2018_commission_structure-Start'!$A$15:$J$15,0))</f>
        <v>60000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21250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25000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35157.32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85"/>
        <v>141407.32</v>
      </c>
      <c r="AB480" s="6">
        <f t="shared" si="86"/>
        <v>188510.32</v>
      </c>
    </row>
    <row r="481" spans="1:28" x14ac:dyDescent="0.2">
      <c r="A481" t="str">
        <f t="shared" si="78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 s="2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VLOOKUP(E481,'2018_commission_structure-Start'!$A$22:$I$24,9,FALSE)</f>
        <v>500000</v>
      </c>
      <c r="J481" s="2">
        <f t="shared" si="79"/>
        <v>625000</v>
      </c>
      <c r="K481" s="2">
        <f t="shared" si="80"/>
        <v>750000</v>
      </c>
      <c r="L481" s="2">
        <f t="shared" si="81"/>
        <v>1000000</v>
      </c>
      <c r="M481" s="12">
        <f t="shared" si="82"/>
        <v>1.4607060000000001</v>
      </c>
      <c r="N481" t="str">
        <f t="shared" si="88"/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18963.54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83"/>
        <v>87713.540000000008</v>
      </c>
      <c r="U481" s="6">
        <f t="shared" si="84"/>
        <v>145692.54</v>
      </c>
      <c r="V481" s="6">
        <f>MIN(H481,I481)*INDEX('2018_commission_structure-Start'!$A$15:$J$18,MATCH($E481,'2018_commission_structure-Start'!$A$15:$A$18,0),MATCH(V$1,'2018_commission_structure-Start'!$A$15:$J$15,0))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21070.600000000002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85"/>
        <v>102320.6</v>
      </c>
      <c r="AB481" s="6">
        <f t="shared" si="86"/>
        <v>160299.6</v>
      </c>
    </row>
    <row r="482" spans="1:28" x14ac:dyDescent="0.2">
      <c r="A482" t="str">
        <f t="shared" si="78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 s="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VLOOKUP(E482,'2018_commission_structure-Start'!$A$22:$I$24,9,FALSE)</f>
        <v>500000</v>
      </c>
      <c r="J482" s="2">
        <f t="shared" si="79"/>
        <v>625000</v>
      </c>
      <c r="K482" s="2">
        <f t="shared" si="80"/>
        <v>750000</v>
      </c>
      <c r="L482" s="2">
        <f t="shared" si="81"/>
        <v>1000000</v>
      </c>
      <c r="M482" s="12">
        <f t="shared" si="82"/>
        <v>1.325904</v>
      </c>
      <c r="N482" t="str">
        <f t="shared" si="88"/>
        <v>125-150%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18750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6831.36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83"/>
        <v>75581.36</v>
      </c>
      <c r="U482" s="6">
        <f t="shared" si="84"/>
        <v>115092.36</v>
      </c>
      <c r="V482" s="6">
        <f>MIN(H482,I482)*INDEX('2018_commission_structure-Start'!$A$15:$J$18,MATCH($E482,'2018_commission_structure-Start'!$A$15:$A$18,0),MATCH(V$1,'2018_commission_structure-Start'!$A$15:$J$15,0))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21250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7590.4000000000005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85"/>
        <v>88840.4</v>
      </c>
      <c r="AB482" s="6">
        <f t="shared" si="86"/>
        <v>128351.4</v>
      </c>
    </row>
    <row r="483" spans="1:28" x14ac:dyDescent="0.2">
      <c r="A483" t="str">
        <f t="shared" si="78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 s="2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VLOOKUP(E483,'2018_commission_structure-Start'!$A$22:$I$24,9,FALSE)</f>
        <v>750000</v>
      </c>
      <c r="J483" s="2">
        <f t="shared" si="79"/>
        <v>937500</v>
      </c>
      <c r="K483" s="2">
        <f t="shared" si="80"/>
        <v>1125000</v>
      </c>
      <c r="L483" s="2">
        <f t="shared" si="81"/>
        <v>1500000</v>
      </c>
      <c r="M483" s="12">
        <f t="shared" si="82"/>
        <v>0.84031866666666666</v>
      </c>
      <c r="N483" t="str">
        <f t="shared" si="88"/>
        <v>0-100%</v>
      </c>
      <c r="O483" s="6">
        <f>MIN(H483,I483)*INDEX('2018_commission_structure-Start'!$A$21:$I$24,MATCH($E483,'2018_commission_structure-Start'!$A$21:$A$24,0),MATCH(O$1,'2018_commission_structure-Start'!$A$21:$I$21,0))</f>
        <v>94535.849999999991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83"/>
        <v>94535.849999999991</v>
      </c>
      <c r="U483" s="6">
        <f t="shared" si="84"/>
        <v>180973.84999999998</v>
      </c>
      <c r="V483" s="6">
        <f>MIN(H483,I483)*INDEX('2018_commission_structure-Start'!$A$15:$J$18,MATCH($E483,'2018_commission_structure-Start'!$A$15:$A$18,0),MATCH(V$1,'2018_commission_structure-Start'!$A$15:$J$15,0))</f>
        <v>94535.849999999991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85"/>
        <v>94535.849999999991</v>
      </c>
      <c r="AB483" s="6">
        <f t="shared" si="86"/>
        <v>180973.84999999998</v>
      </c>
    </row>
    <row r="484" spans="1:28" x14ac:dyDescent="0.2">
      <c r="A484" t="str">
        <f t="shared" si="78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 s="2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VLOOKUP(E484,'2018_commission_structure-Start'!$A$22:$I$24,9,FALSE)</f>
        <v>750000</v>
      </c>
      <c r="J484" s="2">
        <f t="shared" si="79"/>
        <v>937500</v>
      </c>
      <c r="K484" s="2">
        <f t="shared" si="80"/>
        <v>1125000</v>
      </c>
      <c r="L484" s="2">
        <f t="shared" si="81"/>
        <v>1500000</v>
      </c>
      <c r="M484" s="12">
        <f t="shared" si="82"/>
        <v>0.88989466666666661</v>
      </c>
      <c r="N484" t="str">
        <f t="shared" si="88"/>
        <v>0-100%</v>
      </c>
      <c r="O484" s="6">
        <f>MIN(H484,I484)*INDEX('2018_commission_structure-Start'!$A$21:$I$24,MATCH($E484,'2018_commission_structure-Start'!$A$21:$A$24,0),MATCH(O$1,'2018_commission_structure-Start'!$A$21:$I$21,0))</f>
        <v>100113.15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83"/>
        <v>100113.15</v>
      </c>
      <c r="U484" s="6">
        <f t="shared" si="84"/>
        <v>176647.15</v>
      </c>
      <c r="V484" s="6">
        <f>MIN(H484,I484)*INDEX('2018_commission_structure-Start'!$A$15:$J$18,MATCH($E484,'2018_commission_structure-Start'!$A$15:$A$18,0),MATCH(V$1,'2018_commission_structure-Start'!$A$15:$J$15,0))</f>
        <v>100113.15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85"/>
        <v>100113.15</v>
      </c>
      <c r="AB484" s="6">
        <f t="shared" si="86"/>
        <v>176647.15</v>
      </c>
    </row>
    <row r="485" spans="1:28" x14ac:dyDescent="0.2">
      <c r="A485" t="str">
        <f t="shared" si="78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 s="2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VLOOKUP(E485,'2018_commission_structure-Start'!$A$22:$I$24,9,FALSE)</f>
        <v>600000</v>
      </c>
      <c r="J485" s="2">
        <f t="shared" si="79"/>
        <v>750000</v>
      </c>
      <c r="K485" s="2">
        <f t="shared" si="80"/>
        <v>900000</v>
      </c>
      <c r="L485" s="2">
        <f t="shared" si="81"/>
        <v>1200000</v>
      </c>
      <c r="M485" s="12">
        <f t="shared" si="82"/>
        <v>0.71406333333333338</v>
      </c>
      <c r="N485" t="str">
        <f t="shared" si="88"/>
        <v>0-100%</v>
      </c>
      <c r="O485" s="6">
        <f>MIN(H485,I485)*INDEX('2018_commission_structure-Start'!$A$21:$I$24,MATCH($E485,'2018_commission_structure-Start'!$A$21:$A$24,0),MATCH(O$1,'2018_commission_structure-Start'!$A$21:$I$21,0))</f>
        <v>55696.94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83"/>
        <v>55696.94</v>
      </c>
      <c r="U485" s="6">
        <f t="shared" si="84"/>
        <v>111297.94</v>
      </c>
      <c r="V485" s="6">
        <f>MIN(H485,I485)*INDEX('2018_commission_structure-Start'!$A$15:$J$18,MATCH($E485,'2018_commission_structure-Start'!$A$15:$A$18,0),MATCH(V$1,'2018_commission_structure-Start'!$A$15:$J$15,0))</f>
        <v>64265.7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85"/>
        <v>64265.7</v>
      </c>
      <c r="AB485" s="6">
        <f t="shared" si="86"/>
        <v>119866.7</v>
      </c>
    </row>
    <row r="486" spans="1:28" x14ac:dyDescent="0.2">
      <c r="A486" t="str">
        <f t="shared" si="78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 s="2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VLOOKUP(E486,'2018_commission_structure-Start'!$A$22:$I$24,9,FALSE)</f>
        <v>750000</v>
      </c>
      <c r="J486" s="2">
        <f t="shared" si="79"/>
        <v>937500</v>
      </c>
      <c r="K486" s="2">
        <f t="shared" si="80"/>
        <v>1125000</v>
      </c>
      <c r="L486" s="2">
        <f t="shared" si="81"/>
        <v>1500000</v>
      </c>
      <c r="M486" s="12">
        <f t="shared" si="82"/>
        <v>0.82595600000000002</v>
      </c>
      <c r="N486" t="str">
        <f t="shared" si="88"/>
        <v>0-100%</v>
      </c>
      <c r="O486" s="6">
        <f>MIN(H486,I486)*INDEX('2018_commission_structure-Start'!$A$21:$I$24,MATCH($E486,'2018_commission_structure-Start'!$A$21:$A$24,0),MATCH(O$1,'2018_commission_structure-Start'!$A$21:$I$21,0))</f>
        <v>92920.05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83"/>
        <v>92920.05</v>
      </c>
      <c r="U486" s="6">
        <f t="shared" si="84"/>
        <v>216943.05</v>
      </c>
      <c r="V486" s="6">
        <f>MIN(H486,I486)*INDEX('2018_commission_structure-Start'!$A$15:$J$18,MATCH($E486,'2018_commission_structure-Start'!$A$15:$A$18,0),MATCH(V$1,'2018_commission_structure-Start'!$A$15:$J$15,0))</f>
        <v>92920.05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85"/>
        <v>92920.05</v>
      </c>
      <c r="AB486" s="6">
        <f t="shared" si="86"/>
        <v>216943.05</v>
      </c>
    </row>
    <row r="487" spans="1:28" x14ac:dyDescent="0.2">
      <c r="A487" t="str">
        <f t="shared" si="78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 s="2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VLOOKUP(E487,'2018_commission_structure-Start'!$A$22:$I$24,9,FALSE)</f>
        <v>750000</v>
      </c>
      <c r="J487" s="2">
        <f t="shared" si="79"/>
        <v>937500</v>
      </c>
      <c r="K487" s="2">
        <f t="shared" si="80"/>
        <v>1125000</v>
      </c>
      <c r="L487" s="2">
        <f t="shared" si="81"/>
        <v>1500000</v>
      </c>
      <c r="M487" s="12">
        <f t="shared" si="82"/>
        <v>1.036888</v>
      </c>
      <c r="N487" t="str">
        <f t="shared" si="88"/>
        <v>100-125%</v>
      </c>
      <c r="O487" s="6">
        <f>MIN(H487,I487)*INDEX('2018_commission_structure-Start'!$A$21:$I$24,MATCH($E487,'2018_commission_structure-Start'!$A$21:$A$24,0),MATCH(O$1,'2018_commission_structure-Start'!$A$21:$I$21,0))</f>
        <v>112500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5256.54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83"/>
        <v>117756.54</v>
      </c>
      <c r="U487" s="6">
        <f t="shared" si="84"/>
        <v>206438.53999999998</v>
      </c>
      <c r="V487" s="6">
        <f>MIN(H487,I487)*INDEX('2018_commission_structure-Start'!$A$15:$J$18,MATCH($E487,'2018_commission_structure-Start'!$A$15:$A$18,0),MATCH(V$1,'2018_commission_structure-Start'!$A$15:$J$15,0))</f>
        <v>112500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6086.52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85"/>
        <v>118586.52</v>
      </c>
      <c r="AB487" s="6">
        <f t="shared" si="86"/>
        <v>207268.52000000002</v>
      </c>
    </row>
    <row r="488" spans="1:28" x14ac:dyDescent="0.2">
      <c r="A488" t="str">
        <f t="shared" si="78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 s="2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VLOOKUP(E488,'2018_commission_structure-Start'!$A$22:$I$24,9,FALSE)</f>
        <v>750000</v>
      </c>
      <c r="J488" s="2">
        <f t="shared" si="79"/>
        <v>937500</v>
      </c>
      <c r="K488" s="2">
        <f t="shared" si="80"/>
        <v>1125000</v>
      </c>
      <c r="L488" s="2">
        <f t="shared" si="81"/>
        <v>1500000</v>
      </c>
      <c r="M488" s="12">
        <f t="shared" si="82"/>
        <v>0.71343066666666666</v>
      </c>
      <c r="N488" t="str">
        <f t="shared" si="88"/>
        <v>0-100%</v>
      </c>
      <c r="O488" s="6">
        <f>MIN(H488,I488)*INDEX('2018_commission_structure-Start'!$A$21:$I$24,MATCH($E488,'2018_commission_structure-Start'!$A$21:$A$24,0),MATCH(O$1,'2018_commission_structure-Start'!$A$21:$I$21,0))</f>
        <v>80260.95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83"/>
        <v>80260.95</v>
      </c>
      <c r="U488" s="6">
        <f t="shared" si="84"/>
        <v>161798.95000000001</v>
      </c>
      <c r="V488" s="6">
        <f>MIN(H488,I488)*INDEX('2018_commission_structure-Start'!$A$15:$J$18,MATCH($E488,'2018_commission_structure-Start'!$A$15:$A$18,0),MATCH(V$1,'2018_commission_structure-Start'!$A$15:$J$15,0))</f>
        <v>80260.95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85"/>
        <v>80260.95</v>
      </c>
      <c r="AB488" s="6">
        <f t="shared" si="86"/>
        <v>161798.95000000001</v>
      </c>
    </row>
    <row r="489" spans="1:28" x14ac:dyDescent="0.2">
      <c r="A489" t="str">
        <f t="shared" si="78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 s="2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VLOOKUP(E489,'2018_commission_structure-Start'!$A$22:$I$24,9,FALSE)</f>
        <v>500000</v>
      </c>
      <c r="J489" s="2">
        <f t="shared" si="79"/>
        <v>625000</v>
      </c>
      <c r="K489" s="2">
        <f t="shared" si="80"/>
        <v>750000</v>
      </c>
      <c r="L489" s="2">
        <f t="shared" si="81"/>
        <v>1000000</v>
      </c>
      <c r="M489" s="12">
        <f t="shared" si="82"/>
        <v>1.435816</v>
      </c>
      <c r="N489" t="str">
        <f t="shared" si="88"/>
        <v>125-150%</v>
      </c>
      <c r="O489" s="6">
        <f>MIN(H489,I489)*INDEX('2018_commission_structure-Start'!$A$21:$I$24,MATCH($E489,'2018_commission_structure-Start'!$A$21:$A$24,0),MATCH(O$1,'2018_commission_structure-Start'!$A$21:$I$21,0))</f>
        <v>50000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18750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16723.439999999999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83"/>
        <v>85473.44</v>
      </c>
      <c r="U489" s="6">
        <f t="shared" si="84"/>
        <v>127729.44</v>
      </c>
      <c r="V489" s="6">
        <f>MIN(H489,I489)*INDEX('2018_commission_structure-Start'!$A$15:$J$18,MATCH($E489,'2018_commission_structure-Start'!$A$15:$A$18,0),MATCH(V$1,'2018_commission_structure-Start'!$A$15:$J$15,0))</f>
        <v>60000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21250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18581.600000000002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85"/>
        <v>99831.6</v>
      </c>
      <c r="AB489" s="6">
        <f t="shared" si="86"/>
        <v>142087.6</v>
      </c>
    </row>
    <row r="490" spans="1:28" x14ac:dyDescent="0.2">
      <c r="A490" t="str">
        <f t="shared" si="78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 s="2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VLOOKUP(E490,'2018_commission_structure-Start'!$A$22:$I$24,9,FALSE)</f>
        <v>750000</v>
      </c>
      <c r="J490" s="2">
        <f t="shared" si="79"/>
        <v>937500</v>
      </c>
      <c r="K490" s="2">
        <f t="shared" si="80"/>
        <v>1125000</v>
      </c>
      <c r="L490" s="2">
        <f t="shared" si="81"/>
        <v>1500000</v>
      </c>
      <c r="M490" s="12">
        <f t="shared" si="82"/>
        <v>0.60627733333333333</v>
      </c>
      <c r="N490" t="str">
        <f t="shared" si="88"/>
        <v>0-100%</v>
      </c>
      <c r="O490" s="6">
        <f>MIN(H490,I490)*INDEX('2018_commission_structure-Start'!$A$21:$I$24,MATCH($E490,'2018_commission_structure-Start'!$A$21:$A$24,0),MATCH(O$1,'2018_commission_structure-Start'!$A$21:$I$21,0))</f>
        <v>68206.2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83"/>
        <v>68206.2</v>
      </c>
      <c r="U490" s="6">
        <f t="shared" si="84"/>
        <v>159862.20000000001</v>
      </c>
      <c r="V490" s="6">
        <f>MIN(H490,I490)*INDEX('2018_commission_structure-Start'!$A$15:$J$18,MATCH($E490,'2018_commission_structure-Start'!$A$15:$A$18,0),MATCH(V$1,'2018_commission_structure-Start'!$A$15:$J$15,0))</f>
        <v>68206.2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85"/>
        <v>68206.2</v>
      </c>
      <c r="AB490" s="6">
        <f t="shared" si="86"/>
        <v>159862.20000000001</v>
      </c>
    </row>
    <row r="491" spans="1:28" x14ac:dyDescent="0.2">
      <c r="A491" t="str">
        <f t="shared" si="78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 s="2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VLOOKUP(E491,'2018_commission_structure-Start'!$A$22:$I$24,9,FALSE)</f>
        <v>750000</v>
      </c>
      <c r="J491" s="2">
        <f t="shared" si="79"/>
        <v>937500</v>
      </c>
      <c r="K491" s="2">
        <f t="shared" si="80"/>
        <v>1125000</v>
      </c>
      <c r="L491" s="2">
        <f t="shared" si="81"/>
        <v>1500000</v>
      </c>
      <c r="M491" s="12">
        <f t="shared" si="82"/>
        <v>0.73824400000000001</v>
      </c>
      <c r="N491" t="str">
        <f t="shared" si="88"/>
        <v>0-100%</v>
      </c>
      <c r="O491" s="6">
        <f>MIN(H491,I491)*INDEX('2018_commission_structure-Start'!$A$21:$I$24,MATCH($E491,'2018_commission_structure-Start'!$A$21:$A$24,0),MATCH(O$1,'2018_commission_structure-Start'!$A$21:$I$21,0))</f>
        <v>83052.45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83"/>
        <v>83052.45</v>
      </c>
      <c r="U491" s="6">
        <f t="shared" si="84"/>
        <v>163350.45000000001</v>
      </c>
      <c r="V491" s="6">
        <f>MIN(H491,I491)*INDEX('2018_commission_structure-Start'!$A$15:$J$18,MATCH($E491,'2018_commission_structure-Start'!$A$15:$A$18,0),MATCH(V$1,'2018_commission_structure-Start'!$A$15:$J$15,0))</f>
        <v>83052.45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85"/>
        <v>83052.45</v>
      </c>
      <c r="AB491" s="6">
        <f t="shared" si="86"/>
        <v>163350.45000000001</v>
      </c>
    </row>
    <row r="492" spans="1:28" x14ac:dyDescent="0.2">
      <c r="A492" t="str">
        <f t="shared" si="78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 s="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VLOOKUP(E492,'2018_commission_structure-Start'!$A$22:$I$24,9,FALSE)</f>
        <v>750000</v>
      </c>
      <c r="J492" s="2">
        <f t="shared" si="79"/>
        <v>937500</v>
      </c>
      <c r="K492" s="2">
        <f t="shared" si="80"/>
        <v>1125000</v>
      </c>
      <c r="L492" s="2">
        <f t="shared" si="81"/>
        <v>1500000</v>
      </c>
      <c r="M492" s="12">
        <f t="shared" si="82"/>
        <v>0.98657733333333331</v>
      </c>
      <c r="N492" t="str">
        <f t="shared" si="88"/>
        <v>0-100%</v>
      </c>
      <c r="O492" s="6">
        <f>MIN(H492,I492)*INDEX('2018_commission_structure-Start'!$A$21:$I$24,MATCH($E492,'2018_commission_structure-Start'!$A$21:$A$24,0),MATCH(O$1,'2018_commission_structure-Start'!$A$21:$I$21,0))</f>
        <v>110989.95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83"/>
        <v>110989.95</v>
      </c>
      <c r="U492" s="6">
        <f t="shared" si="84"/>
        <v>229196.95</v>
      </c>
      <c r="V492" s="6">
        <f>MIN(H492,I492)*INDEX('2018_commission_structure-Start'!$A$15:$J$18,MATCH($E492,'2018_commission_structure-Start'!$A$15:$A$18,0),MATCH(V$1,'2018_commission_structure-Start'!$A$15:$J$15,0))</f>
        <v>110989.95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85"/>
        <v>110989.95</v>
      </c>
      <c r="AB492" s="6">
        <f t="shared" si="86"/>
        <v>229196.95</v>
      </c>
    </row>
    <row r="493" spans="1:28" x14ac:dyDescent="0.2">
      <c r="A493" t="str">
        <f t="shared" si="78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 s="2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VLOOKUP(E493,'2018_commission_structure-Start'!$A$22:$I$24,9,FALSE)</f>
        <v>750000</v>
      </c>
      <c r="J493" s="2">
        <f t="shared" si="79"/>
        <v>937500</v>
      </c>
      <c r="K493" s="2">
        <f t="shared" si="80"/>
        <v>1125000</v>
      </c>
      <c r="L493" s="2">
        <f t="shared" si="81"/>
        <v>1500000</v>
      </c>
      <c r="M493" s="12">
        <f t="shared" si="82"/>
        <v>1.08954</v>
      </c>
      <c r="N493" t="str">
        <f t="shared" si="88"/>
        <v>100-125%</v>
      </c>
      <c r="O493" s="6">
        <f>MIN(H493,I493)*INDEX('2018_commission_structure-Start'!$A$21:$I$24,MATCH($E493,'2018_commission_structure-Start'!$A$21:$A$24,0),MATCH(O$1,'2018_commission_structure-Start'!$A$21:$I$21,0))</f>
        <v>112500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12759.45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83"/>
        <v>125259.45</v>
      </c>
      <c r="U493" s="6">
        <f t="shared" si="84"/>
        <v>214435.45</v>
      </c>
      <c r="V493" s="6">
        <f>MIN(H493,I493)*INDEX('2018_commission_structure-Start'!$A$15:$J$18,MATCH($E493,'2018_commission_structure-Start'!$A$15:$A$18,0),MATCH(V$1,'2018_commission_structure-Start'!$A$15:$J$15,0))</f>
        <v>112500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14774.1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85"/>
        <v>127274.1</v>
      </c>
      <c r="AB493" s="6">
        <f t="shared" si="86"/>
        <v>216450.1</v>
      </c>
    </row>
    <row r="494" spans="1:28" x14ac:dyDescent="0.2">
      <c r="A494" t="str">
        <f t="shared" si="78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 s="2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VLOOKUP(E494,'2018_commission_structure-Start'!$A$22:$I$24,9,FALSE)</f>
        <v>500000</v>
      </c>
      <c r="J494" s="2">
        <f t="shared" si="79"/>
        <v>625000</v>
      </c>
      <c r="K494" s="2">
        <f t="shared" si="80"/>
        <v>750000</v>
      </c>
      <c r="L494" s="2">
        <f t="shared" si="81"/>
        <v>1000000</v>
      </c>
      <c r="M494" s="12">
        <f t="shared" si="82"/>
        <v>1.401824</v>
      </c>
      <c r="N494" t="str">
        <f t="shared" si="88"/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13664.16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83"/>
        <v>82414.16</v>
      </c>
      <c r="U494" s="6">
        <f t="shared" si="84"/>
        <v>115201.16</v>
      </c>
      <c r="V494" s="6">
        <f>MIN(H494,I494)*INDEX('2018_commission_structure-Start'!$A$15:$J$18,MATCH($E494,'2018_commission_structure-Start'!$A$15:$A$18,0),MATCH(V$1,'2018_commission_structure-Start'!$A$15:$J$15,0))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15182.400000000001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85"/>
        <v>96432.4</v>
      </c>
      <c r="AB494" s="6">
        <f t="shared" si="86"/>
        <v>129219.4</v>
      </c>
    </row>
    <row r="495" spans="1:28" x14ac:dyDescent="0.2">
      <c r="A495" t="str">
        <f t="shared" si="78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 s="2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VLOOKUP(E495,'2018_commission_structure-Start'!$A$22:$I$24,9,FALSE)</f>
        <v>600000</v>
      </c>
      <c r="J495" s="2">
        <f t="shared" si="79"/>
        <v>750000</v>
      </c>
      <c r="K495" s="2">
        <f t="shared" si="80"/>
        <v>900000</v>
      </c>
      <c r="L495" s="2">
        <f t="shared" si="81"/>
        <v>1200000</v>
      </c>
      <c r="M495" s="12">
        <f t="shared" si="82"/>
        <v>1.0758816666666666</v>
      </c>
      <c r="N495" t="str">
        <f t="shared" si="88"/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7739.93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83"/>
        <v>85739.93</v>
      </c>
      <c r="U495" s="6">
        <f t="shared" si="84"/>
        <v>136575.93</v>
      </c>
      <c r="V495" s="6">
        <f>MIN(H495,I495)*INDEX('2018_commission_structure-Start'!$A$15:$J$18,MATCH($E495,'2018_commission_structure-Start'!$A$15:$A$18,0),MATCH(V$1,'2018_commission_structure-Start'!$A$15:$J$15,0))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8195.2199999999993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85"/>
        <v>98195.22</v>
      </c>
      <c r="AB495" s="6">
        <f t="shared" si="86"/>
        <v>149031.22</v>
      </c>
    </row>
    <row r="496" spans="1:28" x14ac:dyDescent="0.2">
      <c r="A496" t="str">
        <f t="shared" si="78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 s="2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VLOOKUP(E496,'2018_commission_structure-Start'!$A$22:$I$24,9,FALSE)</f>
        <v>500000</v>
      </c>
      <c r="J496" s="2">
        <f t="shared" si="79"/>
        <v>625000</v>
      </c>
      <c r="K496" s="2">
        <f t="shared" si="80"/>
        <v>750000</v>
      </c>
      <c r="L496" s="2">
        <f t="shared" si="81"/>
        <v>1000000</v>
      </c>
      <c r="M496" s="12">
        <f t="shared" si="82"/>
        <v>1.140236</v>
      </c>
      <c r="N496" t="str">
        <f t="shared" ref="N496:N527" si="89">IF(M496&lt;=1, "0-100%", IF(M496&lt;=1.25, "100-125%", IF(M496&lt;=1.5, "125-150%", IF(M496&lt;=2, "150-200%", "&gt;200%"))))</f>
        <v>100-125%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10517.699999999999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83"/>
        <v>60517.7</v>
      </c>
      <c r="U496" s="6">
        <f t="shared" si="84"/>
        <v>124828.7</v>
      </c>
      <c r="V496" s="6">
        <f>MIN(H496,I496)*INDEX('2018_commission_structure-Start'!$A$15:$J$18,MATCH($E496,'2018_commission_structure-Start'!$A$15:$A$18,0),MATCH(V$1,'2018_commission_structure-Start'!$A$15:$J$15,0))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11920.060000000001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85"/>
        <v>71920.06</v>
      </c>
      <c r="AB496" s="6">
        <f t="shared" si="86"/>
        <v>136231.06</v>
      </c>
    </row>
    <row r="497" spans="1:28" x14ac:dyDescent="0.2">
      <c r="A497" t="str">
        <f t="shared" si="78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 s="2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VLOOKUP(E497,'2018_commission_structure-Start'!$A$22:$I$24,9,FALSE)</f>
        <v>500000</v>
      </c>
      <c r="J497" s="2">
        <f t="shared" si="79"/>
        <v>625000</v>
      </c>
      <c r="K497" s="2">
        <f t="shared" si="80"/>
        <v>750000</v>
      </c>
      <c r="L497" s="2">
        <f t="shared" si="81"/>
        <v>1000000</v>
      </c>
      <c r="M497" s="12">
        <f t="shared" si="82"/>
        <v>1.4546520000000001</v>
      </c>
      <c r="N497" t="str">
        <f t="shared" si="89"/>
        <v>125-150%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18418.68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83"/>
        <v>87168.68</v>
      </c>
      <c r="U497" s="6">
        <f t="shared" si="84"/>
        <v>138369.68</v>
      </c>
      <c r="V497" s="6">
        <f>MIN(H497,I497)*INDEX('2018_commission_structure-Start'!$A$15:$J$18,MATCH($E497,'2018_commission_structure-Start'!$A$15:$A$18,0),MATCH(V$1,'2018_commission_structure-Start'!$A$15:$J$15,0))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20465.2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85"/>
        <v>101715.2</v>
      </c>
      <c r="AB497" s="6">
        <f t="shared" si="86"/>
        <v>152916.20000000001</v>
      </c>
    </row>
    <row r="498" spans="1:28" x14ac:dyDescent="0.2">
      <c r="A498" t="str">
        <f t="shared" si="78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 s="2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VLOOKUP(E498,'2018_commission_structure-Start'!$A$22:$I$24,9,FALSE)</f>
        <v>750000</v>
      </c>
      <c r="J498" s="2">
        <f t="shared" si="79"/>
        <v>937500</v>
      </c>
      <c r="K498" s="2">
        <f t="shared" si="80"/>
        <v>1125000</v>
      </c>
      <c r="L498" s="2">
        <f t="shared" si="81"/>
        <v>1500000</v>
      </c>
      <c r="M498" s="12">
        <f t="shared" si="82"/>
        <v>1.0238719999999999</v>
      </c>
      <c r="N498" t="str">
        <f t="shared" si="89"/>
        <v>100-125%</v>
      </c>
      <c r="O498" s="6">
        <f>MIN(H498,I498)*INDEX('2018_commission_structure-Start'!$A$21:$I$24,MATCH($E498,'2018_commission_structure-Start'!$A$21:$A$24,0),MATCH(O$1,'2018_commission_structure-Start'!$A$21:$I$21,0))</f>
        <v>112500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3401.76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83"/>
        <v>115901.75999999999</v>
      </c>
      <c r="U498" s="6">
        <f t="shared" si="84"/>
        <v>230249.76</v>
      </c>
      <c r="V498" s="6">
        <f>MIN(H498,I498)*INDEX('2018_commission_structure-Start'!$A$15:$J$18,MATCH($E498,'2018_commission_structure-Start'!$A$15:$A$18,0),MATCH(V$1,'2018_commission_structure-Start'!$A$15:$J$15,0))</f>
        <v>112500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3938.88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85"/>
        <v>116438.88</v>
      </c>
      <c r="AB498" s="6">
        <f t="shared" si="86"/>
        <v>230786.88</v>
      </c>
    </row>
    <row r="499" spans="1:28" x14ac:dyDescent="0.2">
      <c r="A499" t="str">
        <f t="shared" si="78"/>
        <v>Mallory Kiss</v>
      </c>
      <c r="B499">
        <v>4290015026</v>
      </c>
      <c r="C499" t="s">
        <v>940</v>
      </c>
      <c r="D499" t="s">
        <v>941</v>
      </c>
      <c r="E499" t="s">
        <v>7</v>
      </c>
      <c r="F499" s="2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VLOOKUP(E499,'2018_commission_structure-Start'!$A$22:$I$24,9,FALSE)</f>
        <v>500000</v>
      </c>
      <c r="J499" s="2">
        <f t="shared" si="79"/>
        <v>625000</v>
      </c>
      <c r="K499" s="2">
        <f t="shared" si="80"/>
        <v>750000</v>
      </c>
      <c r="L499" s="2">
        <f t="shared" si="81"/>
        <v>1000000</v>
      </c>
      <c r="M499" s="12">
        <f t="shared" si="82"/>
        <v>1.2280040000000001</v>
      </c>
      <c r="N499" t="str">
        <f t="shared" si="89"/>
        <v>100-125%</v>
      </c>
      <c r="O499" s="6">
        <f>MIN(H499,I499)*INDEX('2018_commission_structure-Start'!$A$21:$I$24,MATCH($E499,'2018_commission_structure-Start'!$A$21:$A$24,0),MATCH(O$1,'2018_commission_structure-Start'!$A$21:$I$21,0))</f>
        <v>50000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17100.3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83"/>
        <v>67100.3</v>
      </c>
      <c r="U499" s="6">
        <f t="shared" si="84"/>
        <v>117910.3</v>
      </c>
      <c r="V499" s="6">
        <f>MIN(H499,I499)*INDEX('2018_commission_structure-Start'!$A$15:$J$18,MATCH($E499,'2018_commission_structure-Start'!$A$15:$A$18,0),MATCH(V$1,'2018_commission_structure-Start'!$A$15:$J$15,0))</f>
        <v>60000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19380.34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85"/>
        <v>79380.34</v>
      </c>
      <c r="AB499" s="6">
        <f t="shared" si="86"/>
        <v>130190.34</v>
      </c>
    </row>
    <row r="500" spans="1:28" x14ac:dyDescent="0.2">
      <c r="A500" t="str">
        <f t="shared" si="78"/>
        <v>Ethyl Klaff</v>
      </c>
      <c r="B500">
        <v>6890491998</v>
      </c>
      <c r="C500" t="s">
        <v>759</v>
      </c>
      <c r="D500" t="s">
        <v>760</v>
      </c>
      <c r="E500" t="s">
        <v>10</v>
      </c>
      <c r="F500" s="2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VLOOKUP(E500,'2018_commission_structure-Start'!$A$22:$I$24,9,FALSE)</f>
        <v>750000</v>
      </c>
      <c r="J500" s="2">
        <f t="shared" si="79"/>
        <v>937500</v>
      </c>
      <c r="K500" s="2">
        <f t="shared" si="80"/>
        <v>1125000</v>
      </c>
      <c r="L500" s="2">
        <f t="shared" si="81"/>
        <v>1500000</v>
      </c>
      <c r="M500" s="12">
        <f t="shared" si="82"/>
        <v>0.65206666666666668</v>
      </c>
      <c r="N500" t="str">
        <f t="shared" si="89"/>
        <v>0-100%</v>
      </c>
      <c r="O500" s="6">
        <f>MIN(H500,I500)*INDEX('2018_commission_structure-Start'!$A$21:$I$24,MATCH($E500,'2018_commission_structure-Start'!$A$21:$A$24,0),MATCH(O$1,'2018_commission_structure-Start'!$A$21:$I$21,0))</f>
        <v>73357.5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83"/>
        <v>73357.5</v>
      </c>
      <c r="U500" s="6">
        <f t="shared" si="84"/>
        <v>187907.5</v>
      </c>
      <c r="V500" s="6">
        <f>MIN(H500,I500)*INDEX('2018_commission_structure-Start'!$A$15:$J$18,MATCH($E500,'2018_commission_structure-Start'!$A$15:$A$18,0),MATCH(V$1,'2018_commission_structure-Start'!$A$15:$J$15,0))</f>
        <v>73357.5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85"/>
        <v>73357.5</v>
      </c>
      <c r="AB500" s="6">
        <f t="shared" si="86"/>
        <v>187907.5</v>
      </c>
    </row>
    <row r="501" spans="1:28" x14ac:dyDescent="0.2">
      <c r="A501" t="str">
        <f t="shared" si="78"/>
        <v>Ivett Klass</v>
      </c>
      <c r="B501">
        <v>3127459866</v>
      </c>
      <c r="C501" t="s">
        <v>621</v>
      </c>
      <c r="D501" t="s">
        <v>622</v>
      </c>
      <c r="E501" t="s">
        <v>10</v>
      </c>
      <c r="F501" s="2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VLOOKUP(E501,'2018_commission_structure-Start'!$A$22:$I$24,9,FALSE)</f>
        <v>750000</v>
      </c>
      <c r="J501" s="2">
        <f t="shared" si="79"/>
        <v>937500</v>
      </c>
      <c r="K501" s="2">
        <f t="shared" si="80"/>
        <v>1125000</v>
      </c>
      <c r="L501" s="2">
        <f t="shared" si="81"/>
        <v>1500000</v>
      </c>
      <c r="M501" s="12">
        <f t="shared" si="82"/>
        <v>1.0313893333333333</v>
      </c>
      <c r="N501" t="str">
        <f t="shared" si="89"/>
        <v>100-125%</v>
      </c>
      <c r="O501" s="6">
        <f>MIN(H501,I501)*INDEX('2018_commission_structure-Start'!$A$21:$I$24,MATCH($E501,'2018_commission_structure-Start'!$A$21:$A$24,0),MATCH(O$1,'2018_commission_structure-Start'!$A$21:$I$21,0))</f>
        <v>112500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4472.9800000000005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83"/>
        <v>116972.98</v>
      </c>
      <c r="U501" s="6">
        <f t="shared" si="84"/>
        <v>209973.97999999998</v>
      </c>
      <c r="V501" s="6">
        <f>MIN(H501,I501)*INDEX('2018_commission_structure-Start'!$A$15:$J$18,MATCH($E501,'2018_commission_structure-Start'!$A$15:$A$18,0),MATCH(V$1,'2018_commission_structure-Start'!$A$15:$J$15,0))</f>
        <v>112500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5179.24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85"/>
        <v>117679.24</v>
      </c>
      <c r="AB501" s="6">
        <f t="shared" si="86"/>
        <v>210680.24</v>
      </c>
    </row>
    <row r="502" spans="1:28" x14ac:dyDescent="0.2">
      <c r="A502" t="str">
        <f t="shared" si="78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 s="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VLOOKUP(E502,'2018_commission_structure-Start'!$A$22:$I$24,9,FALSE)</f>
        <v>500000</v>
      </c>
      <c r="J502" s="2">
        <f t="shared" si="79"/>
        <v>625000</v>
      </c>
      <c r="K502" s="2">
        <f t="shared" si="80"/>
        <v>750000</v>
      </c>
      <c r="L502" s="2">
        <f t="shared" si="81"/>
        <v>1000000</v>
      </c>
      <c r="M502" s="12">
        <f t="shared" si="82"/>
        <v>1.189894</v>
      </c>
      <c r="N502" t="str">
        <f t="shared" si="89"/>
        <v>100-125%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14242.05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83"/>
        <v>64242.05</v>
      </c>
      <c r="U502" s="6">
        <f t="shared" si="84"/>
        <v>106915.05</v>
      </c>
      <c r="V502" s="6">
        <f>MIN(H502,I502)*INDEX('2018_commission_structure-Start'!$A$15:$J$18,MATCH($E502,'2018_commission_structure-Start'!$A$15:$A$18,0),MATCH(V$1,'2018_commission_structure-Start'!$A$15:$J$15,0))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16140.990000000002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85"/>
        <v>76140.990000000005</v>
      </c>
      <c r="AB502" s="6">
        <f t="shared" si="86"/>
        <v>118813.99</v>
      </c>
    </row>
    <row r="503" spans="1:28" x14ac:dyDescent="0.2">
      <c r="A503" t="str">
        <f t="shared" si="78"/>
        <v>Adena Kop</v>
      </c>
      <c r="B503">
        <v>3235176993</v>
      </c>
      <c r="C503" t="s">
        <v>1052</v>
      </c>
      <c r="D503" t="s">
        <v>1053</v>
      </c>
      <c r="E503" t="s">
        <v>7</v>
      </c>
      <c r="F503" s="2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VLOOKUP(E503,'2018_commission_structure-Start'!$A$22:$I$24,9,FALSE)</f>
        <v>500000</v>
      </c>
      <c r="J503" s="2">
        <f t="shared" si="79"/>
        <v>625000</v>
      </c>
      <c r="K503" s="2">
        <f t="shared" si="80"/>
        <v>750000</v>
      </c>
      <c r="L503" s="2">
        <f t="shared" si="81"/>
        <v>1000000</v>
      </c>
      <c r="M503" s="12">
        <f t="shared" si="82"/>
        <v>0.90200800000000003</v>
      </c>
      <c r="N503" t="str">
        <f t="shared" si="89"/>
        <v>0-100%</v>
      </c>
      <c r="O503" s="6">
        <f>MIN(H503,I503)*INDEX('2018_commission_structure-Start'!$A$21:$I$24,MATCH($E503,'2018_commission_structure-Start'!$A$21:$A$24,0),MATCH(O$1,'2018_commission_structure-Start'!$A$21:$I$21,0))</f>
        <v>45100.4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83"/>
        <v>45100.4</v>
      </c>
      <c r="U503" s="6">
        <f t="shared" si="84"/>
        <v>105649.4</v>
      </c>
      <c r="V503" s="6">
        <f>MIN(H503,I503)*INDEX('2018_commission_structure-Start'!$A$15:$J$18,MATCH($E503,'2018_commission_structure-Start'!$A$15:$A$18,0),MATCH(V$1,'2018_commission_structure-Start'!$A$15:$J$15,0))</f>
        <v>54120.479999999996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85"/>
        <v>54120.479999999996</v>
      </c>
      <c r="AB503" s="6">
        <f t="shared" si="86"/>
        <v>114669.48</v>
      </c>
    </row>
    <row r="504" spans="1:28" x14ac:dyDescent="0.2">
      <c r="A504" t="str">
        <f t="shared" si="78"/>
        <v>Tim Koschek</v>
      </c>
      <c r="B504">
        <v>8568859739</v>
      </c>
      <c r="C504" t="s">
        <v>749</v>
      </c>
      <c r="D504" t="s">
        <v>750</v>
      </c>
      <c r="E504" t="s">
        <v>10</v>
      </c>
      <c r="F504" s="2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VLOOKUP(E504,'2018_commission_structure-Start'!$A$22:$I$24,9,FALSE)</f>
        <v>750000</v>
      </c>
      <c r="J504" s="2">
        <f t="shared" si="79"/>
        <v>937500</v>
      </c>
      <c r="K504" s="2">
        <f t="shared" si="80"/>
        <v>1125000</v>
      </c>
      <c r="L504" s="2">
        <f t="shared" si="81"/>
        <v>1500000</v>
      </c>
      <c r="M504" s="12">
        <f t="shared" si="82"/>
        <v>0.68126533333333328</v>
      </c>
      <c r="N504" t="str">
        <f t="shared" si="89"/>
        <v>0-100%</v>
      </c>
      <c r="O504" s="6">
        <f>MIN(H504,I504)*INDEX('2018_commission_structure-Start'!$A$21:$I$24,MATCH($E504,'2018_commission_structure-Start'!$A$21:$A$24,0),MATCH(O$1,'2018_commission_structure-Start'!$A$21:$I$21,0))</f>
        <v>76642.349999999991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83"/>
        <v>76642.349999999991</v>
      </c>
      <c r="U504" s="6">
        <f t="shared" si="84"/>
        <v>157870.34999999998</v>
      </c>
      <c r="V504" s="6">
        <f>MIN(H504,I504)*INDEX('2018_commission_structure-Start'!$A$15:$J$18,MATCH($E504,'2018_commission_structure-Start'!$A$15:$A$18,0),MATCH(V$1,'2018_commission_structure-Start'!$A$15:$J$15,0))</f>
        <v>76642.349999999991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85"/>
        <v>76642.349999999991</v>
      </c>
      <c r="AB504" s="6">
        <f t="shared" si="86"/>
        <v>157870.34999999998</v>
      </c>
    </row>
    <row r="505" spans="1:28" x14ac:dyDescent="0.2">
      <c r="A505" t="str">
        <f t="shared" si="78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 s="2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VLOOKUP(E505,'2018_commission_structure-Start'!$A$22:$I$24,9,FALSE)</f>
        <v>750000</v>
      </c>
      <c r="J505" s="2">
        <f t="shared" si="79"/>
        <v>937500</v>
      </c>
      <c r="K505" s="2">
        <f t="shared" si="80"/>
        <v>1125000</v>
      </c>
      <c r="L505" s="2">
        <f t="shared" si="81"/>
        <v>1500000</v>
      </c>
      <c r="M505" s="12">
        <f t="shared" si="82"/>
        <v>1.1652173333333333</v>
      </c>
      <c r="N505" t="str">
        <f t="shared" si="89"/>
        <v>100-125%</v>
      </c>
      <c r="O505" s="6">
        <f>MIN(H505,I505)*INDEX('2018_commission_structure-Start'!$A$21:$I$24,MATCH($E505,'2018_commission_structure-Start'!$A$21:$A$24,0),MATCH(O$1,'2018_commission_structure-Start'!$A$21:$I$21,0))</f>
        <v>112500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23543.47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83"/>
        <v>136043.47</v>
      </c>
      <c r="U505" s="6">
        <f t="shared" si="84"/>
        <v>248750.47</v>
      </c>
      <c r="V505" s="6">
        <f>MIN(H505,I505)*INDEX('2018_commission_structure-Start'!$A$15:$J$18,MATCH($E505,'2018_commission_structure-Start'!$A$15:$A$18,0),MATCH(V$1,'2018_commission_structure-Start'!$A$15:$J$15,0))</f>
        <v>112500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27260.86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85"/>
        <v>139760.85999999999</v>
      </c>
      <c r="AB505" s="6">
        <f t="shared" si="86"/>
        <v>252467.86</v>
      </c>
    </row>
    <row r="506" spans="1:28" x14ac:dyDescent="0.2">
      <c r="A506" t="str">
        <f t="shared" si="78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 s="2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VLOOKUP(E506,'2018_commission_structure-Start'!$A$22:$I$24,9,FALSE)</f>
        <v>600000</v>
      </c>
      <c r="J506" s="2">
        <f t="shared" si="79"/>
        <v>750000</v>
      </c>
      <c r="K506" s="2">
        <f t="shared" si="80"/>
        <v>900000</v>
      </c>
      <c r="L506" s="2">
        <f t="shared" si="81"/>
        <v>1200000</v>
      </c>
      <c r="M506" s="12">
        <f t="shared" si="82"/>
        <v>1.0316366666666668</v>
      </c>
      <c r="N506" t="str">
        <f t="shared" si="89"/>
        <v>100-125%</v>
      </c>
      <c r="O506" s="6">
        <f>MIN(H506,I506)*INDEX('2018_commission_structure-Start'!$A$21:$I$24,MATCH($E506,'2018_commission_structure-Start'!$A$21:$A$24,0),MATCH(O$1,'2018_commission_structure-Start'!$A$21:$I$21,0))</f>
        <v>78000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3226.94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83"/>
        <v>81226.94</v>
      </c>
      <c r="U506" s="6">
        <f t="shared" si="84"/>
        <v>135452.94</v>
      </c>
      <c r="V506" s="6">
        <f>MIN(H506,I506)*INDEX('2018_commission_structure-Start'!$A$15:$J$18,MATCH($E506,'2018_commission_structure-Start'!$A$15:$A$18,0),MATCH(V$1,'2018_commission_structure-Start'!$A$15:$J$15,0))</f>
        <v>90000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3416.7599999999998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85"/>
        <v>93416.76</v>
      </c>
      <c r="AB506" s="6">
        <f t="shared" si="86"/>
        <v>147642.76</v>
      </c>
    </row>
    <row r="507" spans="1:28" x14ac:dyDescent="0.2">
      <c r="A507" t="str">
        <f t="shared" si="78"/>
        <v>Belita Kroll</v>
      </c>
      <c r="B507">
        <v>515647594</v>
      </c>
      <c r="C507" t="s">
        <v>11</v>
      </c>
      <c r="D507" t="s">
        <v>12</v>
      </c>
      <c r="E507" t="s">
        <v>10</v>
      </c>
      <c r="F507" s="2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VLOOKUP(E507,'2018_commission_structure-Start'!$A$22:$I$24,9,FALSE)</f>
        <v>750000</v>
      </c>
      <c r="J507" s="2">
        <f t="shared" si="79"/>
        <v>937500</v>
      </c>
      <c r="K507" s="2">
        <f t="shared" si="80"/>
        <v>1125000</v>
      </c>
      <c r="L507" s="2">
        <f t="shared" si="81"/>
        <v>1500000</v>
      </c>
      <c r="M507" s="12">
        <f t="shared" si="82"/>
        <v>0.98357866666666671</v>
      </c>
      <c r="N507" t="str">
        <f t="shared" si="89"/>
        <v>0-100%</v>
      </c>
      <c r="O507" s="6">
        <f>MIN(H507,I507)*INDEX('2018_commission_structure-Start'!$A$21:$I$24,MATCH($E507,'2018_commission_structure-Start'!$A$21:$A$24,0),MATCH(O$1,'2018_commission_structure-Start'!$A$21:$I$21,0))</f>
        <v>110652.59999999999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83"/>
        <v>110652.59999999999</v>
      </c>
      <c r="U507" s="6">
        <f t="shared" si="84"/>
        <v>224105.59999999998</v>
      </c>
      <c r="V507" s="6">
        <f>MIN(H507,I507)*INDEX('2018_commission_structure-Start'!$A$15:$J$18,MATCH($E507,'2018_commission_structure-Start'!$A$15:$A$18,0),MATCH(V$1,'2018_commission_structure-Start'!$A$15:$J$15,0))</f>
        <v>110652.59999999999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85"/>
        <v>110652.59999999999</v>
      </c>
      <c r="AB507" s="6">
        <f t="shared" si="86"/>
        <v>224105.59999999998</v>
      </c>
    </row>
    <row r="508" spans="1:28" x14ac:dyDescent="0.2">
      <c r="A508" t="str">
        <f t="shared" si="78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 s="2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VLOOKUP(E508,'2018_commission_structure-Start'!$A$22:$I$24,9,FALSE)</f>
        <v>750000</v>
      </c>
      <c r="J508" s="2">
        <f t="shared" si="79"/>
        <v>937500</v>
      </c>
      <c r="K508" s="2">
        <f t="shared" si="80"/>
        <v>1125000</v>
      </c>
      <c r="L508" s="2">
        <f t="shared" si="81"/>
        <v>1500000</v>
      </c>
      <c r="M508" s="12">
        <f t="shared" si="82"/>
        <v>1.2737706666666666</v>
      </c>
      <c r="N508" t="str">
        <f t="shared" si="89"/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4100.4400000000005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83"/>
        <v>152225.44</v>
      </c>
      <c r="U508" s="6">
        <f t="shared" si="84"/>
        <v>258218.44</v>
      </c>
      <c r="V508" s="6">
        <f>MIN(H508,I508)*INDEX('2018_commission_structure-Start'!$A$15:$J$18,MATCH($E508,'2018_commission_structure-Start'!$A$15:$A$18,0),MATCH(V$1,'2018_commission_structure-Start'!$A$15:$J$15,0))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4457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85"/>
        <v>158207</v>
      </c>
      <c r="AB508" s="6">
        <f t="shared" si="86"/>
        <v>264200</v>
      </c>
    </row>
    <row r="509" spans="1:28" x14ac:dyDescent="0.2">
      <c r="A509" t="str">
        <f t="shared" si="78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 s="2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VLOOKUP(E509,'2018_commission_structure-Start'!$A$22:$I$24,9,FALSE)</f>
        <v>750000</v>
      </c>
      <c r="J509" s="2">
        <f t="shared" si="79"/>
        <v>937500</v>
      </c>
      <c r="K509" s="2">
        <f t="shared" si="80"/>
        <v>1125000</v>
      </c>
      <c r="L509" s="2">
        <f t="shared" si="81"/>
        <v>1500000</v>
      </c>
      <c r="M509" s="12">
        <f t="shared" si="82"/>
        <v>0.9607026666666667</v>
      </c>
      <c r="N509" t="str">
        <f t="shared" si="89"/>
        <v>0-100%</v>
      </c>
      <c r="O509" s="6">
        <f>MIN(H509,I509)*INDEX('2018_commission_structure-Start'!$A$21:$I$24,MATCH($E509,'2018_commission_structure-Start'!$A$21:$A$24,0),MATCH(O$1,'2018_commission_structure-Start'!$A$21:$I$21,0))</f>
        <v>108079.05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83"/>
        <v>108079.05</v>
      </c>
      <c r="U509" s="6">
        <f t="shared" si="84"/>
        <v>203106.05</v>
      </c>
      <c r="V509" s="6">
        <f>MIN(H509,I509)*INDEX('2018_commission_structure-Start'!$A$15:$J$18,MATCH($E509,'2018_commission_structure-Start'!$A$15:$A$18,0),MATCH(V$1,'2018_commission_structure-Start'!$A$15:$J$15,0))</f>
        <v>108079.05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85"/>
        <v>108079.05</v>
      </c>
      <c r="AB509" s="6">
        <f t="shared" si="86"/>
        <v>203106.05</v>
      </c>
    </row>
    <row r="510" spans="1:28" x14ac:dyDescent="0.2">
      <c r="A510" t="str">
        <f t="shared" si="78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 s="2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VLOOKUP(E510,'2018_commission_structure-Start'!$A$22:$I$24,9,FALSE)</f>
        <v>500000</v>
      </c>
      <c r="J510" s="2">
        <f t="shared" si="79"/>
        <v>625000</v>
      </c>
      <c r="K510" s="2">
        <f t="shared" si="80"/>
        <v>750000</v>
      </c>
      <c r="L510" s="2">
        <f t="shared" si="81"/>
        <v>1000000</v>
      </c>
      <c r="M510" s="12">
        <f t="shared" si="82"/>
        <v>1.0391900000000001</v>
      </c>
      <c r="N510" t="str">
        <f t="shared" si="89"/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2939.25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83"/>
        <v>52939.25</v>
      </c>
      <c r="U510" s="6">
        <f t="shared" si="84"/>
        <v>96799.25</v>
      </c>
      <c r="V510" s="6">
        <f>MIN(H510,I510)*INDEX('2018_commission_structure-Start'!$A$15:$J$18,MATCH($E510,'2018_commission_structure-Start'!$A$15:$A$18,0),MATCH(V$1,'2018_commission_structure-Start'!$A$15:$J$15,0))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3331.15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85"/>
        <v>63331.15</v>
      </c>
      <c r="AB510" s="6">
        <f t="shared" si="86"/>
        <v>107191.15</v>
      </c>
    </row>
    <row r="511" spans="1:28" x14ac:dyDescent="0.2">
      <c r="A511" t="str">
        <f t="shared" si="78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 s="2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VLOOKUP(E511,'2018_commission_structure-Start'!$A$22:$I$24,9,FALSE)</f>
        <v>750000</v>
      </c>
      <c r="J511" s="2">
        <f t="shared" si="79"/>
        <v>937500</v>
      </c>
      <c r="K511" s="2">
        <f t="shared" si="80"/>
        <v>1125000</v>
      </c>
      <c r="L511" s="2">
        <f t="shared" si="81"/>
        <v>1500000</v>
      </c>
      <c r="M511" s="12">
        <f t="shared" si="82"/>
        <v>1.0257893333333334</v>
      </c>
      <c r="N511" t="str">
        <f t="shared" si="89"/>
        <v>100-125%</v>
      </c>
      <c r="O511" s="6">
        <f>MIN(H511,I511)*INDEX('2018_commission_structure-Start'!$A$21:$I$24,MATCH($E511,'2018_commission_structure-Start'!$A$21:$A$24,0),MATCH(O$1,'2018_commission_structure-Start'!$A$21:$I$21,0))</f>
        <v>112500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3674.98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83"/>
        <v>116174.98</v>
      </c>
      <c r="U511" s="6">
        <f t="shared" si="84"/>
        <v>210719.97999999998</v>
      </c>
      <c r="V511" s="6">
        <f>MIN(H511,I511)*INDEX('2018_commission_structure-Start'!$A$15:$J$18,MATCH($E511,'2018_commission_structure-Start'!$A$15:$A$18,0),MATCH(V$1,'2018_commission_structure-Start'!$A$15:$J$15,0))</f>
        <v>112500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4255.24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85"/>
        <v>116755.24</v>
      </c>
      <c r="AB511" s="6">
        <f t="shared" si="86"/>
        <v>211300.24</v>
      </c>
    </row>
    <row r="512" spans="1:28" x14ac:dyDescent="0.2">
      <c r="A512" t="str">
        <f t="shared" si="78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 s="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VLOOKUP(E512,'2018_commission_structure-Start'!$A$22:$I$24,9,FALSE)</f>
        <v>600000</v>
      </c>
      <c r="J512" s="2">
        <f t="shared" si="79"/>
        <v>750000</v>
      </c>
      <c r="K512" s="2">
        <f t="shared" si="80"/>
        <v>900000</v>
      </c>
      <c r="L512" s="2">
        <f t="shared" si="81"/>
        <v>1200000</v>
      </c>
      <c r="M512" s="12">
        <f t="shared" si="82"/>
        <v>1.0703983333333333</v>
      </c>
      <c r="N512" t="str">
        <f t="shared" si="89"/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7180.63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83"/>
        <v>85180.63</v>
      </c>
      <c r="U512" s="6">
        <f t="shared" si="84"/>
        <v>156686.63</v>
      </c>
      <c r="V512" s="6">
        <f>MIN(H512,I512)*INDEX('2018_commission_structure-Start'!$A$15:$J$18,MATCH($E512,'2018_commission_structure-Start'!$A$15:$A$18,0),MATCH(V$1,'2018_commission_structure-Start'!$A$15:$J$15,0))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7603.0199999999995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85"/>
        <v>97603.02</v>
      </c>
      <c r="AB512" s="6">
        <f t="shared" si="86"/>
        <v>169109.02000000002</v>
      </c>
    </row>
    <row r="513" spans="1:28" x14ac:dyDescent="0.2">
      <c r="A513" t="str">
        <f t="shared" si="78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 s="2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VLOOKUP(E513,'2018_commission_structure-Start'!$A$22:$I$24,9,FALSE)</f>
        <v>600000</v>
      </c>
      <c r="J513" s="2">
        <f t="shared" si="79"/>
        <v>750000</v>
      </c>
      <c r="K513" s="2">
        <f t="shared" si="80"/>
        <v>900000</v>
      </c>
      <c r="L513" s="2">
        <f t="shared" si="81"/>
        <v>1200000</v>
      </c>
      <c r="M513" s="12">
        <f t="shared" si="82"/>
        <v>1.3223133333333332</v>
      </c>
      <c r="N513" t="str">
        <f t="shared" si="89"/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9111.48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83"/>
        <v>112611.48</v>
      </c>
      <c r="U513" s="6">
        <f t="shared" si="84"/>
        <v>186552.47999999998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10847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85"/>
        <v>127847</v>
      </c>
      <c r="AB513" s="6">
        <f t="shared" si="86"/>
        <v>201788</v>
      </c>
    </row>
    <row r="514" spans="1:28" x14ac:dyDescent="0.2">
      <c r="A514" t="str">
        <f t="shared" ref="A514:A577" si="90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 s="2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VLOOKUP(E514,'2018_commission_structure-Start'!$A$22:$I$24,9,FALSE)</f>
        <v>500000</v>
      </c>
      <c r="J514" s="2">
        <f t="shared" ref="J514:J577" si="91">I514*1.25</f>
        <v>625000</v>
      </c>
      <c r="K514" s="2">
        <f t="shared" ref="K514:K577" si="92">I514*1.5</f>
        <v>750000</v>
      </c>
      <c r="L514" s="2">
        <f t="shared" ref="L514:L577" si="93">I514*2</f>
        <v>1000000</v>
      </c>
      <c r="M514" s="12">
        <f t="shared" ref="M514:M577" si="94">H514/I514</f>
        <v>1.6442220000000001</v>
      </c>
      <c r="N514" t="str">
        <f t="shared" si="89"/>
        <v>150-200%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15864.42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95">SUM(O514:S514)</f>
        <v>107114.42</v>
      </c>
      <c r="U514" s="6">
        <f t="shared" ref="U514:U577" si="96">T514+F514</f>
        <v>148421.41999999998</v>
      </c>
      <c r="V514" s="6">
        <f>MIN(H514,I514)*INDEX('2018_commission_structure-Start'!$A$15:$J$18,MATCH($E514,'2018_commission_structure-Start'!$A$15:$A$18,0),MATCH(V$1,'2018_commission_structure-Start'!$A$15:$J$15,0))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15864.42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 t="shared" ref="AA514:AA577" si="97">SUM(V514:Z514)</f>
        <v>122114.42</v>
      </c>
      <c r="AB514" s="6">
        <f t="shared" ref="AB514:AB577" si="98">AA514+F514</f>
        <v>163421.41999999998</v>
      </c>
    </row>
    <row r="515" spans="1:28" x14ac:dyDescent="0.2">
      <c r="A515" t="str">
        <f t="shared" si="90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 s="2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VLOOKUP(E515,'2018_commission_structure-Start'!$A$22:$I$24,9,FALSE)</f>
        <v>500000</v>
      </c>
      <c r="J515" s="2">
        <f t="shared" si="91"/>
        <v>625000</v>
      </c>
      <c r="K515" s="2">
        <f t="shared" si="92"/>
        <v>750000</v>
      </c>
      <c r="L515" s="2">
        <f t="shared" si="93"/>
        <v>1000000</v>
      </c>
      <c r="M515" s="12">
        <f t="shared" si="94"/>
        <v>1.70543</v>
      </c>
      <c r="N515" t="str">
        <f t="shared" si="89"/>
        <v>150-200%</v>
      </c>
      <c r="O515" s="6">
        <f>MIN(H515,I515)*INDEX('2018_commission_structure-Start'!$A$21:$I$24,MATCH($E515,'2018_commission_structure-Start'!$A$21:$A$24,0),MATCH(O$1,'2018_commission_structure-Start'!$A$21:$I$21,0))</f>
        <v>50000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18750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22500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22597.3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95"/>
        <v>113847.3</v>
      </c>
      <c r="U515" s="6">
        <f t="shared" si="96"/>
        <v>178600.3</v>
      </c>
      <c r="V515" s="6">
        <f>MIN(H515,I515)*INDEX('2018_commission_structure-Start'!$A$15:$J$18,MATCH($E515,'2018_commission_structure-Start'!$A$15:$A$18,0),MATCH(V$1,'2018_commission_structure-Start'!$A$15:$J$15,0))</f>
        <v>60000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21250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25000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22597.3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si="97"/>
        <v>128847.3</v>
      </c>
      <c r="AB515" s="6">
        <f t="shared" si="98"/>
        <v>193600.3</v>
      </c>
    </row>
    <row r="516" spans="1:28" x14ac:dyDescent="0.2">
      <c r="A516" t="str">
        <f t="shared" si="90"/>
        <v>Arden Lackner</v>
      </c>
      <c r="B516">
        <v>7892446737</v>
      </c>
      <c r="C516" t="s">
        <v>93</v>
      </c>
      <c r="D516" t="s">
        <v>94</v>
      </c>
      <c r="E516" t="s">
        <v>29</v>
      </c>
      <c r="F516" s="2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VLOOKUP(E516,'2018_commission_structure-Start'!$A$22:$I$24,9,FALSE)</f>
        <v>600000</v>
      </c>
      <c r="J516" s="2">
        <f t="shared" si="91"/>
        <v>750000</v>
      </c>
      <c r="K516" s="2">
        <f t="shared" si="92"/>
        <v>900000</v>
      </c>
      <c r="L516" s="2">
        <f t="shared" si="93"/>
        <v>1200000</v>
      </c>
      <c r="M516" s="12">
        <f t="shared" si="94"/>
        <v>1.6564416666666666</v>
      </c>
      <c r="N516" t="str">
        <f t="shared" si="89"/>
        <v>150-200%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25500.000000000004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31500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24404.9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95"/>
        <v>159404.9</v>
      </c>
      <c r="U516" s="6">
        <f t="shared" si="96"/>
        <v>237657.9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27000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37500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28159.5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97"/>
        <v>182659.5</v>
      </c>
      <c r="AB516" s="6">
        <f t="shared" si="98"/>
        <v>260912.5</v>
      </c>
    </row>
    <row r="517" spans="1:28" x14ac:dyDescent="0.2">
      <c r="A517" t="str">
        <f t="shared" si="90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 s="2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VLOOKUP(E517,'2018_commission_structure-Start'!$A$22:$I$24,9,FALSE)</f>
        <v>500000</v>
      </c>
      <c r="J517" s="2">
        <f t="shared" si="91"/>
        <v>625000</v>
      </c>
      <c r="K517" s="2">
        <f t="shared" si="92"/>
        <v>750000</v>
      </c>
      <c r="L517" s="2">
        <f t="shared" si="93"/>
        <v>1000000</v>
      </c>
      <c r="M517" s="12">
        <f t="shared" si="94"/>
        <v>1.342724</v>
      </c>
      <c r="N517" t="str">
        <f t="shared" si="89"/>
        <v>125-150%</v>
      </c>
      <c r="O517" s="6">
        <f>MIN(H517,I517)*INDEX('2018_commission_structure-Start'!$A$21:$I$24,MATCH($E517,'2018_commission_structure-Start'!$A$21:$A$24,0),MATCH(O$1,'2018_commission_structure-Start'!$A$21:$I$21,0))</f>
        <v>50000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18750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8345.16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95"/>
        <v>77095.16</v>
      </c>
      <c r="U517" s="6">
        <f t="shared" si="96"/>
        <v>121916.16</v>
      </c>
      <c r="V517" s="6">
        <f>MIN(H517,I517)*INDEX('2018_commission_structure-Start'!$A$15:$J$18,MATCH($E517,'2018_commission_structure-Start'!$A$15:$A$18,0),MATCH(V$1,'2018_commission_structure-Start'!$A$15:$J$15,0))</f>
        <v>60000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21250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9272.4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97"/>
        <v>90522.4</v>
      </c>
      <c r="AB517" s="6">
        <f t="shared" si="98"/>
        <v>135343.4</v>
      </c>
    </row>
    <row r="518" spans="1:28" x14ac:dyDescent="0.2">
      <c r="A518" t="str">
        <f t="shared" si="90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 s="2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VLOOKUP(E518,'2018_commission_structure-Start'!$A$22:$I$24,9,FALSE)</f>
        <v>750000</v>
      </c>
      <c r="J518" s="2">
        <f t="shared" si="91"/>
        <v>937500</v>
      </c>
      <c r="K518" s="2">
        <f t="shared" si="92"/>
        <v>1125000</v>
      </c>
      <c r="L518" s="2">
        <f t="shared" si="93"/>
        <v>1500000</v>
      </c>
      <c r="M518" s="12">
        <f t="shared" si="94"/>
        <v>1.1672106666666666</v>
      </c>
      <c r="N518" t="str">
        <f t="shared" si="89"/>
        <v>100-125%</v>
      </c>
      <c r="O518" s="6">
        <f>MIN(H518,I518)*INDEX('2018_commission_structure-Start'!$A$21:$I$24,MATCH($E518,'2018_commission_structure-Start'!$A$21:$A$24,0),MATCH(O$1,'2018_commission_structure-Start'!$A$21:$I$21,0))</f>
        <v>112500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23827.52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95"/>
        <v>136327.51999999999</v>
      </c>
      <c r="U518" s="6">
        <f t="shared" si="96"/>
        <v>246175.52</v>
      </c>
      <c r="V518" s="6">
        <f>MIN(H518,I518)*INDEX('2018_commission_structure-Start'!$A$15:$J$18,MATCH($E518,'2018_commission_structure-Start'!$A$15:$A$18,0),MATCH(V$1,'2018_commission_structure-Start'!$A$15:$J$15,0))</f>
        <v>112500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27589.759999999998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97"/>
        <v>140089.76</v>
      </c>
      <c r="AB518" s="6">
        <f t="shared" si="98"/>
        <v>249937.76</v>
      </c>
    </row>
    <row r="519" spans="1:28" x14ac:dyDescent="0.2">
      <c r="A519" t="str">
        <f t="shared" si="90"/>
        <v>Hew Lamborne</v>
      </c>
      <c r="B519">
        <v>793441269</v>
      </c>
      <c r="C519" t="s">
        <v>785</v>
      </c>
      <c r="D519" t="s">
        <v>786</v>
      </c>
      <c r="E519" t="s">
        <v>29</v>
      </c>
      <c r="F519" s="2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VLOOKUP(E519,'2018_commission_structure-Start'!$A$22:$I$24,9,FALSE)</f>
        <v>600000</v>
      </c>
      <c r="J519" s="2">
        <f t="shared" si="91"/>
        <v>750000</v>
      </c>
      <c r="K519" s="2">
        <f t="shared" si="92"/>
        <v>900000</v>
      </c>
      <c r="L519" s="2">
        <f t="shared" si="93"/>
        <v>1200000</v>
      </c>
      <c r="M519" s="12">
        <f t="shared" si="94"/>
        <v>0.83307833333333337</v>
      </c>
      <c r="N519" t="str">
        <f t="shared" si="89"/>
        <v>0-100%</v>
      </c>
      <c r="O519" s="6">
        <f>MIN(H519,I519)*INDEX('2018_commission_structure-Start'!$A$21:$I$24,MATCH($E519,'2018_commission_structure-Start'!$A$21:$A$24,0),MATCH(O$1,'2018_commission_structure-Start'!$A$21:$I$21,0))</f>
        <v>64980.11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95"/>
        <v>64980.11</v>
      </c>
      <c r="U519" s="6">
        <f t="shared" si="96"/>
        <v>125478.11</v>
      </c>
      <c r="V519" s="6">
        <f>MIN(H519,I519)*INDEX('2018_commission_structure-Start'!$A$15:$J$18,MATCH($E519,'2018_commission_structure-Start'!$A$15:$A$18,0),MATCH(V$1,'2018_commission_structure-Start'!$A$15:$J$15,0))</f>
        <v>74977.05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97"/>
        <v>74977.05</v>
      </c>
      <c r="AB519" s="6">
        <f t="shared" si="98"/>
        <v>135475.04999999999</v>
      </c>
    </row>
    <row r="520" spans="1:28" x14ac:dyDescent="0.2">
      <c r="A520" t="str">
        <f t="shared" si="90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 s="2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VLOOKUP(E520,'2018_commission_structure-Start'!$A$22:$I$24,9,FALSE)</f>
        <v>600000</v>
      </c>
      <c r="J520" s="2">
        <f t="shared" si="91"/>
        <v>750000</v>
      </c>
      <c r="K520" s="2">
        <f t="shared" si="92"/>
        <v>900000</v>
      </c>
      <c r="L520" s="2">
        <f t="shared" si="93"/>
        <v>1200000</v>
      </c>
      <c r="M520" s="12">
        <f t="shared" si="94"/>
        <v>0.93512833333333334</v>
      </c>
      <c r="N520" t="str">
        <f t="shared" si="89"/>
        <v>0-100%</v>
      </c>
      <c r="O520" s="6">
        <f>MIN(H520,I520)*INDEX('2018_commission_structure-Start'!$A$21:$I$24,MATCH($E520,'2018_commission_structure-Start'!$A$21:$A$24,0),MATCH(O$1,'2018_commission_structure-Start'!$A$21:$I$21,0))</f>
        <v>72940.010000000009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95"/>
        <v>72940.010000000009</v>
      </c>
      <c r="U520" s="6">
        <f t="shared" si="96"/>
        <v>146723.01</v>
      </c>
      <c r="V520" s="6">
        <f>MIN(H520,I520)*INDEX('2018_commission_structure-Start'!$A$15:$J$18,MATCH($E520,'2018_commission_structure-Start'!$A$15:$A$18,0),MATCH(V$1,'2018_commission_structure-Start'!$A$15:$J$15,0))</f>
        <v>84161.55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97"/>
        <v>84161.55</v>
      </c>
      <c r="AB520" s="6">
        <f t="shared" si="98"/>
        <v>157944.54999999999</v>
      </c>
    </row>
    <row r="521" spans="1:28" x14ac:dyDescent="0.2">
      <c r="A521" t="str">
        <f t="shared" si="90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 s="2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VLOOKUP(E521,'2018_commission_structure-Start'!$A$22:$I$24,9,FALSE)</f>
        <v>750000</v>
      </c>
      <c r="J521" s="2">
        <f t="shared" si="91"/>
        <v>937500</v>
      </c>
      <c r="K521" s="2">
        <f t="shared" si="92"/>
        <v>1125000</v>
      </c>
      <c r="L521" s="2">
        <f t="shared" si="93"/>
        <v>1500000</v>
      </c>
      <c r="M521" s="12">
        <f t="shared" si="94"/>
        <v>0.58200133333333337</v>
      </c>
      <c r="N521" t="str">
        <f t="shared" si="89"/>
        <v>0-100%</v>
      </c>
      <c r="O521" s="6">
        <f>MIN(H521,I521)*INDEX('2018_commission_structure-Start'!$A$21:$I$24,MATCH($E521,'2018_commission_structure-Start'!$A$21:$A$24,0),MATCH(O$1,'2018_commission_structure-Start'!$A$21:$I$21,0))</f>
        <v>65475.149999999994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95"/>
        <v>65475.149999999994</v>
      </c>
      <c r="U521" s="6">
        <f t="shared" si="96"/>
        <v>155109.15</v>
      </c>
      <c r="V521" s="6">
        <f>MIN(H521,I521)*INDEX('2018_commission_structure-Start'!$A$15:$J$18,MATCH($E521,'2018_commission_structure-Start'!$A$15:$A$18,0),MATCH(V$1,'2018_commission_structure-Start'!$A$15:$J$15,0))</f>
        <v>65475.149999999994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97"/>
        <v>65475.149999999994</v>
      </c>
      <c r="AB521" s="6">
        <f t="shared" si="98"/>
        <v>155109.15</v>
      </c>
    </row>
    <row r="522" spans="1:28" x14ac:dyDescent="0.2">
      <c r="A522" t="str">
        <f t="shared" si="90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 s="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VLOOKUP(E522,'2018_commission_structure-Start'!$A$22:$I$24,9,FALSE)</f>
        <v>500000</v>
      </c>
      <c r="J522" s="2">
        <f t="shared" si="91"/>
        <v>625000</v>
      </c>
      <c r="K522" s="2">
        <f t="shared" si="92"/>
        <v>750000</v>
      </c>
      <c r="L522" s="2">
        <f t="shared" si="93"/>
        <v>1000000</v>
      </c>
      <c r="M522" s="12">
        <f t="shared" si="94"/>
        <v>1.1777420000000001</v>
      </c>
      <c r="N522" t="str">
        <f t="shared" si="89"/>
        <v>100-125%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13330.65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95"/>
        <v>63330.65</v>
      </c>
      <c r="U522" s="6">
        <f t="shared" si="96"/>
        <v>108254.65</v>
      </c>
      <c r="V522" s="6">
        <f>MIN(H522,I522)*INDEX('2018_commission_structure-Start'!$A$15:$J$18,MATCH($E522,'2018_commission_structure-Start'!$A$15:$A$18,0),MATCH(V$1,'2018_commission_structure-Start'!$A$15:$J$15,0))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15108.070000000002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97"/>
        <v>75108.070000000007</v>
      </c>
      <c r="AB522" s="6">
        <f t="shared" si="98"/>
        <v>120032.07</v>
      </c>
    </row>
    <row r="523" spans="1:28" x14ac:dyDescent="0.2">
      <c r="A523" t="str">
        <f t="shared" si="90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 s="2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VLOOKUP(E523,'2018_commission_structure-Start'!$A$22:$I$24,9,FALSE)</f>
        <v>750000</v>
      </c>
      <c r="J523" s="2">
        <f t="shared" si="91"/>
        <v>937500</v>
      </c>
      <c r="K523" s="2">
        <f t="shared" si="92"/>
        <v>1125000</v>
      </c>
      <c r="L523" s="2">
        <f t="shared" si="93"/>
        <v>1500000</v>
      </c>
      <c r="M523" s="12">
        <f t="shared" si="94"/>
        <v>1.261212</v>
      </c>
      <c r="N523" t="str">
        <f t="shared" si="89"/>
        <v>125-150%</v>
      </c>
      <c r="O523" s="6">
        <f>MIN(H523,I523)*INDEX('2018_commission_structure-Start'!$A$21:$I$24,MATCH($E523,'2018_commission_structure-Start'!$A$21:$A$24,0),MATCH(O$1,'2018_commission_structure-Start'!$A$21:$I$21,0))</f>
        <v>112500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35625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1934.0700000000002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95"/>
        <v>150059.07</v>
      </c>
      <c r="U523" s="6">
        <f t="shared" si="96"/>
        <v>245953.07</v>
      </c>
      <c r="V523" s="6">
        <f>MIN(H523,I523)*INDEX('2018_commission_structure-Start'!$A$15:$J$18,MATCH($E523,'2018_commission_structure-Start'!$A$15:$A$18,0),MATCH(V$1,'2018_commission_structure-Start'!$A$15:$J$15,0))</f>
        <v>112500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41250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2102.25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97"/>
        <v>155852.25</v>
      </c>
      <c r="AB523" s="6">
        <f t="shared" si="98"/>
        <v>251746.25</v>
      </c>
    </row>
    <row r="524" spans="1:28" x14ac:dyDescent="0.2">
      <c r="A524" t="str">
        <f t="shared" si="90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 s="2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VLOOKUP(E524,'2018_commission_structure-Start'!$A$22:$I$24,9,FALSE)</f>
        <v>500000</v>
      </c>
      <c r="J524" s="2">
        <f t="shared" si="91"/>
        <v>625000</v>
      </c>
      <c r="K524" s="2">
        <f t="shared" si="92"/>
        <v>750000</v>
      </c>
      <c r="L524" s="2">
        <f t="shared" si="93"/>
        <v>1000000</v>
      </c>
      <c r="M524" s="12">
        <f t="shared" si="94"/>
        <v>1.87948</v>
      </c>
      <c r="N524" t="str">
        <f t="shared" si="89"/>
        <v>150-200%</v>
      </c>
      <c r="O524" s="6">
        <f>MIN(H524,I524)*INDEX('2018_commission_structure-Start'!$A$21:$I$24,MATCH($E524,'2018_commission_structure-Start'!$A$21:$A$24,0),MATCH(O$1,'2018_commission_structure-Start'!$A$21:$I$21,0))</f>
        <v>50000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18750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22500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41742.800000000003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95"/>
        <v>132992.79999999999</v>
      </c>
      <c r="U524" s="6">
        <f t="shared" si="96"/>
        <v>194722.8</v>
      </c>
      <c r="V524" s="6">
        <f>MIN(H524,I524)*INDEX('2018_commission_structure-Start'!$A$15:$J$18,MATCH($E524,'2018_commission_structure-Start'!$A$15:$A$18,0),MATCH(V$1,'2018_commission_structure-Start'!$A$15:$J$15,0))</f>
        <v>60000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25000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41742.800000000003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97"/>
        <v>147992.79999999999</v>
      </c>
      <c r="AB524" s="6">
        <f t="shared" si="98"/>
        <v>209722.8</v>
      </c>
    </row>
    <row r="525" spans="1:28" x14ac:dyDescent="0.2">
      <c r="A525" t="str">
        <f t="shared" si="90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 s="2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VLOOKUP(E525,'2018_commission_structure-Start'!$A$22:$I$24,9,FALSE)</f>
        <v>500000</v>
      </c>
      <c r="J525" s="2">
        <f t="shared" si="91"/>
        <v>625000</v>
      </c>
      <c r="K525" s="2">
        <f t="shared" si="92"/>
        <v>750000</v>
      </c>
      <c r="L525" s="2">
        <f t="shared" si="93"/>
        <v>1000000</v>
      </c>
      <c r="M525" s="12">
        <f t="shared" si="94"/>
        <v>1.3212600000000001</v>
      </c>
      <c r="N525" t="str">
        <f t="shared" si="89"/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6413.4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95"/>
        <v>75163.399999999994</v>
      </c>
      <c r="U525" s="6">
        <f t="shared" si="96"/>
        <v>121029.4</v>
      </c>
      <c r="V525" s="6">
        <f>MIN(H525,I525)*INDEX('2018_commission_structure-Start'!$A$15:$J$18,MATCH($E525,'2018_commission_structure-Start'!$A$15:$A$18,0),MATCH(V$1,'2018_commission_structure-Start'!$A$15:$J$15,0))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7126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97"/>
        <v>88376</v>
      </c>
      <c r="AB525" s="6">
        <f t="shared" si="98"/>
        <v>134242</v>
      </c>
    </row>
    <row r="526" spans="1:28" x14ac:dyDescent="0.2">
      <c r="A526" t="str">
        <f t="shared" si="90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 s="2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VLOOKUP(E526,'2018_commission_structure-Start'!$A$22:$I$24,9,FALSE)</f>
        <v>750000</v>
      </c>
      <c r="J526" s="2">
        <f t="shared" si="91"/>
        <v>937500</v>
      </c>
      <c r="K526" s="2">
        <f t="shared" si="92"/>
        <v>1125000</v>
      </c>
      <c r="L526" s="2">
        <f t="shared" si="93"/>
        <v>1500000</v>
      </c>
      <c r="M526" s="12">
        <f t="shared" si="94"/>
        <v>0.55586933333333333</v>
      </c>
      <c r="N526" t="str">
        <f t="shared" si="89"/>
        <v>0-100%</v>
      </c>
      <c r="O526" s="6">
        <f>MIN(H526,I526)*INDEX('2018_commission_structure-Start'!$A$21:$I$24,MATCH($E526,'2018_commission_structure-Start'!$A$21:$A$24,0),MATCH(O$1,'2018_commission_structure-Start'!$A$21:$I$21,0))</f>
        <v>62535.299999999996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95"/>
        <v>62535.299999999996</v>
      </c>
      <c r="U526" s="6">
        <f t="shared" si="96"/>
        <v>184903.3</v>
      </c>
      <c r="V526" s="6">
        <f>MIN(H526,I526)*INDEX('2018_commission_structure-Start'!$A$15:$J$18,MATCH($E526,'2018_commission_structure-Start'!$A$15:$A$18,0),MATCH(V$1,'2018_commission_structure-Start'!$A$15:$J$15,0))</f>
        <v>62535.299999999996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97"/>
        <v>62535.299999999996</v>
      </c>
      <c r="AB526" s="6">
        <f t="shared" si="98"/>
        <v>184903.3</v>
      </c>
    </row>
    <row r="527" spans="1:28" x14ac:dyDescent="0.2">
      <c r="A527" t="str">
        <f t="shared" si="9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 s="2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 t="shared" si="91"/>
        <v>625000</v>
      </c>
      <c r="K527" s="2">
        <f t="shared" si="92"/>
        <v>750000</v>
      </c>
      <c r="L527" s="2">
        <f t="shared" si="93"/>
        <v>1000000</v>
      </c>
      <c r="M527" s="12">
        <f t="shared" si="94"/>
        <v>1.577664</v>
      </c>
      <c r="N527" t="str">
        <f t="shared" si="89"/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95"/>
        <v>99793.040000000008</v>
      </c>
      <c r="U527" s="6">
        <f t="shared" si="96"/>
        <v>163806.04</v>
      </c>
      <c r="V527" s="6">
        <f>MIN(H527,I527)*INDEX('2018_commission_structure-Start'!$A$15:$J$18,MATCH($E527,'2018_commission_structure-Start'!$A$15:$A$18,0),MATCH(V$1,'2018_commission_structure-Start'!$A$15:$J$15,0))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97"/>
        <v>114793.04000000001</v>
      </c>
      <c r="AB527" s="6">
        <f t="shared" si="98"/>
        <v>178806.04</v>
      </c>
    </row>
    <row r="528" spans="1:28" x14ac:dyDescent="0.2">
      <c r="A528" t="str">
        <f t="shared" si="90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 s="2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VLOOKUP(E528,'2018_commission_structure-Start'!$A$22:$I$24,9,FALSE)</f>
        <v>500000</v>
      </c>
      <c r="J528" s="2">
        <f t="shared" si="91"/>
        <v>625000</v>
      </c>
      <c r="K528" s="2">
        <f t="shared" si="92"/>
        <v>750000</v>
      </c>
      <c r="L528" s="2">
        <f t="shared" si="93"/>
        <v>1000000</v>
      </c>
      <c r="M528" s="12">
        <f t="shared" si="94"/>
        <v>1.57789</v>
      </c>
      <c r="N528" t="str">
        <f t="shared" ref="N528:N559" si="99">IF(M528&lt;=1, "0-100%", IF(M528&lt;=1.25, "100-125%", IF(M528&lt;=1.5, "125-150%", IF(M528&lt;=2, "150-200%", "&gt;200%"))))</f>
        <v>150-200%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8567.9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95"/>
        <v>99817.9</v>
      </c>
      <c r="U528" s="6">
        <f t="shared" si="96"/>
        <v>137686.9</v>
      </c>
      <c r="V528" s="6">
        <f>MIN(H528,I528)*INDEX('2018_commission_structure-Start'!$A$15:$J$18,MATCH($E528,'2018_commission_structure-Start'!$A$15:$A$18,0),MATCH(V$1,'2018_commission_structure-Start'!$A$15:$J$15,0))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8567.9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 t="shared" si="97"/>
        <v>114817.9</v>
      </c>
      <c r="AB528" s="6">
        <f t="shared" si="98"/>
        <v>152686.9</v>
      </c>
    </row>
    <row r="529" spans="1:28" x14ac:dyDescent="0.2">
      <c r="A529" t="str">
        <f t="shared" si="90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 s="2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VLOOKUP(E529,'2018_commission_structure-Start'!$A$22:$I$24,9,FALSE)</f>
        <v>750000</v>
      </c>
      <c r="J529" s="2">
        <f t="shared" si="91"/>
        <v>937500</v>
      </c>
      <c r="K529" s="2">
        <f t="shared" si="92"/>
        <v>1125000</v>
      </c>
      <c r="L529" s="2">
        <f t="shared" si="93"/>
        <v>1500000</v>
      </c>
      <c r="M529" s="12">
        <f t="shared" si="94"/>
        <v>0.96593866666666661</v>
      </c>
      <c r="N529" t="str">
        <f t="shared" si="99"/>
        <v>0-100%</v>
      </c>
      <c r="O529" s="6">
        <f>MIN(H529,I529)*INDEX('2018_commission_structure-Start'!$A$21:$I$24,MATCH($E529,'2018_commission_structure-Start'!$A$21:$A$24,0),MATCH(O$1,'2018_commission_structure-Start'!$A$21:$I$21,0))</f>
        <v>108668.09999999999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95"/>
        <v>108668.09999999999</v>
      </c>
      <c r="U529" s="6">
        <f t="shared" si="96"/>
        <v>226580.09999999998</v>
      </c>
      <c r="V529" s="6">
        <f>MIN(H529,I529)*INDEX('2018_commission_structure-Start'!$A$15:$J$18,MATCH($E529,'2018_commission_structure-Start'!$A$15:$A$18,0),MATCH(V$1,'2018_commission_structure-Start'!$A$15:$J$15,0))</f>
        <v>108668.09999999999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97"/>
        <v>108668.09999999999</v>
      </c>
      <c r="AB529" s="6">
        <f t="shared" si="98"/>
        <v>226580.09999999998</v>
      </c>
    </row>
    <row r="530" spans="1:28" x14ac:dyDescent="0.2">
      <c r="A530" t="str">
        <f t="shared" si="90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 s="2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VLOOKUP(E530,'2018_commission_structure-Start'!$A$22:$I$24,9,FALSE)</f>
        <v>500000</v>
      </c>
      <c r="J530" s="2">
        <f t="shared" si="91"/>
        <v>625000</v>
      </c>
      <c r="K530" s="2">
        <f t="shared" si="92"/>
        <v>750000</v>
      </c>
      <c r="L530" s="2">
        <f t="shared" si="93"/>
        <v>1000000</v>
      </c>
      <c r="M530" s="12">
        <f t="shared" si="94"/>
        <v>0.87896600000000003</v>
      </c>
      <c r="N530" t="str">
        <f t="shared" si="99"/>
        <v>0-100%</v>
      </c>
      <c r="O530" s="6">
        <f>MIN(H530,I530)*INDEX('2018_commission_structure-Start'!$A$21:$I$24,MATCH($E530,'2018_commission_structure-Start'!$A$21:$A$24,0),MATCH(O$1,'2018_commission_structure-Start'!$A$21:$I$21,0))</f>
        <v>43948.3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95"/>
        <v>43948.3</v>
      </c>
      <c r="U530" s="6">
        <f t="shared" si="96"/>
        <v>87818.3</v>
      </c>
      <c r="V530" s="6">
        <f>MIN(H530,I530)*INDEX('2018_commission_structure-Start'!$A$15:$J$18,MATCH($E530,'2018_commission_structure-Start'!$A$15:$A$18,0),MATCH(V$1,'2018_commission_structure-Start'!$A$15:$J$15,0))</f>
        <v>52737.96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 t="shared" si="97"/>
        <v>52737.96</v>
      </c>
      <c r="AB530" s="6">
        <f t="shared" si="98"/>
        <v>96607.959999999992</v>
      </c>
    </row>
    <row r="531" spans="1:28" x14ac:dyDescent="0.2">
      <c r="A531" t="str">
        <f t="shared" si="90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 s="2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VLOOKUP(E531,'2018_commission_structure-Start'!$A$22:$I$24,9,FALSE)</f>
        <v>600000</v>
      </c>
      <c r="J531" s="2">
        <f t="shared" si="91"/>
        <v>750000</v>
      </c>
      <c r="K531" s="2">
        <f t="shared" si="92"/>
        <v>900000</v>
      </c>
      <c r="L531" s="2">
        <f t="shared" si="93"/>
        <v>1200000</v>
      </c>
      <c r="M531" s="12">
        <f t="shared" si="94"/>
        <v>1.2265866666666667</v>
      </c>
      <c r="N531" t="str">
        <f t="shared" si="99"/>
        <v>100-125%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23111.84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95"/>
        <v>101111.84</v>
      </c>
      <c r="U531" s="6">
        <f t="shared" si="96"/>
        <v>158312.84</v>
      </c>
      <c r="V531" s="6">
        <f>MIN(H531,I531)*INDEX('2018_commission_structure-Start'!$A$15:$J$18,MATCH($E531,'2018_commission_structure-Start'!$A$15:$A$18,0),MATCH(V$1,'2018_commission_structure-Start'!$A$15:$J$15,0))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24471.360000000001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97"/>
        <v>114471.36</v>
      </c>
      <c r="AB531" s="6">
        <f t="shared" si="98"/>
        <v>171672.36</v>
      </c>
    </row>
    <row r="532" spans="1:28" x14ac:dyDescent="0.2">
      <c r="A532" t="str">
        <f t="shared" si="90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 s="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VLOOKUP(E532,'2018_commission_structure-Start'!$A$22:$I$24,9,FALSE)</f>
        <v>600000</v>
      </c>
      <c r="J532" s="2">
        <f t="shared" si="91"/>
        <v>750000</v>
      </c>
      <c r="K532" s="2">
        <f t="shared" si="92"/>
        <v>900000</v>
      </c>
      <c r="L532" s="2">
        <f t="shared" si="93"/>
        <v>1200000</v>
      </c>
      <c r="M532" s="12">
        <f t="shared" si="94"/>
        <v>1.40707</v>
      </c>
      <c r="N532" t="str">
        <f t="shared" si="99"/>
        <v>125-150%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25500.000000000004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19790.82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95"/>
        <v>123290.82</v>
      </c>
      <c r="U532" s="6">
        <f t="shared" si="96"/>
        <v>185665.82</v>
      </c>
      <c r="V532" s="6">
        <f>MIN(H532,I532)*INDEX('2018_commission_structure-Start'!$A$15:$J$18,MATCH($E532,'2018_commission_structure-Start'!$A$15:$A$18,0),MATCH(V$1,'2018_commission_structure-Start'!$A$15:$J$15,0))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27000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23560.5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97"/>
        <v>140560.5</v>
      </c>
      <c r="AB532" s="6">
        <f t="shared" si="98"/>
        <v>202935.5</v>
      </c>
    </row>
    <row r="533" spans="1:28" x14ac:dyDescent="0.2">
      <c r="A533" t="str">
        <f t="shared" si="90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 s="2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VLOOKUP(E533,'2018_commission_structure-Start'!$A$22:$I$24,9,FALSE)</f>
        <v>500000</v>
      </c>
      <c r="J533" s="2">
        <f t="shared" si="91"/>
        <v>625000</v>
      </c>
      <c r="K533" s="2">
        <f t="shared" si="92"/>
        <v>750000</v>
      </c>
      <c r="L533" s="2">
        <f t="shared" si="93"/>
        <v>1000000</v>
      </c>
      <c r="M533" s="12">
        <f t="shared" si="94"/>
        <v>0.84728400000000004</v>
      </c>
      <c r="N533" t="str">
        <f t="shared" si="99"/>
        <v>0-100%</v>
      </c>
      <c r="O533" s="6">
        <f>MIN(H533,I533)*INDEX('2018_commission_structure-Start'!$A$21:$I$24,MATCH($E533,'2018_commission_structure-Start'!$A$21:$A$24,0),MATCH(O$1,'2018_commission_structure-Start'!$A$21:$I$21,0))</f>
        <v>42364.200000000004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95"/>
        <v>42364.200000000004</v>
      </c>
      <c r="U533" s="6">
        <f t="shared" si="96"/>
        <v>75399.200000000012</v>
      </c>
      <c r="V533" s="6">
        <f>MIN(H533,I533)*INDEX('2018_commission_structure-Start'!$A$15:$J$18,MATCH($E533,'2018_commission_structure-Start'!$A$15:$A$18,0),MATCH(V$1,'2018_commission_structure-Start'!$A$15:$J$15,0))</f>
        <v>50837.04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97"/>
        <v>50837.04</v>
      </c>
      <c r="AB533" s="6">
        <f t="shared" si="98"/>
        <v>83872.040000000008</v>
      </c>
    </row>
    <row r="534" spans="1:28" x14ac:dyDescent="0.2">
      <c r="A534" t="str">
        <f t="shared" si="90"/>
        <v>Maryjo Laxe</v>
      </c>
      <c r="B534">
        <v>4011453366</v>
      </c>
      <c r="C534" t="s">
        <v>753</v>
      </c>
      <c r="D534" t="s">
        <v>754</v>
      </c>
      <c r="E534" t="s">
        <v>10</v>
      </c>
      <c r="F534" s="2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VLOOKUP(E534,'2018_commission_structure-Start'!$A$22:$I$24,9,FALSE)</f>
        <v>750000</v>
      </c>
      <c r="J534" s="2">
        <f t="shared" si="91"/>
        <v>937500</v>
      </c>
      <c r="K534" s="2">
        <f t="shared" si="92"/>
        <v>1125000</v>
      </c>
      <c r="L534" s="2">
        <f t="shared" si="93"/>
        <v>1500000</v>
      </c>
      <c r="M534" s="12">
        <f t="shared" si="94"/>
        <v>0.89199600000000001</v>
      </c>
      <c r="N534" t="str">
        <f t="shared" si="99"/>
        <v>0-100%</v>
      </c>
      <c r="O534" s="6">
        <f>MIN(H534,I534)*INDEX('2018_commission_structure-Start'!$A$21:$I$24,MATCH($E534,'2018_commission_structure-Start'!$A$21:$A$24,0),MATCH(O$1,'2018_commission_structure-Start'!$A$21:$I$21,0))</f>
        <v>100349.55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95"/>
        <v>100349.55</v>
      </c>
      <c r="U534" s="6">
        <f t="shared" si="96"/>
        <v>214200.55</v>
      </c>
      <c r="V534" s="6">
        <f>MIN(H534,I534)*INDEX('2018_commission_structure-Start'!$A$15:$J$18,MATCH($E534,'2018_commission_structure-Start'!$A$15:$A$18,0),MATCH(V$1,'2018_commission_structure-Start'!$A$15:$J$15,0))</f>
        <v>100349.55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97"/>
        <v>100349.55</v>
      </c>
      <c r="AB534" s="6">
        <f t="shared" si="98"/>
        <v>214200.55</v>
      </c>
    </row>
    <row r="535" spans="1:28" x14ac:dyDescent="0.2">
      <c r="A535" t="str">
        <f t="shared" si="90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 s="2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VLOOKUP(E535,'2018_commission_structure-Start'!$A$22:$I$24,9,FALSE)</f>
        <v>500000</v>
      </c>
      <c r="J535" s="2">
        <f t="shared" si="91"/>
        <v>625000</v>
      </c>
      <c r="K535" s="2">
        <f t="shared" si="92"/>
        <v>750000</v>
      </c>
      <c r="L535" s="2">
        <f t="shared" si="93"/>
        <v>1000000</v>
      </c>
      <c r="M535" s="12">
        <f t="shared" si="94"/>
        <v>1.227112</v>
      </c>
      <c r="N535" t="str">
        <f t="shared" si="99"/>
        <v>100-125%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17033.399999999998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0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95"/>
        <v>67033.399999999994</v>
      </c>
      <c r="U535" s="6">
        <f t="shared" si="96"/>
        <v>120096.4</v>
      </c>
      <c r="V535" s="6">
        <f>MIN(H535,I535)*INDEX('2018_commission_structure-Start'!$A$15:$J$18,MATCH($E535,'2018_commission_structure-Start'!$A$15:$A$18,0),MATCH(V$1,'2018_commission_structure-Start'!$A$15:$J$15,0))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19304.52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0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97"/>
        <v>79304.52</v>
      </c>
      <c r="AB535" s="6">
        <f t="shared" si="98"/>
        <v>132367.52000000002</v>
      </c>
    </row>
    <row r="536" spans="1:28" x14ac:dyDescent="0.2">
      <c r="A536" t="str">
        <f t="shared" si="90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 s="2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VLOOKUP(E536,'2018_commission_structure-Start'!$A$22:$I$24,9,FALSE)</f>
        <v>600000</v>
      </c>
      <c r="J536" s="2">
        <f t="shared" si="91"/>
        <v>750000</v>
      </c>
      <c r="K536" s="2">
        <f t="shared" si="92"/>
        <v>900000</v>
      </c>
      <c r="L536" s="2">
        <f t="shared" si="93"/>
        <v>1200000</v>
      </c>
      <c r="M536" s="12">
        <f t="shared" si="94"/>
        <v>1.0772783333333333</v>
      </c>
      <c r="N536" t="str">
        <f t="shared" si="99"/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7882.39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95"/>
        <v>85882.39</v>
      </c>
      <c r="U536" s="6">
        <f t="shared" si="96"/>
        <v>165351.39000000001</v>
      </c>
      <c r="V536" s="6">
        <f>MIN(H536,I536)*INDEX('2018_commission_structure-Start'!$A$15:$J$18,MATCH($E536,'2018_commission_structure-Start'!$A$15:$A$18,0),MATCH(V$1,'2018_commission_structure-Start'!$A$15:$J$15,0))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8346.06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97"/>
        <v>98346.06</v>
      </c>
      <c r="AB536" s="6">
        <f t="shared" si="98"/>
        <v>177815.06</v>
      </c>
    </row>
    <row r="537" spans="1:28" x14ac:dyDescent="0.2">
      <c r="A537" t="str">
        <f t="shared" si="90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 s="2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VLOOKUP(E537,'2018_commission_structure-Start'!$A$22:$I$24,9,FALSE)</f>
        <v>750000</v>
      </c>
      <c r="J537" s="2">
        <f t="shared" si="91"/>
        <v>937500</v>
      </c>
      <c r="K537" s="2">
        <f t="shared" si="92"/>
        <v>1125000</v>
      </c>
      <c r="L537" s="2">
        <f t="shared" si="93"/>
        <v>1500000</v>
      </c>
      <c r="M537" s="12">
        <f t="shared" si="94"/>
        <v>0.92104533333333338</v>
      </c>
      <c r="N537" t="str">
        <f t="shared" si="99"/>
        <v>0-100%</v>
      </c>
      <c r="O537" s="6">
        <f>MIN(H537,I537)*INDEX('2018_commission_structure-Start'!$A$21:$I$24,MATCH($E537,'2018_commission_structure-Start'!$A$21:$A$24,0),MATCH(O$1,'2018_commission_structure-Start'!$A$21:$I$21,0))</f>
        <v>103617.59999999999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95"/>
        <v>103617.59999999999</v>
      </c>
      <c r="U537" s="6">
        <f t="shared" si="96"/>
        <v>194232.59999999998</v>
      </c>
      <c r="V537" s="6">
        <f>MIN(H537,I537)*INDEX('2018_commission_structure-Start'!$A$15:$J$18,MATCH($E537,'2018_commission_structure-Start'!$A$15:$A$18,0),MATCH(V$1,'2018_commission_structure-Start'!$A$15:$J$15,0))</f>
        <v>103617.59999999999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97"/>
        <v>103617.59999999999</v>
      </c>
      <c r="AB537" s="6">
        <f t="shared" si="98"/>
        <v>194232.59999999998</v>
      </c>
    </row>
    <row r="538" spans="1:28" x14ac:dyDescent="0.2">
      <c r="A538" t="str">
        <f t="shared" si="90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 s="2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VLOOKUP(E538,'2018_commission_structure-Start'!$A$22:$I$24,9,FALSE)</f>
        <v>500000</v>
      </c>
      <c r="J538" s="2">
        <f t="shared" si="91"/>
        <v>625000</v>
      </c>
      <c r="K538" s="2">
        <f t="shared" si="92"/>
        <v>750000</v>
      </c>
      <c r="L538" s="2">
        <f t="shared" si="93"/>
        <v>1000000</v>
      </c>
      <c r="M538" s="12">
        <f t="shared" si="94"/>
        <v>1.2079040000000001</v>
      </c>
      <c r="N538" t="str">
        <f t="shared" si="99"/>
        <v>100-125%</v>
      </c>
      <c r="O538" s="6">
        <f>MIN(H538,I538)*INDEX('2018_commission_structure-Start'!$A$21:$I$24,MATCH($E538,'2018_commission_structure-Start'!$A$21:$A$24,0),MATCH(O$1,'2018_commission_structure-Start'!$A$21:$I$21,0))</f>
        <v>50000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15592.8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95"/>
        <v>65592.800000000003</v>
      </c>
      <c r="U538" s="6">
        <f t="shared" si="96"/>
        <v>128607.8</v>
      </c>
      <c r="V538" s="6">
        <f>MIN(H538,I538)*INDEX('2018_commission_structure-Start'!$A$15:$J$18,MATCH($E538,'2018_commission_structure-Start'!$A$15:$A$18,0),MATCH(V$1,'2018_commission_structure-Start'!$A$15:$J$15,0))</f>
        <v>60000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17671.84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97"/>
        <v>77671.839999999997</v>
      </c>
      <c r="AB538" s="6">
        <f t="shared" si="98"/>
        <v>140686.84</v>
      </c>
    </row>
    <row r="539" spans="1:28" x14ac:dyDescent="0.2">
      <c r="A539" t="str">
        <f t="shared" si="90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 s="2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VLOOKUP(E539,'2018_commission_structure-Start'!$A$22:$I$24,9,FALSE)</f>
        <v>500000</v>
      </c>
      <c r="J539" s="2">
        <f t="shared" si="91"/>
        <v>625000</v>
      </c>
      <c r="K539" s="2">
        <f t="shared" si="92"/>
        <v>750000</v>
      </c>
      <c r="L539" s="2">
        <f t="shared" si="93"/>
        <v>1000000</v>
      </c>
      <c r="M539" s="12">
        <f t="shared" si="94"/>
        <v>0.56653799999999999</v>
      </c>
      <c r="N539" t="str">
        <f t="shared" si="99"/>
        <v>0-100%</v>
      </c>
      <c r="O539" s="6">
        <f>MIN(H539,I539)*INDEX('2018_commission_structure-Start'!$A$21:$I$24,MATCH($E539,'2018_commission_structure-Start'!$A$21:$A$24,0),MATCH(O$1,'2018_commission_structure-Start'!$A$21:$I$21,0))</f>
        <v>28326.9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95"/>
        <v>28326.9</v>
      </c>
      <c r="U539" s="6">
        <f t="shared" si="96"/>
        <v>70389.899999999994</v>
      </c>
      <c r="V539" s="6">
        <f>MIN(H539,I539)*INDEX('2018_commission_structure-Start'!$A$15:$J$18,MATCH($E539,'2018_commission_structure-Start'!$A$15:$A$18,0),MATCH(V$1,'2018_commission_structure-Start'!$A$15:$J$15,0))</f>
        <v>33992.28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97"/>
        <v>33992.28</v>
      </c>
      <c r="AB539" s="6">
        <f t="shared" si="98"/>
        <v>76055.28</v>
      </c>
    </row>
    <row r="540" spans="1:28" x14ac:dyDescent="0.2">
      <c r="A540" t="str">
        <f t="shared" si="90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 s="2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VLOOKUP(E540,'2018_commission_structure-Start'!$A$22:$I$24,9,FALSE)</f>
        <v>600000</v>
      </c>
      <c r="J540" s="2">
        <f t="shared" si="91"/>
        <v>750000</v>
      </c>
      <c r="K540" s="2">
        <f t="shared" si="92"/>
        <v>900000</v>
      </c>
      <c r="L540" s="2">
        <f t="shared" si="93"/>
        <v>1200000</v>
      </c>
      <c r="M540" s="12">
        <f t="shared" si="94"/>
        <v>1.1484433333333333</v>
      </c>
      <c r="N540" t="str">
        <f t="shared" si="99"/>
        <v>100-125%</v>
      </c>
      <c r="O540" s="6">
        <f>MIN(H540,I540)*INDEX('2018_commission_structure-Start'!$A$21:$I$24,MATCH($E540,'2018_commission_structure-Start'!$A$21:$A$24,0),MATCH(O$1,'2018_commission_structure-Start'!$A$21:$I$21,0))</f>
        <v>78000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15141.220000000001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95"/>
        <v>93141.22</v>
      </c>
      <c r="U540" s="6">
        <f t="shared" si="96"/>
        <v>156124.22</v>
      </c>
      <c r="V540" s="6">
        <f>MIN(H540,I540)*INDEX('2018_commission_structure-Start'!$A$15:$J$18,MATCH($E540,'2018_commission_structure-Start'!$A$15:$A$18,0),MATCH(V$1,'2018_commission_structure-Start'!$A$15:$J$15,0))</f>
        <v>90000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16031.88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97"/>
        <v>106031.88</v>
      </c>
      <c r="AB540" s="6">
        <f t="shared" si="98"/>
        <v>169014.88</v>
      </c>
    </row>
    <row r="541" spans="1:28" x14ac:dyDescent="0.2">
      <c r="A541" t="str">
        <f t="shared" si="90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 s="2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VLOOKUP(E541,'2018_commission_structure-Start'!$A$22:$I$24,9,FALSE)</f>
        <v>500000</v>
      </c>
      <c r="J541" s="2">
        <f t="shared" si="91"/>
        <v>625000</v>
      </c>
      <c r="K541" s="2">
        <f t="shared" si="92"/>
        <v>750000</v>
      </c>
      <c r="L541" s="2">
        <f t="shared" si="93"/>
        <v>1000000</v>
      </c>
      <c r="M541" s="12">
        <f t="shared" si="94"/>
        <v>1.25552</v>
      </c>
      <c r="N541" t="str">
        <f t="shared" si="99"/>
        <v>125-150%</v>
      </c>
      <c r="O541" s="6">
        <f>MIN(H541,I541)*INDEX('2018_commission_structure-Start'!$A$21:$I$24,MATCH($E541,'2018_commission_structure-Start'!$A$21:$A$24,0),MATCH(O$1,'2018_commission_structure-Start'!$A$21:$I$21,0))</f>
        <v>50000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18750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496.79999999999995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95"/>
        <v>69246.8</v>
      </c>
      <c r="U541" s="6">
        <f t="shared" si="96"/>
        <v>128203.8</v>
      </c>
      <c r="V541" s="6">
        <f>MIN(H541,I541)*INDEX('2018_commission_structure-Start'!$A$15:$J$18,MATCH($E541,'2018_commission_structure-Start'!$A$15:$A$18,0),MATCH(V$1,'2018_commission_structure-Start'!$A$15:$J$15,0))</f>
        <v>60000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21250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552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97"/>
        <v>81802</v>
      </c>
      <c r="AB541" s="6">
        <f t="shared" si="98"/>
        <v>140759</v>
      </c>
    </row>
    <row r="542" spans="1:28" x14ac:dyDescent="0.2">
      <c r="A542" t="str">
        <f t="shared" si="90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 s="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VLOOKUP(E542,'2018_commission_structure-Start'!$A$22:$I$24,9,FALSE)</f>
        <v>500000</v>
      </c>
      <c r="J542" s="2">
        <f t="shared" si="91"/>
        <v>625000</v>
      </c>
      <c r="K542" s="2">
        <f t="shared" si="92"/>
        <v>750000</v>
      </c>
      <c r="L542" s="2">
        <f t="shared" si="93"/>
        <v>1000000</v>
      </c>
      <c r="M542" s="12">
        <f t="shared" si="94"/>
        <v>1.479474</v>
      </c>
      <c r="N542" t="str">
        <f t="shared" si="99"/>
        <v>125-150%</v>
      </c>
      <c r="O542" s="6">
        <f>MIN(H542,I542)*INDEX('2018_commission_structure-Start'!$A$21:$I$24,MATCH($E542,'2018_commission_structure-Start'!$A$21:$A$24,0),MATCH(O$1,'2018_commission_structure-Start'!$A$21:$I$21,0))</f>
        <v>50000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18750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20652.66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95"/>
        <v>89402.66</v>
      </c>
      <c r="U542" s="6">
        <f t="shared" si="96"/>
        <v>128209.66</v>
      </c>
      <c r="V542" s="6">
        <f>MIN(H542,I542)*INDEX('2018_commission_structure-Start'!$A$15:$J$18,MATCH($E542,'2018_commission_structure-Start'!$A$15:$A$18,0),MATCH(V$1,'2018_commission_structure-Start'!$A$15:$J$15,0))</f>
        <v>60000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21250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22947.4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97"/>
        <v>104197.4</v>
      </c>
      <c r="AB542" s="6">
        <f t="shared" si="98"/>
        <v>143004.4</v>
      </c>
    </row>
    <row r="543" spans="1:28" x14ac:dyDescent="0.2">
      <c r="A543" t="str">
        <f t="shared" si="90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 s="2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VLOOKUP(E543,'2018_commission_structure-Start'!$A$22:$I$24,9,FALSE)</f>
        <v>600000</v>
      </c>
      <c r="J543" s="2">
        <f t="shared" si="91"/>
        <v>750000</v>
      </c>
      <c r="K543" s="2">
        <f t="shared" si="92"/>
        <v>900000</v>
      </c>
      <c r="L543" s="2">
        <f t="shared" si="93"/>
        <v>1200000</v>
      </c>
      <c r="M543" s="12">
        <f t="shared" si="94"/>
        <v>0.96763166666666667</v>
      </c>
      <c r="N543" t="str">
        <f t="shared" si="99"/>
        <v>0-100%</v>
      </c>
      <c r="O543" s="6">
        <f>MIN(H543,I543)*INDEX('2018_commission_structure-Start'!$A$21:$I$24,MATCH($E543,'2018_commission_structure-Start'!$A$21:$A$24,0),MATCH(O$1,'2018_commission_structure-Start'!$A$21:$I$21,0))</f>
        <v>75475.27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95"/>
        <v>75475.27</v>
      </c>
      <c r="U543" s="6">
        <f t="shared" si="96"/>
        <v>149585.27000000002</v>
      </c>
      <c r="V543" s="6">
        <f>MIN(H543,I543)*INDEX('2018_commission_structure-Start'!$A$15:$J$18,MATCH($E543,'2018_commission_structure-Start'!$A$15:$A$18,0),MATCH(V$1,'2018_commission_structure-Start'!$A$15:$J$15,0))</f>
        <v>87086.849999999991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97"/>
        <v>87086.849999999991</v>
      </c>
      <c r="AB543" s="6">
        <f t="shared" si="98"/>
        <v>161196.84999999998</v>
      </c>
    </row>
    <row r="544" spans="1:28" x14ac:dyDescent="0.2">
      <c r="A544" t="str">
        <f t="shared" si="90"/>
        <v>Rafe Leman</v>
      </c>
      <c r="B544">
        <v>9245659313</v>
      </c>
      <c r="C544" t="s">
        <v>642</v>
      </c>
      <c r="D544" t="s">
        <v>789</v>
      </c>
      <c r="E544" t="s">
        <v>29</v>
      </c>
      <c r="F544" s="2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VLOOKUP(E544,'2018_commission_structure-Start'!$A$22:$I$24,9,FALSE)</f>
        <v>600000</v>
      </c>
      <c r="J544" s="2">
        <f t="shared" si="91"/>
        <v>750000</v>
      </c>
      <c r="K544" s="2">
        <f t="shared" si="92"/>
        <v>900000</v>
      </c>
      <c r="L544" s="2">
        <f t="shared" si="93"/>
        <v>1200000</v>
      </c>
      <c r="M544" s="12">
        <f t="shared" si="94"/>
        <v>0.42714333333333332</v>
      </c>
      <c r="N544" t="str">
        <f t="shared" si="99"/>
        <v>0-100%</v>
      </c>
      <c r="O544" s="6">
        <f>MIN(H544,I544)*INDEX('2018_commission_structure-Start'!$A$21:$I$24,MATCH($E544,'2018_commission_structure-Start'!$A$21:$A$24,0),MATCH(O$1,'2018_commission_structure-Start'!$A$21:$I$21,0))</f>
        <v>33317.18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95"/>
        <v>33317.18</v>
      </c>
      <c r="U544" s="6">
        <f t="shared" si="96"/>
        <v>98049.18</v>
      </c>
      <c r="V544" s="6">
        <f>MIN(H544,I544)*INDEX('2018_commission_structure-Start'!$A$15:$J$18,MATCH($E544,'2018_commission_structure-Start'!$A$15:$A$18,0),MATCH(V$1,'2018_commission_structure-Start'!$A$15:$J$15,0))</f>
        <v>38442.9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97"/>
        <v>38442.9</v>
      </c>
      <c r="AB544" s="6">
        <f t="shared" si="98"/>
        <v>103174.9</v>
      </c>
    </row>
    <row r="545" spans="1:28" x14ac:dyDescent="0.2">
      <c r="A545" t="str">
        <f t="shared" si="90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 s="2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VLOOKUP(E545,'2018_commission_structure-Start'!$A$22:$I$24,9,FALSE)</f>
        <v>500000</v>
      </c>
      <c r="J545" s="2">
        <f t="shared" si="91"/>
        <v>625000</v>
      </c>
      <c r="K545" s="2">
        <f t="shared" si="92"/>
        <v>750000</v>
      </c>
      <c r="L545" s="2">
        <f t="shared" si="93"/>
        <v>1000000</v>
      </c>
      <c r="M545" s="12">
        <f t="shared" si="94"/>
        <v>1.45953</v>
      </c>
      <c r="N545" t="str">
        <f t="shared" si="99"/>
        <v>125-150%</v>
      </c>
      <c r="O545" s="6">
        <f>MIN(H545,I545)*INDEX('2018_commission_structure-Start'!$A$21:$I$24,MATCH($E545,'2018_commission_structure-Start'!$A$21:$A$24,0),MATCH(O$1,'2018_commission_structure-Start'!$A$21:$I$21,0))</f>
        <v>50000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18750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18857.7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95"/>
        <v>87607.7</v>
      </c>
      <c r="U545" s="6">
        <f t="shared" si="96"/>
        <v>121183.7</v>
      </c>
      <c r="V545" s="6">
        <f>MIN(H545,I545)*INDEX('2018_commission_structure-Start'!$A$15:$J$18,MATCH($E545,'2018_commission_structure-Start'!$A$15:$A$18,0),MATCH(V$1,'2018_commission_structure-Start'!$A$15:$J$15,0))</f>
        <v>60000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21250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20953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97"/>
        <v>102203</v>
      </c>
      <c r="AB545" s="6">
        <f t="shared" si="98"/>
        <v>135779</v>
      </c>
    </row>
    <row r="546" spans="1:28" x14ac:dyDescent="0.2">
      <c r="A546" t="str">
        <f t="shared" si="90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 s="2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VLOOKUP(E546,'2018_commission_structure-Start'!$A$22:$I$24,9,FALSE)</f>
        <v>600000</v>
      </c>
      <c r="J546" s="2">
        <f t="shared" si="91"/>
        <v>750000</v>
      </c>
      <c r="K546" s="2">
        <f t="shared" si="92"/>
        <v>900000</v>
      </c>
      <c r="L546" s="2">
        <f t="shared" si="93"/>
        <v>1200000</v>
      </c>
      <c r="M546" s="12">
        <f t="shared" si="94"/>
        <v>1.0350266666666668</v>
      </c>
      <c r="N546" t="str">
        <f t="shared" si="99"/>
        <v>100-125%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3572.7200000000003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95"/>
        <v>81572.72</v>
      </c>
      <c r="U546" s="6">
        <f t="shared" si="96"/>
        <v>144370.72</v>
      </c>
      <c r="V546" s="6">
        <f>MIN(H546,I546)*INDEX('2018_commission_structure-Start'!$A$15:$J$18,MATCH($E546,'2018_commission_structure-Start'!$A$15:$A$18,0),MATCH(V$1,'2018_commission_structure-Start'!$A$15:$J$15,0))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3782.8799999999997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97"/>
        <v>93782.88</v>
      </c>
      <c r="AB546" s="6">
        <f t="shared" si="98"/>
        <v>156580.88</v>
      </c>
    </row>
    <row r="547" spans="1:28" x14ac:dyDescent="0.2">
      <c r="A547" t="str">
        <f t="shared" si="90"/>
        <v>Abra Lenney</v>
      </c>
      <c r="B547">
        <v>6358114417</v>
      </c>
      <c r="C547" t="s">
        <v>676</v>
      </c>
      <c r="D547" t="s">
        <v>677</v>
      </c>
      <c r="E547" t="s">
        <v>29</v>
      </c>
      <c r="F547" s="2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VLOOKUP(E547,'2018_commission_structure-Start'!$A$22:$I$24,9,FALSE)</f>
        <v>600000</v>
      </c>
      <c r="J547" s="2">
        <f t="shared" si="91"/>
        <v>750000</v>
      </c>
      <c r="K547" s="2">
        <f t="shared" si="92"/>
        <v>900000</v>
      </c>
      <c r="L547" s="2">
        <f t="shared" si="93"/>
        <v>1200000</v>
      </c>
      <c r="M547" s="12">
        <f t="shared" si="94"/>
        <v>0.82525999999999999</v>
      </c>
      <c r="N547" t="str">
        <f t="shared" si="99"/>
        <v>0-100%</v>
      </c>
      <c r="O547" s="6">
        <f>MIN(H547,I547)*INDEX('2018_commission_structure-Start'!$A$21:$I$24,MATCH($E547,'2018_commission_structure-Start'!$A$21:$A$24,0),MATCH(O$1,'2018_commission_structure-Start'!$A$21:$I$21,0))</f>
        <v>64370.28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95"/>
        <v>64370.28</v>
      </c>
      <c r="U547" s="6">
        <f t="shared" si="96"/>
        <v>115370.28</v>
      </c>
      <c r="V547" s="6">
        <f>MIN(H547,I547)*INDEX('2018_commission_structure-Start'!$A$15:$J$18,MATCH($E547,'2018_commission_structure-Start'!$A$15:$A$18,0),MATCH(V$1,'2018_commission_structure-Start'!$A$15:$J$15,0))</f>
        <v>74273.399999999994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97"/>
        <v>74273.399999999994</v>
      </c>
      <c r="AB547" s="6">
        <f t="shared" si="98"/>
        <v>125273.4</v>
      </c>
    </row>
    <row r="548" spans="1:28" x14ac:dyDescent="0.2">
      <c r="A548" t="str">
        <f t="shared" si="90"/>
        <v>Vale Lesek</v>
      </c>
      <c r="B548">
        <v>4795089876</v>
      </c>
      <c r="C548" t="s">
        <v>393</v>
      </c>
      <c r="D548" t="s">
        <v>394</v>
      </c>
      <c r="E548" t="s">
        <v>29</v>
      </c>
      <c r="F548" s="2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VLOOKUP(E548,'2018_commission_structure-Start'!$A$22:$I$24,9,FALSE)</f>
        <v>600000</v>
      </c>
      <c r="J548" s="2">
        <f t="shared" si="91"/>
        <v>750000</v>
      </c>
      <c r="K548" s="2">
        <f t="shared" si="92"/>
        <v>900000</v>
      </c>
      <c r="L548" s="2">
        <f t="shared" si="93"/>
        <v>1200000</v>
      </c>
      <c r="M548" s="12">
        <f t="shared" si="94"/>
        <v>1.3468850000000001</v>
      </c>
      <c r="N548" t="str">
        <f t="shared" si="99"/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12207.51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95"/>
        <v>115707.51</v>
      </c>
      <c r="U548" s="6">
        <f t="shared" si="96"/>
        <v>190212.51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14532.75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97"/>
        <v>131532.75</v>
      </c>
      <c r="AB548" s="6">
        <f t="shared" si="98"/>
        <v>206037.75</v>
      </c>
    </row>
    <row r="549" spans="1:28" x14ac:dyDescent="0.2">
      <c r="A549" t="str">
        <f t="shared" si="90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 s="2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VLOOKUP(E549,'2018_commission_structure-Start'!$A$22:$I$24,9,FALSE)</f>
        <v>500000</v>
      </c>
      <c r="J549" s="2">
        <f t="shared" si="91"/>
        <v>625000</v>
      </c>
      <c r="K549" s="2">
        <f t="shared" si="92"/>
        <v>750000</v>
      </c>
      <c r="L549" s="2">
        <f t="shared" si="93"/>
        <v>1000000</v>
      </c>
      <c r="M549" s="12">
        <f t="shared" si="94"/>
        <v>1.4983900000000001</v>
      </c>
      <c r="N549" t="str">
        <f t="shared" si="99"/>
        <v>125-150%</v>
      </c>
      <c r="O549" s="6">
        <f>MIN(H549,I549)*INDEX('2018_commission_structure-Start'!$A$21:$I$24,MATCH($E549,'2018_commission_structure-Start'!$A$21:$A$24,0),MATCH(O$1,'2018_commission_structure-Start'!$A$21:$I$21,0))</f>
        <v>50000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18750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22355.1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95"/>
        <v>91105.1</v>
      </c>
      <c r="U549" s="6">
        <f t="shared" si="96"/>
        <v>147502.1</v>
      </c>
      <c r="V549" s="6">
        <f>MIN(H549,I549)*INDEX('2018_commission_structure-Start'!$A$15:$J$18,MATCH($E549,'2018_commission_structure-Start'!$A$15:$A$18,0),MATCH(V$1,'2018_commission_structure-Start'!$A$15:$J$15,0))</f>
        <v>60000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21250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24839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97"/>
        <v>106089</v>
      </c>
      <c r="AB549" s="6">
        <f t="shared" si="98"/>
        <v>162486</v>
      </c>
    </row>
    <row r="550" spans="1:28" x14ac:dyDescent="0.2">
      <c r="A550" t="str">
        <f t="shared" si="90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 s="2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VLOOKUP(E550,'2018_commission_structure-Start'!$A$22:$I$24,9,FALSE)</f>
        <v>500000</v>
      </c>
      <c r="J550" s="2">
        <f t="shared" si="91"/>
        <v>625000</v>
      </c>
      <c r="K550" s="2">
        <f t="shared" si="92"/>
        <v>750000</v>
      </c>
      <c r="L550" s="2">
        <f t="shared" si="93"/>
        <v>1000000</v>
      </c>
      <c r="M550" s="12">
        <f t="shared" si="94"/>
        <v>1.192034</v>
      </c>
      <c r="N550" t="str">
        <f t="shared" si="99"/>
        <v>100-125%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14402.55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95"/>
        <v>64402.55</v>
      </c>
      <c r="U550" s="6">
        <f t="shared" si="96"/>
        <v>114939.55</v>
      </c>
      <c r="V550" s="6">
        <f>MIN(H550,I550)*INDEX('2018_commission_structure-Start'!$A$15:$J$18,MATCH($E550,'2018_commission_structure-Start'!$A$15:$A$18,0),MATCH(V$1,'2018_commission_structure-Start'!$A$15:$J$15,0))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16322.890000000001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97"/>
        <v>76322.89</v>
      </c>
      <c r="AB550" s="6">
        <f t="shared" si="98"/>
        <v>126859.89</v>
      </c>
    </row>
    <row r="551" spans="1:28" x14ac:dyDescent="0.2">
      <c r="A551" t="str">
        <f t="shared" si="90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 s="2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VLOOKUP(E551,'2018_commission_structure-Start'!$A$22:$I$24,9,FALSE)</f>
        <v>750000</v>
      </c>
      <c r="J551" s="2">
        <f t="shared" si="91"/>
        <v>937500</v>
      </c>
      <c r="K551" s="2">
        <f t="shared" si="92"/>
        <v>1125000</v>
      </c>
      <c r="L551" s="2">
        <f t="shared" si="93"/>
        <v>1500000</v>
      </c>
      <c r="M551" s="12">
        <f t="shared" si="94"/>
        <v>1.6322760000000001</v>
      </c>
      <c r="N551" t="str">
        <f t="shared" si="99"/>
        <v>150-200%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35625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43125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29762.1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95"/>
        <v>221012.1</v>
      </c>
      <c r="U551" s="6">
        <f t="shared" si="96"/>
        <v>337581.1</v>
      </c>
      <c r="V551" s="6">
        <f>MIN(H551,I551)*INDEX('2018_commission_structure-Start'!$A$15:$J$18,MATCH($E551,'2018_commission_structure-Start'!$A$15:$A$18,0),MATCH(V$1,'2018_commission_structure-Start'!$A$15:$J$15,0))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41250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46875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32738.31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97"/>
        <v>233363.31</v>
      </c>
      <c r="AB551" s="6">
        <f t="shared" si="98"/>
        <v>349932.31</v>
      </c>
    </row>
    <row r="552" spans="1:28" x14ac:dyDescent="0.2">
      <c r="A552" t="str">
        <f t="shared" si="90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 s="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VLOOKUP(E552,'2018_commission_structure-Start'!$A$22:$I$24,9,FALSE)</f>
        <v>600000</v>
      </c>
      <c r="J552" s="2">
        <f t="shared" si="91"/>
        <v>750000</v>
      </c>
      <c r="K552" s="2">
        <f t="shared" si="92"/>
        <v>900000</v>
      </c>
      <c r="L552" s="2">
        <f t="shared" si="93"/>
        <v>1200000</v>
      </c>
      <c r="M552" s="12">
        <f t="shared" si="94"/>
        <v>1.2299216666666666</v>
      </c>
      <c r="N552" t="str">
        <f t="shared" si="99"/>
        <v>100-125%</v>
      </c>
      <c r="O552" s="6">
        <f>MIN(H552,I552)*INDEX('2018_commission_structure-Start'!$A$21:$I$24,MATCH($E552,'2018_commission_structure-Start'!$A$21:$A$24,0),MATCH(O$1,'2018_commission_structure-Start'!$A$21:$I$21,0))</f>
        <v>78000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23452.010000000002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95"/>
        <v>101452.01000000001</v>
      </c>
      <c r="U552" s="6">
        <f t="shared" si="96"/>
        <v>172572.01</v>
      </c>
      <c r="V552" s="6">
        <f>MIN(H552,I552)*INDEX('2018_commission_structure-Start'!$A$15:$J$18,MATCH($E552,'2018_commission_structure-Start'!$A$15:$A$18,0),MATCH(V$1,'2018_commission_structure-Start'!$A$15:$J$15,0))</f>
        <v>90000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24831.54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97"/>
        <v>114831.54000000001</v>
      </c>
      <c r="AB552" s="6">
        <f t="shared" si="98"/>
        <v>185951.54</v>
      </c>
    </row>
    <row r="553" spans="1:28" x14ac:dyDescent="0.2">
      <c r="A553" t="str">
        <f t="shared" si="90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 s="2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VLOOKUP(E553,'2018_commission_structure-Start'!$A$22:$I$24,9,FALSE)</f>
        <v>600000</v>
      </c>
      <c r="J553" s="2">
        <f t="shared" si="91"/>
        <v>750000</v>
      </c>
      <c r="K553" s="2">
        <f t="shared" si="92"/>
        <v>900000</v>
      </c>
      <c r="L553" s="2">
        <f t="shared" si="93"/>
        <v>1200000</v>
      </c>
      <c r="M553" s="12">
        <f t="shared" si="94"/>
        <v>0.57919833333333337</v>
      </c>
      <c r="N553" t="str">
        <f t="shared" si="99"/>
        <v>0-100%</v>
      </c>
      <c r="O553" s="6">
        <f>MIN(H553,I553)*INDEX('2018_commission_structure-Start'!$A$21:$I$24,MATCH($E553,'2018_commission_structure-Start'!$A$21:$A$24,0),MATCH(O$1,'2018_commission_structure-Start'!$A$21:$I$21,0))</f>
        <v>45177.47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95"/>
        <v>45177.47</v>
      </c>
      <c r="U553" s="6">
        <f t="shared" si="96"/>
        <v>109433.47</v>
      </c>
      <c r="V553" s="6">
        <f>MIN(H553,I553)*INDEX('2018_commission_structure-Start'!$A$15:$J$18,MATCH($E553,'2018_commission_structure-Start'!$A$15:$A$18,0),MATCH(V$1,'2018_commission_structure-Start'!$A$15:$J$15,0))</f>
        <v>52127.85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97"/>
        <v>52127.85</v>
      </c>
      <c r="AB553" s="6">
        <f t="shared" si="98"/>
        <v>116383.85</v>
      </c>
    </row>
    <row r="554" spans="1:28" x14ac:dyDescent="0.2">
      <c r="A554" t="str">
        <f t="shared" si="90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 s="2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VLOOKUP(E554,'2018_commission_structure-Start'!$A$22:$I$24,9,FALSE)</f>
        <v>600000</v>
      </c>
      <c r="J554" s="2">
        <f t="shared" si="91"/>
        <v>750000</v>
      </c>
      <c r="K554" s="2">
        <f t="shared" si="92"/>
        <v>900000</v>
      </c>
      <c r="L554" s="2">
        <f t="shared" si="93"/>
        <v>1200000</v>
      </c>
      <c r="M554" s="12">
        <f t="shared" si="94"/>
        <v>1.1002216666666667</v>
      </c>
      <c r="N554" t="str">
        <f t="shared" si="99"/>
        <v>100-125%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10222.61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95"/>
        <v>88222.61</v>
      </c>
      <c r="U554" s="6">
        <f t="shared" si="96"/>
        <v>153442.60999999999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10823.939999999999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97"/>
        <v>100823.94</v>
      </c>
      <c r="AB554" s="6">
        <f t="shared" si="98"/>
        <v>166043.94</v>
      </c>
    </row>
    <row r="555" spans="1:28" x14ac:dyDescent="0.2">
      <c r="A555" t="str">
        <f t="shared" si="90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 s="2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VLOOKUP(E555,'2018_commission_structure-Start'!$A$22:$I$24,9,FALSE)</f>
        <v>600000</v>
      </c>
      <c r="J555" s="2">
        <f t="shared" si="91"/>
        <v>750000</v>
      </c>
      <c r="K555" s="2">
        <f t="shared" si="92"/>
        <v>900000</v>
      </c>
      <c r="L555" s="2">
        <f t="shared" si="93"/>
        <v>1200000</v>
      </c>
      <c r="M555" s="12">
        <f t="shared" si="94"/>
        <v>1.1036233333333334</v>
      </c>
      <c r="N555" t="str">
        <f t="shared" si="99"/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10569.58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95"/>
        <v>88569.58</v>
      </c>
      <c r="U555" s="6">
        <f t="shared" si="96"/>
        <v>139792.58000000002</v>
      </c>
      <c r="V555" s="6">
        <f>MIN(H555,I555)*INDEX('2018_commission_structure-Start'!$A$15:$J$18,MATCH($E555,'2018_commission_structure-Start'!$A$15:$A$18,0),MATCH(V$1,'2018_commission_structure-Start'!$A$15:$J$15,0))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11191.32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97"/>
        <v>101191.32</v>
      </c>
      <c r="AB555" s="6">
        <f t="shared" si="98"/>
        <v>152414.32</v>
      </c>
    </row>
    <row r="556" spans="1:28" x14ac:dyDescent="0.2">
      <c r="A556" t="str">
        <f t="shared" si="90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 s="2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VLOOKUP(E556,'2018_commission_structure-Start'!$A$22:$I$24,9,FALSE)</f>
        <v>750000</v>
      </c>
      <c r="J556" s="2">
        <f t="shared" si="91"/>
        <v>937500</v>
      </c>
      <c r="K556" s="2">
        <f t="shared" si="92"/>
        <v>1125000</v>
      </c>
      <c r="L556" s="2">
        <f t="shared" si="93"/>
        <v>1500000</v>
      </c>
      <c r="M556" s="12">
        <f t="shared" si="94"/>
        <v>0.97885866666666665</v>
      </c>
      <c r="N556" t="str">
        <f t="shared" si="99"/>
        <v>0-100%</v>
      </c>
      <c r="O556" s="6">
        <f>MIN(H556,I556)*INDEX('2018_commission_structure-Start'!$A$21:$I$24,MATCH($E556,'2018_commission_structure-Start'!$A$21:$A$24,0),MATCH(O$1,'2018_commission_structure-Start'!$A$21:$I$21,0))</f>
        <v>110121.59999999999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95"/>
        <v>110121.59999999999</v>
      </c>
      <c r="U556" s="6">
        <f t="shared" si="96"/>
        <v>186003.59999999998</v>
      </c>
      <c r="V556" s="6">
        <f>MIN(H556,I556)*INDEX('2018_commission_structure-Start'!$A$15:$J$18,MATCH($E556,'2018_commission_structure-Start'!$A$15:$A$18,0),MATCH(V$1,'2018_commission_structure-Start'!$A$15:$J$15,0))</f>
        <v>110121.59999999999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97"/>
        <v>110121.59999999999</v>
      </c>
      <c r="AB556" s="6">
        <f t="shared" si="98"/>
        <v>186003.59999999998</v>
      </c>
    </row>
    <row r="557" spans="1:28" x14ac:dyDescent="0.2">
      <c r="A557" t="str">
        <f t="shared" si="90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 s="2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VLOOKUP(E557,'2018_commission_structure-Start'!$A$22:$I$24,9,FALSE)</f>
        <v>500000</v>
      </c>
      <c r="J557" s="2">
        <f t="shared" si="91"/>
        <v>625000</v>
      </c>
      <c r="K557" s="2">
        <f t="shared" si="92"/>
        <v>750000</v>
      </c>
      <c r="L557" s="2">
        <f t="shared" si="93"/>
        <v>1000000</v>
      </c>
      <c r="M557" s="12">
        <f t="shared" si="94"/>
        <v>1.275806</v>
      </c>
      <c r="N557" t="str">
        <f t="shared" si="99"/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2322.54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95"/>
        <v>71072.539999999994</v>
      </c>
      <c r="U557" s="6">
        <f t="shared" si="96"/>
        <v>132091.53999999998</v>
      </c>
      <c r="V557" s="6">
        <f>MIN(H557,I557)*INDEX('2018_commission_structure-Start'!$A$15:$J$18,MATCH($E557,'2018_commission_structure-Start'!$A$15:$A$18,0),MATCH(V$1,'2018_commission_structure-Start'!$A$15:$J$15,0))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2580.6000000000004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97"/>
        <v>83830.600000000006</v>
      </c>
      <c r="AB557" s="6">
        <f t="shared" si="98"/>
        <v>144849.60000000001</v>
      </c>
    </row>
    <row r="558" spans="1:28" x14ac:dyDescent="0.2">
      <c r="A558" t="str">
        <f t="shared" si="90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 s="2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VLOOKUP(E558,'2018_commission_structure-Start'!$A$22:$I$24,9,FALSE)</f>
        <v>500000</v>
      </c>
      <c r="J558" s="2">
        <f t="shared" si="91"/>
        <v>625000</v>
      </c>
      <c r="K558" s="2">
        <f t="shared" si="92"/>
        <v>750000</v>
      </c>
      <c r="L558" s="2">
        <f t="shared" si="93"/>
        <v>1000000</v>
      </c>
      <c r="M558" s="12">
        <f t="shared" si="94"/>
        <v>0.99307199999999995</v>
      </c>
      <c r="N558" t="str">
        <f t="shared" si="99"/>
        <v>0-100%</v>
      </c>
      <c r="O558" s="6">
        <f>MIN(H558,I558)*INDEX('2018_commission_structure-Start'!$A$21:$I$24,MATCH($E558,'2018_commission_structure-Start'!$A$21:$A$24,0),MATCH(O$1,'2018_commission_structure-Start'!$A$21:$I$21,0))</f>
        <v>49653.600000000006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95"/>
        <v>49653.600000000006</v>
      </c>
      <c r="U558" s="6">
        <f t="shared" si="96"/>
        <v>110286.6</v>
      </c>
      <c r="V558" s="6">
        <f>MIN(H558,I558)*INDEX('2018_commission_structure-Start'!$A$15:$J$18,MATCH($E558,'2018_commission_structure-Start'!$A$15:$A$18,0),MATCH(V$1,'2018_commission_structure-Start'!$A$15:$J$15,0))</f>
        <v>59584.32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97"/>
        <v>59584.32</v>
      </c>
      <c r="AB558" s="6">
        <f t="shared" si="98"/>
        <v>120217.32</v>
      </c>
    </row>
    <row r="559" spans="1:28" x14ac:dyDescent="0.2">
      <c r="A559" t="str">
        <f t="shared" si="90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 s="2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VLOOKUP(E559,'2018_commission_structure-Start'!$A$22:$I$24,9,FALSE)</f>
        <v>600000</v>
      </c>
      <c r="J559" s="2">
        <f t="shared" si="91"/>
        <v>750000</v>
      </c>
      <c r="K559" s="2">
        <f t="shared" si="92"/>
        <v>900000</v>
      </c>
      <c r="L559" s="2">
        <f t="shared" si="93"/>
        <v>1200000</v>
      </c>
      <c r="M559" s="12">
        <f t="shared" si="94"/>
        <v>0.91916666666666669</v>
      </c>
      <c r="N559" t="str">
        <f t="shared" si="99"/>
        <v>0-100%</v>
      </c>
      <c r="O559" s="6">
        <f>MIN(H559,I559)*INDEX('2018_commission_structure-Start'!$A$21:$I$24,MATCH($E559,'2018_commission_structure-Start'!$A$21:$A$24,0),MATCH(O$1,'2018_commission_structure-Start'!$A$21:$I$21,0))</f>
        <v>71695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95"/>
        <v>71695</v>
      </c>
      <c r="U559" s="6">
        <f t="shared" si="96"/>
        <v>137231</v>
      </c>
      <c r="V559" s="6">
        <f>MIN(H559,I559)*INDEX('2018_commission_structure-Start'!$A$15:$J$18,MATCH($E559,'2018_commission_structure-Start'!$A$15:$A$18,0),MATCH(V$1,'2018_commission_structure-Start'!$A$15:$J$15,0))</f>
        <v>82725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97"/>
        <v>82725</v>
      </c>
      <c r="AB559" s="6">
        <f t="shared" si="98"/>
        <v>148261</v>
      </c>
    </row>
    <row r="560" spans="1:28" x14ac:dyDescent="0.2">
      <c r="A560" t="str">
        <f t="shared" si="90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 s="2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VLOOKUP(E560,'2018_commission_structure-Start'!$A$22:$I$24,9,FALSE)</f>
        <v>750000</v>
      </c>
      <c r="J560" s="2">
        <f t="shared" si="91"/>
        <v>937500</v>
      </c>
      <c r="K560" s="2">
        <f t="shared" si="92"/>
        <v>1125000</v>
      </c>
      <c r="L560" s="2">
        <f t="shared" si="93"/>
        <v>1500000</v>
      </c>
      <c r="M560" s="12">
        <f t="shared" si="94"/>
        <v>1.085888</v>
      </c>
      <c r="N560" t="str">
        <f t="shared" ref="N560:N591" si="100">IF(M560&lt;=1, "0-100%", IF(M560&lt;=1.25, "100-125%", IF(M560&lt;=1.5, "125-150%", IF(M560&lt;=2, "150-200%", "&gt;200%"))))</f>
        <v>100-125%</v>
      </c>
      <c r="O560" s="6">
        <f>MIN(H560,I560)*INDEX('2018_commission_structure-Start'!$A$21:$I$24,MATCH($E560,'2018_commission_structure-Start'!$A$21:$A$24,0),MATCH(O$1,'2018_commission_structure-Start'!$A$21:$I$21,0))</f>
        <v>112500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12239.04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95"/>
        <v>124739.04000000001</v>
      </c>
      <c r="U560" s="6">
        <f t="shared" si="96"/>
        <v>212158.04</v>
      </c>
      <c r="V560" s="6">
        <f>MIN(H560,I560)*INDEX('2018_commission_structure-Start'!$A$15:$J$18,MATCH($E560,'2018_commission_structure-Start'!$A$15:$A$18,0),MATCH(V$1,'2018_commission_structure-Start'!$A$15:$J$15,0))</f>
        <v>112500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14171.52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97"/>
        <v>126671.52</v>
      </c>
      <c r="AB560" s="6">
        <f t="shared" si="98"/>
        <v>214090.52000000002</v>
      </c>
    </row>
    <row r="561" spans="1:28" x14ac:dyDescent="0.2">
      <c r="A561" t="str">
        <f t="shared" si="90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 s="2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VLOOKUP(E561,'2018_commission_structure-Start'!$A$22:$I$24,9,FALSE)</f>
        <v>600000</v>
      </c>
      <c r="J561" s="2">
        <f t="shared" si="91"/>
        <v>750000</v>
      </c>
      <c r="K561" s="2">
        <f t="shared" si="92"/>
        <v>900000</v>
      </c>
      <c r="L561" s="2">
        <f t="shared" si="93"/>
        <v>1200000</v>
      </c>
      <c r="M561" s="12">
        <f t="shared" si="94"/>
        <v>1.6359616666666668</v>
      </c>
      <c r="N561" t="str">
        <f t="shared" si="100"/>
        <v>150-200%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31500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21210.02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95"/>
        <v>156210.01999999999</v>
      </c>
      <c r="U561" s="6">
        <f t="shared" si="96"/>
        <v>218353.02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37500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24473.1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97"/>
        <v>178973.1</v>
      </c>
      <c r="AB561" s="6">
        <f t="shared" si="98"/>
        <v>241116.1</v>
      </c>
    </row>
    <row r="562" spans="1:28" x14ac:dyDescent="0.2">
      <c r="A562" t="str">
        <f t="shared" si="90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 s="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VLOOKUP(E562,'2018_commission_structure-Start'!$A$22:$I$24,9,FALSE)</f>
        <v>500000</v>
      </c>
      <c r="J562" s="2">
        <f t="shared" si="91"/>
        <v>625000</v>
      </c>
      <c r="K562" s="2">
        <f t="shared" si="92"/>
        <v>750000</v>
      </c>
      <c r="L562" s="2">
        <f t="shared" si="93"/>
        <v>1000000</v>
      </c>
      <c r="M562" s="12">
        <f t="shared" si="94"/>
        <v>1.976156</v>
      </c>
      <c r="N562" t="str">
        <f t="shared" si="100"/>
        <v>150-200%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22500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52377.16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95"/>
        <v>143627.16</v>
      </c>
      <c r="U562" s="6">
        <f t="shared" si="96"/>
        <v>175483.16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25000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52377.16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97"/>
        <v>158627.16</v>
      </c>
      <c r="AB562" s="6">
        <f t="shared" si="98"/>
        <v>190483.16</v>
      </c>
    </row>
    <row r="563" spans="1:28" x14ac:dyDescent="0.2">
      <c r="A563" t="str">
        <f t="shared" si="90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 s="2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VLOOKUP(E563,'2018_commission_structure-Start'!$A$22:$I$24,9,FALSE)</f>
        <v>500000</v>
      </c>
      <c r="J563" s="2">
        <f t="shared" si="91"/>
        <v>625000</v>
      </c>
      <c r="K563" s="2">
        <f t="shared" si="92"/>
        <v>750000</v>
      </c>
      <c r="L563" s="2">
        <f t="shared" si="93"/>
        <v>1000000</v>
      </c>
      <c r="M563" s="12">
        <f t="shared" si="94"/>
        <v>1.2821119999999999</v>
      </c>
      <c r="N563" t="str">
        <f t="shared" si="100"/>
        <v>125-150%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2890.08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95"/>
        <v>71640.08</v>
      </c>
      <c r="U563" s="6">
        <f t="shared" si="96"/>
        <v>111256.08</v>
      </c>
      <c r="V563" s="6">
        <f>MIN(H563,I563)*INDEX('2018_commission_structure-Start'!$A$15:$J$18,MATCH($E563,'2018_commission_structure-Start'!$A$15:$A$18,0),MATCH(V$1,'2018_commission_structure-Start'!$A$15:$J$15,0))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3211.2000000000003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97"/>
        <v>84461.2</v>
      </c>
      <c r="AB563" s="6">
        <f t="shared" si="98"/>
        <v>124077.2</v>
      </c>
    </row>
    <row r="564" spans="1:28" x14ac:dyDescent="0.2">
      <c r="A564" t="str">
        <f t="shared" si="90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 s="2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VLOOKUP(E564,'2018_commission_structure-Start'!$A$22:$I$24,9,FALSE)</f>
        <v>500000</v>
      </c>
      <c r="J564" s="2">
        <f t="shared" si="91"/>
        <v>625000</v>
      </c>
      <c r="K564" s="2">
        <f t="shared" si="92"/>
        <v>750000</v>
      </c>
      <c r="L564" s="2">
        <f t="shared" si="93"/>
        <v>1000000</v>
      </c>
      <c r="M564" s="12">
        <f t="shared" si="94"/>
        <v>1.4598</v>
      </c>
      <c r="N564" t="str">
        <f t="shared" si="100"/>
        <v>125-150%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18882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95"/>
        <v>87632</v>
      </c>
      <c r="U564" s="6">
        <f t="shared" si="96"/>
        <v>130794</v>
      </c>
      <c r="V564" s="6">
        <f>MIN(H564,I564)*INDEX('2018_commission_structure-Start'!$A$15:$J$18,MATCH($E564,'2018_commission_structure-Start'!$A$15:$A$18,0),MATCH(V$1,'2018_commission_structure-Start'!$A$15:$J$15,0))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20980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97"/>
        <v>102230</v>
      </c>
      <c r="AB564" s="6">
        <f t="shared" si="98"/>
        <v>145392</v>
      </c>
    </row>
    <row r="565" spans="1:28" x14ac:dyDescent="0.2">
      <c r="A565" t="str">
        <f t="shared" si="90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 s="2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VLOOKUP(E565,'2018_commission_structure-Start'!$A$22:$I$24,9,FALSE)</f>
        <v>600000</v>
      </c>
      <c r="J565" s="2">
        <f t="shared" si="91"/>
        <v>750000</v>
      </c>
      <c r="K565" s="2">
        <f t="shared" si="92"/>
        <v>900000</v>
      </c>
      <c r="L565" s="2">
        <f t="shared" si="93"/>
        <v>1200000</v>
      </c>
      <c r="M565" s="12">
        <f t="shared" si="94"/>
        <v>1.7624566666666666</v>
      </c>
      <c r="N565" t="str">
        <f t="shared" si="100"/>
        <v>150-200%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25500.000000000004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31500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40943.24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95"/>
        <v>175943.24</v>
      </c>
      <c r="U565" s="6">
        <f t="shared" si="96"/>
        <v>230545.24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27000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37500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47242.2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97"/>
        <v>201742.2</v>
      </c>
      <c r="AB565" s="6">
        <f t="shared" si="98"/>
        <v>256344.2</v>
      </c>
    </row>
    <row r="566" spans="1:28" x14ac:dyDescent="0.2">
      <c r="A566" t="str">
        <f t="shared" si="90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 s="2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VLOOKUP(E566,'2018_commission_structure-Start'!$A$22:$I$24,9,FALSE)</f>
        <v>500000</v>
      </c>
      <c r="J566" s="2">
        <f t="shared" si="91"/>
        <v>625000</v>
      </c>
      <c r="K566" s="2">
        <f t="shared" si="92"/>
        <v>750000</v>
      </c>
      <c r="L566" s="2">
        <f t="shared" si="93"/>
        <v>1000000</v>
      </c>
      <c r="M566" s="12">
        <f t="shared" si="94"/>
        <v>1.26078</v>
      </c>
      <c r="N566" t="str">
        <f t="shared" si="100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970.19999999999993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95"/>
        <v>69720.2</v>
      </c>
      <c r="U566" s="6">
        <f t="shared" si="96"/>
        <v>109676.2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1078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97"/>
        <v>82328</v>
      </c>
      <c r="AB566" s="6">
        <f t="shared" si="98"/>
        <v>122284</v>
      </c>
    </row>
    <row r="567" spans="1:28" x14ac:dyDescent="0.2">
      <c r="A567" t="str">
        <f t="shared" si="90"/>
        <v>Jonah Lobb</v>
      </c>
      <c r="B567">
        <v>6487054410</v>
      </c>
      <c r="C567" t="s">
        <v>561</v>
      </c>
      <c r="D567" t="s">
        <v>732</v>
      </c>
      <c r="E567" t="s">
        <v>29</v>
      </c>
      <c r="F567" s="2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VLOOKUP(E567,'2018_commission_structure-Start'!$A$22:$I$24,9,FALSE)</f>
        <v>600000</v>
      </c>
      <c r="J567" s="2">
        <f t="shared" si="91"/>
        <v>750000</v>
      </c>
      <c r="K567" s="2">
        <f t="shared" si="92"/>
        <v>900000</v>
      </c>
      <c r="L567" s="2">
        <f t="shared" si="93"/>
        <v>1200000</v>
      </c>
      <c r="M567" s="12">
        <f t="shared" si="94"/>
        <v>0.95041833333333336</v>
      </c>
      <c r="N567" t="str">
        <f t="shared" si="100"/>
        <v>0-100%</v>
      </c>
      <c r="O567" s="6">
        <f>MIN(H567,I567)*INDEX('2018_commission_structure-Start'!$A$21:$I$24,MATCH($E567,'2018_commission_structure-Start'!$A$21:$A$24,0),MATCH(O$1,'2018_commission_structure-Start'!$A$21:$I$21,0))</f>
        <v>74132.63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0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95"/>
        <v>74132.63</v>
      </c>
      <c r="U567" s="6">
        <f t="shared" si="96"/>
        <v>138388.63</v>
      </c>
      <c r="V567" s="6">
        <f>MIN(H567,I567)*INDEX('2018_commission_structure-Start'!$A$15:$J$18,MATCH($E567,'2018_commission_structure-Start'!$A$15:$A$18,0),MATCH(V$1,'2018_commission_structure-Start'!$A$15:$J$15,0))</f>
        <v>85537.65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97"/>
        <v>85537.65</v>
      </c>
      <c r="AB567" s="6">
        <f t="shared" si="98"/>
        <v>149793.65</v>
      </c>
    </row>
    <row r="568" spans="1:28" x14ac:dyDescent="0.2">
      <c r="A568" t="str">
        <f t="shared" si="90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 s="2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VLOOKUP(E568,'2018_commission_structure-Start'!$A$22:$I$24,9,FALSE)</f>
        <v>600000</v>
      </c>
      <c r="J568" s="2">
        <f t="shared" si="91"/>
        <v>750000</v>
      </c>
      <c r="K568" s="2">
        <f t="shared" si="92"/>
        <v>900000</v>
      </c>
      <c r="L568" s="2">
        <f t="shared" si="93"/>
        <v>1200000</v>
      </c>
      <c r="M568" s="12">
        <f t="shared" si="94"/>
        <v>1.5336083333333332</v>
      </c>
      <c r="N568" t="str">
        <f t="shared" si="100"/>
        <v>150-200%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31500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5242.9000000000005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95"/>
        <v>140242.9</v>
      </c>
      <c r="U568" s="6">
        <f t="shared" si="96"/>
        <v>206217.9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37500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6049.5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97"/>
        <v>160549.5</v>
      </c>
      <c r="AB568" s="6">
        <f t="shared" si="98"/>
        <v>226524.5</v>
      </c>
    </row>
    <row r="569" spans="1:28" x14ac:dyDescent="0.2">
      <c r="A569" t="str">
        <f t="shared" si="90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 s="2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VLOOKUP(E569,'2018_commission_structure-Start'!$A$22:$I$24,9,FALSE)</f>
        <v>500000</v>
      </c>
      <c r="J569" s="2">
        <f t="shared" si="91"/>
        <v>625000</v>
      </c>
      <c r="K569" s="2">
        <f t="shared" si="92"/>
        <v>750000</v>
      </c>
      <c r="L569" s="2">
        <f t="shared" si="93"/>
        <v>1000000</v>
      </c>
      <c r="M569" s="12">
        <f t="shared" si="94"/>
        <v>1.0869420000000001</v>
      </c>
      <c r="N569" t="str">
        <f t="shared" si="100"/>
        <v>100-125%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6520.65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95"/>
        <v>56520.65</v>
      </c>
      <c r="U569" s="6">
        <f t="shared" si="96"/>
        <v>89636.65</v>
      </c>
      <c r="V569" s="6">
        <f>MIN(H569,I569)*INDEX('2018_commission_structure-Start'!$A$15:$J$18,MATCH($E569,'2018_commission_structure-Start'!$A$15:$A$18,0),MATCH(V$1,'2018_commission_structure-Start'!$A$15:$J$15,0))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7390.0700000000006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97"/>
        <v>67390.070000000007</v>
      </c>
      <c r="AB569" s="6">
        <f t="shared" si="98"/>
        <v>100506.07</v>
      </c>
    </row>
    <row r="570" spans="1:28" x14ac:dyDescent="0.2">
      <c r="A570" t="str">
        <f t="shared" si="90"/>
        <v>Amalle Lodo</v>
      </c>
      <c r="B570">
        <v>8685064791</v>
      </c>
      <c r="C570" t="s">
        <v>600</v>
      </c>
      <c r="D570" t="s">
        <v>601</v>
      </c>
      <c r="E570" t="s">
        <v>29</v>
      </c>
      <c r="F570" s="2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VLOOKUP(E570,'2018_commission_structure-Start'!$A$22:$I$24,9,FALSE)</f>
        <v>600000</v>
      </c>
      <c r="J570" s="2">
        <f t="shared" si="91"/>
        <v>750000</v>
      </c>
      <c r="K570" s="2">
        <f t="shared" si="92"/>
        <v>900000</v>
      </c>
      <c r="L570" s="2">
        <f t="shared" si="93"/>
        <v>1200000</v>
      </c>
      <c r="M570" s="12">
        <f t="shared" si="94"/>
        <v>1.0926783333333334</v>
      </c>
      <c r="N570" t="str">
        <f t="shared" si="100"/>
        <v>100-125%</v>
      </c>
      <c r="O570" s="6">
        <f>MIN(H570,I570)*INDEX('2018_commission_structure-Start'!$A$21:$I$24,MATCH($E570,'2018_commission_structure-Start'!$A$21:$A$24,0),MATCH(O$1,'2018_commission_structure-Start'!$A$21:$I$21,0))</f>
        <v>78000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9453.19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95"/>
        <v>87453.19</v>
      </c>
      <c r="U570" s="6">
        <f t="shared" si="96"/>
        <v>162164.19</v>
      </c>
      <c r="V570" s="6">
        <f>MIN(H570,I570)*INDEX('2018_commission_structure-Start'!$A$15:$J$18,MATCH($E570,'2018_commission_structure-Start'!$A$15:$A$18,0),MATCH(V$1,'2018_commission_structure-Start'!$A$15:$J$15,0))</f>
        <v>90000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10009.26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97"/>
        <v>100009.26</v>
      </c>
      <c r="AB570" s="6">
        <f t="shared" si="98"/>
        <v>174720.26</v>
      </c>
    </row>
    <row r="571" spans="1:28" x14ac:dyDescent="0.2">
      <c r="A571" t="str">
        <f t="shared" si="90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 s="2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VLOOKUP(E571,'2018_commission_structure-Start'!$A$22:$I$24,9,FALSE)</f>
        <v>500000</v>
      </c>
      <c r="J571" s="2">
        <f t="shared" si="91"/>
        <v>625000</v>
      </c>
      <c r="K571" s="2">
        <f t="shared" si="92"/>
        <v>750000</v>
      </c>
      <c r="L571" s="2">
        <f t="shared" si="93"/>
        <v>1000000</v>
      </c>
      <c r="M571" s="12">
        <f t="shared" si="94"/>
        <v>1.5771820000000001</v>
      </c>
      <c r="N571" t="str">
        <f t="shared" si="100"/>
        <v>150-200%</v>
      </c>
      <c r="O571" s="6">
        <f>MIN(H571,I571)*INDEX('2018_commission_structure-Start'!$A$21:$I$24,MATCH($E571,'2018_commission_structure-Start'!$A$21:$A$24,0),MATCH(O$1,'2018_commission_structure-Start'!$A$21:$I$21,0))</f>
        <v>50000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18750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22500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8490.02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95"/>
        <v>99740.02</v>
      </c>
      <c r="U571" s="6">
        <f t="shared" si="96"/>
        <v>143755.02000000002</v>
      </c>
      <c r="V571" s="6">
        <f>MIN(H571,I571)*INDEX('2018_commission_structure-Start'!$A$15:$J$18,MATCH($E571,'2018_commission_structure-Start'!$A$15:$A$18,0),MATCH(V$1,'2018_commission_structure-Start'!$A$15:$J$15,0))</f>
        <v>60000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21250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25000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8490.02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97"/>
        <v>114740.02</v>
      </c>
      <c r="AB571" s="6">
        <f t="shared" si="98"/>
        <v>158755.02000000002</v>
      </c>
    </row>
    <row r="572" spans="1:28" x14ac:dyDescent="0.2">
      <c r="A572" t="str">
        <f t="shared" si="90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 s="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VLOOKUP(E572,'2018_commission_structure-Start'!$A$22:$I$24,9,FALSE)</f>
        <v>750000</v>
      </c>
      <c r="J572" s="2">
        <f t="shared" si="91"/>
        <v>937500</v>
      </c>
      <c r="K572" s="2">
        <f t="shared" si="92"/>
        <v>1125000</v>
      </c>
      <c r="L572" s="2">
        <f t="shared" si="93"/>
        <v>1500000</v>
      </c>
      <c r="M572" s="12">
        <f t="shared" si="94"/>
        <v>1.0247893333333333</v>
      </c>
      <c r="N572" t="str">
        <f t="shared" si="100"/>
        <v>100-125%</v>
      </c>
      <c r="O572" s="6">
        <f>MIN(H572,I572)*INDEX('2018_commission_structure-Start'!$A$21:$I$24,MATCH($E572,'2018_commission_structure-Start'!$A$21:$A$24,0),MATCH(O$1,'2018_commission_structure-Start'!$A$21:$I$21,0))</f>
        <v>112500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3532.48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95"/>
        <v>116032.48</v>
      </c>
      <c r="U572" s="6">
        <f t="shared" si="96"/>
        <v>209525.47999999998</v>
      </c>
      <c r="V572" s="6">
        <f>MIN(H572,I572)*INDEX('2018_commission_structure-Start'!$A$15:$J$18,MATCH($E572,'2018_commission_structure-Start'!$A$15:$A$18,0),MATCH(V$1,'2018_commission_structure-Start'!$A$15:$J$15,0))</f>
        <v>112500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4090.2400000000002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97"/>
        <v>116590.24</v>
      </c>
      <c r="AB572" s="6">
        <f t="shared" si="98"/>
        <v>210083.24</v>
      </c>
    </row>
    <row r="573" spans="1:28" x14ac:dyDescent="0.2">
      <c r="A573" t="str">
        <f t="shared" si="90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 s="2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VLOOKUP(E573,'2018_commission_structure-Start'!$A$22:$I$24,9,FALSE)</f>
        <v>500000</v>
      </c>
      <c r="J573" s="2">
        <f t="shared" si="91"/>
        <v>625000</v>
      </c>
      <c r="K573" s="2">
        <f t="shared" si="92"/>
        <v>750000</v>
      </c>
      <c r="L573" s="2">
        <f t="shared" si="93"/>
        <v>1000000</v>
      </c>
      <c r="M573" s="12">
        <f t="shared" si="94"/>
        <v>1.399856</v>
      </c>
      <c r="N573" t="str">
        <f t="shared" si="100"/>
        <v>125-150%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13487.039999999999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95"/>
        <v>82237.039999999994</v>
      </c>
      <c r="U573" s="6">
        <f t="shared" si="96"/>
        <v>123325.04</v>
      </c>
      <c r="V573" s="6">
        <f>MIN(H573,I573)*INDEX('2018_commission_structure-Start'!$A$15:$J$18,MATCH($E573,'2018_commission_structure-Start'!$A$15:$A$18,0),MATCH(V$1,'2018_commission_structure-Start'!$A$15:$J$15,0))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14985.6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 t="shared" si="97"/>
        <v>96235.6</v>
      </c>
      <c r="AB573" s="6">
        <f t="shared" si="98"/>
        <v>137323.6</v>
      </c>
    </row>
    <row r="574" spans="1:28" x14ac:dyDescent="0.2">
      <c r="A574" t="str">
        <f t="shared" si="90"/>
        <v>Jacky Lovat</v>
      </c>
      <c r="B574">
        <v>6842797632</v>
      </c>
      <c r="C574" t="s">
        <v>588</v>
      </c>
      <c r="D574" t="s">
        <v>589</v>
      </c>
      <c r="E574" t="s">
        <v>7</v>
      </c>
      <c r="F574" s="2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VLOOKUP(E574,'2018_commission_structure-Start'!$A$22:$I$24,9,FALSE)</f>
        <v>500000</v>
      </c>
      <c r="J574" s="2">
        <f t="shared" si="91"/>
        <v>625000</v>
      </c>
      <c r="K574" s="2">
        <f t="shared" si="92"/>
        <v>750000</v>
      </c>
      <c r="L574" s="2">
        <f t="shared" si="93"/>
        <v>1000000</v>
      </c>
      <c r="M574" s="12">
        <f t="shared" si="94"/>
        <v>1.032802</v>
      </c>
      <c r="N574" t="str">
        <f t="shared" si="100"/>
        <v>100-125%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2460.15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95"/>
        <v>52460.15</v>
      </c>
      <c r="U574" s="6">
        <f t="shared" si="96"/>
        <v>108828.15</v>
      </c>
      <c r="V574" s="6">
        <f>MIN(H574,I574)*INDEX('2018_commission_structure-Start'!$A$15:$J$18,MATCH($E574,'2018_commission_structure-Start'!$A$15:$A$18,0),MATCH(V$1,'2018_commission_structure-Start'!$A$15:$J$15,0))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2788.17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97"/>
        <v>62788.17</v>
      </c>
      <c r="AB574" s="6">
        <f t="shared" si="98"/>
        <v>119156.17</v>
      </c>
    </row>
    <row r="575" spans="1:28" x14ac:dyDescent="0.2">
      <c r="A575" t="str">
        <f t="shared" si="90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 s="2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VLOOKUP(E575,'2018_commission_structure-Start'!$A$22:$I$24,9,FALSE)</f>
        <v>600000</v>
      </c>
      <c r="J575" s="2">
        <f t="shared" si="91"/>
        <v>750000</v>
      </c>
      <c r="K575" s="2">
        <f t="shared" si="92"/>
        <v>900000</v>
      </c>
      <c r="L575" s="2">
        <f t="shared" si="93"/>
        <v>1200000</v>
      </c>
      <c r="M575" s="12">
        <f t="shared" si="94"/>
        <v>1.2597133333333332</v>
      </c>
      <c r="N575" t="str">
        <f t="shared" si="100"/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1223.8799999999999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95"/>
        <v>104723.88</v>
      </c>
      <c r="U575" s="6">
        <f t="shared" si="96"/>
        <v>183857.88</v>
      </c>
      <c r="V575" s="6">
        <f>MIN(H575,I575)*INDEX('2018_commission_structure-Start'!$A$15:$J$18,MATCH($E575,'2018_commission_structure-Start'!$A$15:$A$18,0),MATCH(V$1,'2018_commission_structure-Start'!$A$15:$J$15,0))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1457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97"/>
        <v>118457</v>
      </c>
      <c r="AB575" s="6">
        <f t="shared" si="98"/>
        <v>197591</v>
      </c>
    </row>
    <row r="576" spans="1:28" x14ac:dyDescent="0.2">
      <c r="A576" t="str">
        <f t="shared" si="90"/>
        <v>Leyla MacAree</v>
      </c>
      <c r="B576">
        <v>357531329</v>
      </c>
      <c r="C576" t="s">
        <v>387</v>
      </c>
      <c r="D576" t="s">
        <v>388</v>
      </c>
      <c r="E576" t="s">
        <v>7</v>
      </c>
      <c r="F576" s="2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VLOOKUP(E576,'2018_commission_structure-Start'!$A$22:$I$24,9,FALSE)</f>
        <v>500000</v>
      </c>
      <c r="J576" s="2">
        <f t="shared" si="91"/>
        <v>625000</v>
      </c>
      <c r="K576" s="2">
        <f t="shared" si="92"/>
        <v>750000</v>
      </c>
      <c r="L576" s="2">
        <f t="shared" si="93"/>
        <v>1000000</v>
      </c>
      <c r="M576" s="12">
        <f t="shared" si="94"/>
        <v>1.501768</v>
      </c>
      <c r="N576" t="str">
        <f t="shared" si="100"/>
        <v>150-200%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18750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22500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194.48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95"/>
        <v>91444.479999999996</v>
      </c>
      <c r="U576" s="6">
        <f t="shared" si="96"/>
        <v>136956.47999999998</v>
      </c>
      <c r="V576" s="6">
        <f>MIN(H576,I576)*INDEX('2018_commission_structure-Start'!$A$15:$J$18,MATCH($E576,'2018_commission_structure-Start'!$A$15:$A$18,0),MATCH(V$1,'2018_commission_structure-Start'!$A$15:$J$15,0))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21250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25000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194.48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97"/>
        <v>106444.48</v>
      </c>
      <c r="AB576" s="6">
        <f t="shared" si="98"/>
        <v>151956.47999999998</v>
      </c>
    </row>
    <row r="577" spans="1:28" x14ac:dyDescent="0.2">
      <c r="A577" t="str">
        <f t="shared" si="90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 s="2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VLOOKUP(E577,'2018_commission_structure-Start'!$A$22:$I$24,9,FALSE)</f>
        <v>750000</v>
      </c>
      <c r="J577" s="2">
        <f t="shared" si="91"/>
        <v>937500</v>
      </c>
      <c r="K577" s="2">
        <f t="shared" si="92"/>
        <v>1125000</v>
      </c>
      <c r="L577" s="2">
        <f t="shared" si="93"/>
        <v>1500000</v>
      </c>
      <c r="M577" s="12">
        <f t="shared" si="94"/>
        <v>1.2219720000000001</v>
      </c>
      <c r="N577" t="str">
        <f t="shared" si="100"/>
        <v>100-125%</v>
      </c>
      <c r="O577" s="6">
        <f>MIN(H577,I577)*INDEX('2018_commission_structure-Start'!$A$21:$I$24,MATCH($E577,'2018_commission_structure-Start'!$A$21:$A$24,0),MATCH(O$1,'2018_commission_structure-Start'!$A$21:$I$21,0))</f>
        <v>112500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31631.010000000002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95"/>
        <v>144131.01</v>
      </c>
      <c r="U577" s="6">
        <f t="shared" si="96"/>
        <v>236885.01</v>
      </c>
      <c r="V577" s="6">
        <f>MIN(H577,I577)*INDEX('2018_commission_structure-Start'!$A$15:$J$18,MATCH($E577,'2018_commission_structure-Start'!$A$15:$A$18,0),MATCH(V$1,'2018_commission_structure-Start'!$A$15:$J$15,0))</f>
        <v>112500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36625.379999999997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97"/>
        <v>149125.38</v>
      </c>
      <c r="AB577" s="6">
        <f t="shared" si="98"/>
        <v>241879.38</v>
      </c>
    </row>
    <row r="578" spans="1:28" x14ac:dyDescent="0.2">
      <c r="A578" t="str">
        <f t="shared" ref="A578:A641" si="101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 s="2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VLOOKUP(E578,'2018_commission_structure-Start'!$A$22:$I$24,9,FALSE)</f>
        <v>600000</v>
      </c>
      <c r="J578" s="2">
        <f t="shared" ref="J578:J641" si="102">I578*1.25</f>
        <v>750000</v>
      </c>
      <c r="K578" s="2">
        <f t="shared" ref="K578:K641" si="103">I578*1.5</f>
        <v>900000</v>
      </c>
      <c r="L578" s="2">
        <f t="shared" ref="L578:L641" si="104">I578*2</f>
        <v>1200000</v>
      </c>
      <c r="M578" s="12">
        <f t="shared" ref="M578:M641" si="105">H578/I578</f>
        <v>0.7632983333333333</v>
      </c>
      <c r="N578" t="str">
        <f t="shared" si="100"/>
        <v>0-100%</v>
      </c>
      <c r="O578" s="6">
        <f>MIN(H578,I578)*INDEX('2018_commission_structure-Start'!$A$21:$I$24,MATCH($E578,'2018_commission_structure-Start'!$A$21:$A$24,0),MATCH(O$1,'2018_commission_structure-Start'!$A$21:$I$21,0))</f>
        <v>59537.270000000004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0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106">SUM(O578:S578)</f>
        <v>59537.270000000004</v>
      </c>
      <c r="U578" s="6">
        <f t="shared" ref="U578:U641" si="107">T578+F578</f>
        <v>134967.27000000002</v>
      </c>
      <c r="V578" s="6">
        <f>MIN(H578,I578)*INDEX('2018_commission_structure-Start'!$A$15:$J$18,MATCH($E578,'2018_commission_structure-Start'!$A$15:$A$18,0),MATCH(V$1,'2018_commission_structure-Start'!$A$15:$J$15,0))</f>
        <v>68696.849999999991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ref="AA578:AA641" si="108">SUM(V578:Z578)</f>
        <v>68696.849999999991</v>
      </c>
      <c r="AB578" s="6">
        <f t="shared" ref="AB578:AB641" si="109">AA578+F578</f>
        <v>144126.84999999998</v>
      </c>
    </row>
    <row r="579" spans="1:28" x14ac:dyDescent="0.2">
      <c r="A579" t="str">
        <f t="shared" si="101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 s="2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VLOOKUP(E579,'2018_commission_structure-Start'!$A$22:$I$24,9,FALSE)</f>
        <v>500000</v>
      </c>
      <c r="J579" s="2">
        <f t="shared" si="102"/>
        <v>625000</v>
      </c>
      <c r="K579" s="2">
        <f t="shared" si="103"/>
        <v>750000</v>
      </c>
      <c r="L579" s="2">
        <f t="shared" si="104"/>
        <v>1000000</v>
      </c>
      <c r="M579" s="12">
        <f t="shared" si="105"/>
        <v>1.94858</v>
      </c>
      <c r="N579" t="str">
        <f t="shared" si="100"/>
        <v>150-200%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18750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22500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49343.8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106"/>
        <v>140593.79999999999</v>
      </c>
      <c r="U579" s="6">
        <f t="shared" si="107"/>
        <v>193082.8</v>
      </c>
      <c r="V579" s="6">
        <f>MIN(H579,I579)*INDEX('2018_commission_structure-Start'!$A$15:$J$18,MATCH($E579,'2018_commission_structure-Start'!$A$15:$A$18,0),MATCH(V$1,'2018_commission_structure-Start'!$A$15:$J$15,0))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21250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25000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49343.8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si="108"/>
        <v>155593.79999999999</v>
      </c>
      <c r="AB579" s="6">
        <f t="shared" si="109"/>
        <v>208082.8</v>
      </c>
    </row>
    <row r="580" spans="1:28" x14ac:dyDescent="0.2">
      <c r="A580" t="str">
        <f t="shared" si="101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 s="2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VLOOKUP(E580,'2018_commission_structure-Start'!$A$22:$I$24,9,FALSE)</f>
        <v>600000</v>
      </c>
      <c r="J580" s="2">
        <f t="shared" si="102"/>
        <v>750000</v>
      </c>
      <c r="K580" s="2">
        <f t="shared" si="103"/>
        <v>900000</v>
      </c>
      <c r="L580" s="2">
        <f t="shared" si="104"/>
        <v>1200000</v>
      </c>
      <c r="M580" s="12">
        <f t="shared" si="105"/>
        <v>1.389335</v>
      </c>
      <c r="N580" t="str">
        <f t="shared" si="100"/>
        <v>125-150%</v>
      </c>
      <c r="O580" s="6">
        <f>MIN(H580,I580)*INDEX('2018_commission_structure-Start'!$A$21:$I$24,MATCH($E580,'2018_commission_structure-Start'!$A$21:$A$24,0),MATCH(O$1,'2018_commission_structure-Start'!$A$21:$I$21,0))</f>
        <v>78000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25500.000000000004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17556.21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106"/>
        <v>121056.20999999999</v>
      </c>
      <c r="U580" s="6">
        <f t="shared" si="107"/>
        <v>187679.21</v>
      </c>
      <c r="V580" s="6">
        <f>MIN(H580,I580)*INDEX('2018_commission_structure-Start'!$A$15:$J$18,MATCH($E580,'2018_commission_structure-Start'!$A$15:$A$18,0),MATCH(V$1,'2018_commission_structure-Start'!$A$15:$J$15,0))</f>
        <v>90000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27000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20900.25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108"/>
        <v>137900.25</v>
      </c>
      <c r="AB580" s="6">
        <f t="shared" si="109"/>
        <v>204523.25</v>
      </c>
    </row>
    <row r="581" spans="1:28" x14ac:dyDescent="0.2">
      <c r="A581" t="str">
        <f t="shared" si="101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 s="2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VLOOKUP(E581,'2018_commission_structure-Start'!$A$22:$I$24,9,FALSE)</f>
        <v>600000</v>
      </c>
      <c r="J581" s="2">
        <f t="shared" si="102"/>
        <v>750000</v>
      </c>
      <c r="K581" s="2">
        <f t="shared" si="103"/>
        <v>900000</v>
      </c>
      <c r="L581" s="2">
        <f t="shared" si="104"/>
        <v>1200000</v>
      </c>
      <c r="M581" s="12">
        <f t="shared" si="105"/>
        <v>0.95957833333333331</v>
      </c>
      <c r="N581" t="str">
        <f t="shared" si="100"/>
        <v>0-100%</v>
      </c>
      <c r="O581" s="6">
        <f>MIN(H581,I581)*INDEX('2018_commission_structure-Start'!$A$21:$I$24,MATCH($E581,'2018_commission_structure-Start'!$A$21:$A$24,0),MATCH(O$1,'2018_commission_structure-Start'!$A$21:$I$21,0))</f>
        <v>74847.11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106"/>
        <v>74847.11</v>
      </c>
      <c r="U581" s="6">
        <f t="shared" si="107"/>
        <v>133837.10999999999</v>
      </c>
      <c r="V581" s="6">
        <f>MIN(H581,I581)*INDEX('2018_commission_structure-Start'!$A$15:$J$18,MATCH($E581,'2018_commission_structure-Start'!$A$15:$A$18,0),MATCH(V$1,'2018_commission_structure-Start'!$A$15:$J$15,0))</f>
        <v>86362.05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108"/>
        <v>86362.05</v>
      </c>
      <c r="AB581" s="6">
        <f t="shared" si="109"/>
        <v>145352.04999999999</v>
      </c>
    </row>
    <row r="582" spans="1:28" x14ac:dyDescent="0.2">
      <c r="A582" t="str">
        <f t="shared" si="101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 s="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VLOOKUP(E582,'2018_commission_structure-Start'!$A$22:$I$24,9,FALSE)</f>
        <v>750000</v>
      </c>
      <c r="J582" s="2">
        <f t="shared" si="102"/>
        <v>937500</v>
      </c>
      <c r="K582" s="2">
        <f t="shared" si="103"/>
        <v>1125000</v>
      </c>
      <c r="L582" s="2">
        <f t="shared" si="104"/>
        <v>1500000</v>
      </c>
      <c r="M582" s="12">
        <f t="shared" si="105"/>
        <v>0.79468266666666665</v>
      </c>
      <c r="N582" t="str">
        <f t="shared" si="100"/>
        <v>0-100%</v>
      </c>
      <c r="O582" s="6">
        <f>MIN(H582,I582)*INDEX('2018_commission_structure-Start'!$A$21:$I$24,MATCH($E582,'2018_commission_structure-Start'!$A$21:$A$24,0),MATCH(O$1,'2018_commission_structure-Start'!$A$21:$I$21,0))</f>
        <v>89401.8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106"/>
        <v>89401.8</v>
      </c>
      <c r="U582" s="6">
        <f t="shared" si="107"/>
        <v>182758.8</v>
      </c>
      <c r="V582" s="6">
        <f>MIN(H582,I582)*INDEX('2018_commission_structure-Start'!$A$15:$J$18,MATCH($E582,'2018_commission_structure-Start'!$A$15:$A$18,0),MATCH(V$1,'2018_commission_structure-Start'!$A$15:$J$15,0))</f>
        <v>89401.8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108"/>
        <v>89401.8</v>
      </c>
      <c r="AB582" s="6">
        <f t="shared" si="109"/>
        <v>182758.8</v>
      </c>
    </row>
    <row r="583" spans="1:28" x14ac:dyDescent="0.2">
      <c r="A583" t="str">
        <f t="shared" si="101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 s="2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VLOOKUP(E583,'2018_commission_structure-Start'!$A$22:$I$24,9,FALSE)</f>
        <v>600000</v>
      </c>
      <c r="J583" s="2">
        <f t="shared" si="102"/>
        <v>750000</v>
      </c>
      <c r="K583" s="2">
        <f t="shared" si="103"/>
        <v>900000</v>
      </c>
      <c r="L583" s="2">
        <f t="shared" si="104"/>
        <v>1200000</v>
      </c>
      <c r="M583" s="12">
        <f t="shared" si="105"/>
        <v>1.1325183333333333</v>
      </c>
      <c r="N583" t="str">
        <f t="shared" si="100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13516.87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106"/>
        <v>91516.87</v>
      </c>
      <c r="U583" s="6">
        <f t="shared" si="107"/>
        <v>153514.87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14311.98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108"/>
        <v>104311.98</v>
      </c>
      <c r="AB583" s="6">
        <f t="shared" si="109"/>
        <v>166309.97999999998</v>
      </c>
    </row>
    <row r="584" spans="1:28" x14ac:dyDescent="0.2">
      <c r="A584" t="str">
        <f t="shared" si="101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 s="2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VLOOKUP(E584,'2018_commission_structure-Start'!$A$22:$I$24,9,FALSE)</f>
        <v>600000</v>
      </c>
      <c r="J584" s="2">
        <f t="shared" si="102"/>
        <v>750000</v>
      </c>
      <c r="K584" s="2">
        <f t="shared" si="103"/>
        <v>900000</v>
      </c>
      <c r="L584" s="2">
        <f t="shared" si="104"/>
        <v>1200000</v>
      </c>
      <c r="M584" s="12">
        <f t="shared" si="105"/>
        <v>0.94747166666666671</v>
      </c>
      <c r="N584" t="str">
        <f t="shared" si="100"/>
        <v>0-100%</v>
      </c>
      <c r="O584" s="6">
        <f>MIN(H584,I584)*INDEX('2018_commission_structure-Start'!$A$21:$I$24,MATCH($E584,'2018_commission_structure-Start'!$A$21:$A$24,0),MATCH(O$1,'2018_commission_structure-Start'!$A$21:$I$21,0))</f>
        <v>73902.790000000008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106"/>
        <v>73902.790000000008</v>
      </c>
      <c r="U584" s="6">
        <f t="shared" si="107"/>
        <v>125608.79000000001</v>
      </c>
      <c r="V584" s="6">
        <f>MIN(H584,I584)*INDEX('2018_commission_structure-Start'!$A$15:$J$18,MATCH($E584,'2018_commission_structure-Start'!$A$15:$A$18,0),MATCH(V$1,'2018_commission_structure-Start'!$A$15:$J$15,0))</f>
        <v>85272.45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108"/>
        <v>85272.45</v>
      </c>
      <c r="AB584" s="6">
        <f t="shared" si="109"/>
        <v>136978.45000000001</v>
      </c>
    </row>
    <row r="585" spans="1:28" x14ac:dyDescent="0.2">
      <c r="A585" t="str">
        <f t="shared" si="101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 s="2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VLOOKUP(E585,'2018_commission_structure-Start'!$A$22:$I$24,9,FALSE)</f>
        <v>750000</v>
      </c>
      <c r="J585" s="2">
        <f t="shared" si="102"/>
        <v>937500</v>
      </c>
      <c r="K585" s="2">
        <f t="shared" si="103"/>
        <v>1125000</v>
      </c>
      <c r="L585" s="2">
        <f t="shared" si="104"/>
        <v>1500000</v>
      </c>
      <c r="M585" s="12">
        <f t="shared" si="105"/>
        <v>1.0203173333333333</v>
      </c>
      <c r="N585" t="str">
        <f t="shared" si="100"/>
        <v>100-125%</v>
      </c>
      <c r="O585" s="6">
        <f>MIN(H585,I585)*INDEX('2018_commission_structure-Start'!$A$21:$I$24,MATCH($E585,'2018_commission_structure-Start'!$A$21:$A$24,0),MATCH(O$1,'2018_commission_structure-Start'!$A$21:$I$21,0))</f>
        <v>112500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2895.2200000000003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106"/>
        <v>115395.22</v>
      </c>
      <c r="U585" s="6">
        <f t="shared" si="107"/>
        <v>237289.22</v>
      </c>
      <c r="V585" s="6">
        <f>MIN(H585,I585)*INDEX('2018_commission_structure-Start'!$A$15:$J$18,MATCH($E585,'2018_commission_structure-Start'!$A$15:$A$18,0),MATCH(V$1,'2018_commission_structure-Start'!$A$15:$J$15,0))</f>
        <v>112500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3352.36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108"/>
        <v>115852.36</v>
      </c>
      <c r="AB585" s="6">
        <f t="shared" si="109"/>
        <v>237746.36</v>
      </c>
    </row>
    <row r="586" spans="1:28" x14ac:dyDescent="0.2">
      <c r="A586" t="str">
        <f t="shared" si="101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 s="2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VLOOKUP(E586,'2018_commission_structure-Start'!$A$22:$I$24,9,FALSE)</f>
        <v>750000</v>
      </c>
      <c r="J586" s="2">
        <f t="shared" si="102"/>
        <v>937500</v>
      </c>
      <c r="K586" s="2">
        <f t="shared" si="103"/>
        <v>1125000</v>
      </c>
      <c r="L586" s="2">
        <f t="shared" si="104"/>
        <v>1500000</v>
      </c>
      <c r="M586" s="12">
        <f t="shared" si="105"/>
        <v>1.0776613333333334</v>
      </c>
      <c r="N586" t="str">
        <f t="shared" si="100"/>
        <v>100-125%</v>
      </c>
      <c r="O586" s="6">
        <f>MIN(H586,I586)*INDEX('2018_commission_structure-Start'!$A$21:$I$24,MATCH($E586,'2018_commission_structure-Start'!$A$21:$A$24,0),MATCH(O$1,'2018_commission_structure-Start'!$A$21:$I$21,0))</f>
        <v>112500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11066.74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106"/>
        <v>123566.74</v>
      </c>
      <c r="U586" s="6">
        <f t="shared" si="107"/>
        <v>246761.74</v>
      </c>
      <c r="V586" s="6">
        <f>MIN(H586,I586)*INDEX('2018_commission_structure-Start'!$A$15:$J$18,MATCH($E586,'2018_commission_structure-Start'!$A$15:$A$18,0),MATCH(V$1,'2018_commission_structure-Start'!$A$15:$J$15,0))</f>
        <v>112500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12814.12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108"/>
        <v>125314.12</v>
      </c>
      <c r="AB586" s="6">
        <f t="shared" si="109"/>
        <v>248509.12</v>
      </c>
    </row>
    <row r="587" spans="1:28" x14ac:dyDescent="0.2">
      <c r="A587" t="str">
        <f t="shared" si="101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 s="2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VLOOKUP(E587,'2018_commission_structure-Start'!$A$22:$I$24,9,FALSE)</f>
        <v>600000</v>
      </c>
      <c r="J587" s="2">
        <f t="shared" si="102"/>
        <v>750000</v>
      </c>
      <c r="K587" s="2">
        <f t="shared" si="103"/>
        <v>900000</v>
      </c>
      <c r="L587" s="2">
        <f t="shared" si="104"/>
        <v>1200000</v>
      </c>
      <c r="M587" s="12">
        <f t="shared" si="105"/>
        <v>0.88122833333333328</v>
      </c>
      <c r="N587" t="str">
        <f t="shared" si="100"/>
        <v>0-100%</v>
      </c>
      <c r="O587" s="6">
        <f>MIN(H587,I587)*INDEX('2018_commission_structure-Start'!$A$21:$I$24,MATCH($E587,'2018_commission_structure-Start'!$A$21:$A$24,0),MATCH(O$1,'2018_commission_structure-Start'!$A$21:$I$21,0))</f>
        <v>68735.81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106"/>
        <v>68735.81</v>
      </c>
      <c r="U587" s="6">
        <f t="shared" si="107"/>
        <v>138051.81</v>
      </c>
      <c r="V587" s="6">
        <f>MIN(H587,I587)*INDEX('2018_commission_structure-Start'!$A$15:$J$18,MATCH($E587,'2018_commission_structure-Start'!$A$15:$A$18,0),MATCH(V$1,'2018_commission_structure-Start'!$A$15:$J$15,0))</f>
        <v>79310.55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108"/>
        <v>79310.55</v>
      </c>
      <c r="AB587" s="6">
        <f t="shared" si="109"/>
        <v>148626.54999999999</v>
      </c>
    </row>
    <row r="588" spans="1:28" x14ac:dyDescent="0.2">
      <c r="A588" t="str">
        <f t="shared" si="101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 s="2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VLOOKUP(E588,'2018_commission_structure-Start'!$A$22:$I$24,9,FALSE)</f>
        <v>600000</v>
      </c>
      <c r="J588" s="2">
        <f t="shared" si="102"/>
        <v>750000</v>
      </c>
      <c r="K588" s="2">
        <f t="shared" si="103"/>
        <v>900000</v>
      </c>
      <c r="L588" s="2">
        <f t="shared" si="104"/>
        <v>1200000</v>
      </c>
      <c r="M588" s="12">
        <f t="shared" si="105"/>
        <v>1.0978483333333333</v>
      </c>
      <c r="N588" t="str">
        <f t="shared" si="100"/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9980.5300000000007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106"/>
        <v>87980.53</v>
      </c>
      <c r="U588" s="6">
        <f t="shared" si="107"/>
        <v>165187.53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10567.619999999999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108"/>
        <v>100567.62</v>
      </c>
      <c r="AB588" s="6">
        <f t="shared" si="109"/>
        <v>177774.62</v>
      </c>
    </row>
    <row r="589" spans="1:28" x14ac:dyDescent="0.2">
      <c r="A589" t="str">
        <f t="shared" si="101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 s="2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VLOOKUP(E589,'2018_commission_structure-Start'!$A$22:$I$24,9,FALSE)</f>
        <v>600000</v>
      </c>
      <c r="J589" s="2">
        <f t="shared" si="102"/>
        <v>750000</v>
      </c>
      <c r="K589" s="2">
        <f t="shared" si="103"/>
        <v>900000</v>
      </c>
      <c r="L589" s="2">
        <f t="shared" si="104"/>
        <v>1200000</v>
      </c>
      <c r="M589" s="12">
        <f t="shared" si="105"/>
        <v>1.8785700000000001</v>
      </c>
      <c r="N589" t="str">
        <f t="shared" si="100"/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59056.920000000006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106"/>
        <v>194056.92</v>
      </c>
      <c r="U589" s="6">
        <f t="shared" si="107"/>
        <v>249793.92000000001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68142.599999999991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108"/>
        <v>222642.59999999998</v>
      </c>
      <c r="AB589" s="6">
        <f t="shared" si="109"/>
        <v>278379.59999999998</v>
      </c>
    </row>
    <row r="590" spans="1:28" x14ac:dyDescent="0.2">
      <c r="A590" t="str">
        <f t="shared" si="101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 s="2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VLOOKUP(E590,'2018_commission_structure-Start'!$A$22:$I$24,9,FALSE)</f>
        <v>600000</v>
      </c>
      <c r="J590" s="2">
        <f t="shared" si="102"/>
        <v>750000</v>
      </c>
      <c r="K590" s="2">
        <f t="shared" si="103"/>
        <v>900000</v>
      </c>
      <c r="L590" s="2">
        <f t="shared" si="104"/>
        <v>1200000</v>
      </c>
      <c r="M590" s="12">
        <f t="shared" si="105"/>
        <v>1.6531516666666666</v>
      </c>
      <c r="N590" t="str">
        <f t="shared" si="100"/>
        <v>150-200%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25500.000000000004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31500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23891.66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106"/>
        <v>158891.66</v>
      </c>
      <c r="U590" s="6">
        <f t="shared" si="107"/>
        <v>219052.66</v>
      </c>
      <c r="V590" s="6">
        <f>MIN(H590,I590)*INDEX('2018_commission_structure-Start'!$A$15:$J$18,MATCH($E590,'2018_commission_structure-Start'!$A$15:$A$18,0),MATCH(V$1,'2018_commission_structure-Start'!$A$15:$J$15,0))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27000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37500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27567.3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108"/>
        <v>182067.3</v>
      </c>
      <c r="AB590" s="6">
        <f t="shared" si="109"/>
        <v>242228.3</v>
      </c>
    </row>
    <row r="591" spans="1:28" x14ac:dyDescent="0.2">
      <c r="A591" t="str">
        <f t="shared" si="101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 s="2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VLOOKUP(E591,'2018_commission_structure-Start'!$A$22:$I$24,9,FALSE)</f>
        <v>500000</v>
      </c>
      <c r="J591" s="2">
        <f t="shared" si="102"/>
        <v>625000</v>
      </c>
      <c r="K591" s="2">
        <f t="shared" si="103"/>
        <v>750000</v>
      </c>
      <c r="L591" s="2">
        <f t="shared" si="104"/>
        <v>1000000</v>
      </c>
      <c r="M591" s="12">
        <f t="shared" si="105"/>
        <v>0.74739</v>
      </c>
      <c r="N591" t="str">
        <f t="shared" si="100"/>
        <v>0-100%</v>
      </c>
      <c r="O591" s="6">
        <f>MIN(H591,I591)*INDEX('2018_commission_structure-Start'!$A$21:$I$24,MATCH($E591,'2018_commission_structure-Start'!$A$21:$A$24,0),MATCH(O$1,'2018_commission_structure-Start'!$A$21:$I$21,0))</f>
        <v>37369.5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106"/>
        <v>37369.5</v>
      </c>
      <c r="U591" s="6">
        <f t="shared" si="107"/>
        <v>101394.5</v>
      </c>
      <c r="V591" s="6">
        <f>MIN(H591,I591)*INDEX('2018_commission_structure-Start'!$A$15:$J$18,MATCH($E591,'2018_commission_structure-Start'!$A$15:$A$18,0),MATCH(V$1,'2018_commission_structure-Start'!$A$15:$J$15,0))</f>
        <v>44843.4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108"/>
        <v>44843.4</v>
      </c>
      <c r="AB591" s="6">
        <f t="shared" si="109"/>
        <v>108868.4</v>
      </c>
    </row>
    <row r="592" spans="1:28" x14ac:dyDescent="0.2">
      <c r="A592" t="str">
        <f t="shared" si="101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 s="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VLOOKUP(E592,'2018_commission_structure-Start'!$A$22:$I$24,9,FALSE)</f>
        <v>600000</v>
      </c>
      <c r="J592" s="2">
        <f t="shared" si="102"/>
        <v>750000</v>
      </c>
      <c r="K592" s="2">
        <f t="shared" si="103"/>
        <v>900000</v>
      </c>
      <c r="L592" s="2">
        <f t="shared" si="104"/>
        <v>1200000</v>
      </c>
      <c r="M592" s="12">
        <f t="shared" si="105"/>
        <v>1.0374766666666666</v>
      </c>
      <c r="N592" t="str">
        <f t="shared" ref="N592:N623" si="110">IF(M592&lt;=1, "0-100%", IF(M592&lt;=1.25, "100-125%", IF(M592&lt;=1.5, "125-150%", IF(M592&lt;=2, "150-200%", "&gt;200%"))))</f>
        <v>100-125%</v>
      </c>
      <c r="O592" s="6">
        <f>MIN(H592,I592)*INDEX('2018_commission_structure-Start'!$A$21:$I$24,MATCH($E592,'2018_commission_structure-Start'!$A$21:$A$24,0),MATCH(O$1,'2018_commission_structure-Start'!$A$21:$I$21,0))</f>
        <v>78000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3822.6200000000003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106"/>
        <v>81822.62</v>
      </c>
      <c r="U592" s="6">
        <f t="shared" si="107"/>
        <v>160621.62</v>
      </c>
      <c r="V592" s="6">
        <f>MIN(H592,I592)*INDEX('2018_commission_structure-Start'!$A$15:$J$18,MATCH($E592,'2018_commission_structure-Start'!$A$15:$A$18,0),MATCH(V$1,'2018_commission_structure-Start'!$A$15:$J$15,0))</f>
        <v>90000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4047.48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108"/>
        <v>94047.48</v>
      </c>
      <c r="AB592" s="6">
        <f t="shared" si="109"/>
        <v>172846.47999999998</v>
      </c>
    </row>
    <row r="593" spans="1:28" x14ac:dyDescent="0.2">
      <c r="A593" t="str">
        <f t="shared" si="101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 s="2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VLOOKUP(E593,'2018_commission_structure-Start'!$A$22:$I$24,9,FALSE)</f>
        <v>600000</v>
      </c>
      <c r="J593" s="2">
        <f t="shared" si="102"/>
        <v>750000</v>
      </c>
      <c r="K593" s="2">
        <f t="shared" si="103"/>
        <v>900000</v>
      </c>
      <c r="L593" s="2">
        <f t="shared" si="104"/>
        <v>1200000</v>
      </c>
      <c r="M593" s="12">
        <f t="shared" si="105"/>
        <v>1.3479216666666667</v>
      </c>
      <c r="N593" t="str">
        <f t="shared" si="110"/>
        <v>125-150%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25500.000000000004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12338.13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106"/>
        <v>115838.13</v>
      </c>
      <c r="U593" s="6">
        <f t="shared" si="107"/>
        <v>195311.13</v>
      </c>
      <c r="V593" s="6">
        <f>MIN(H593,I593)*INDEX('2018_commission_structure-Start'!$A$15:$J$18,MATCH($E593,'2018_commission_structure-Start'!$A$15:$A$18,0),MATCH(V$1,'2018_commission_structure-Start'!$A$15:$J$15,0))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27000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14688.25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108"/>
        <v>131688.25</v>
      </c>
      <c r="AB593" s="6">
        <f t="shared" si="109"/>
        <v>211161.25</v>
      </c>
    </row>
    <row r="594" spans="1:28" x14ac:dyDescent="0.2">
      <c r="A594" t="str">
        <f t="shared" si="101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 s="2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VLOOKUP(E594,'2018_commission_structure-Start'!$A$22:$I$24,9,FALSE)</f>
        <v>750000</v>
      </c>
      <c r="J594" s="2">
        <f t="shared" si="102"/>
        <v>937500</v>
      </c>
      <c r="K594" s="2">
        <f t="shared" si="103"/>
        <v>1125000</v>
      </c>
      <c r="L594" s="2">
        <f t="shared" si="104"/>
        <v>1500000</v>
      </c>
      <c r="M594" s="12">
        <f t="shared" si="105"/>
        <v>0.46868533333333334</v>
      </c>
      <c r="N594" t="str">
        <f t="shared" si="110"/>
        <v>0-100%</v>
      </c>
      <c r="O594" s="6">
        <f>MIN(H594,I594)*INDEX('2018_commission_structure-Start'!$A$21:$I$24,MATCH($E594,'2018_commission_structure-Start'!$A$21:$A$24,0),MATCH(O$1,'2018_commission_structure-Start'!$A$21:$I$21,0))</f>
        <v>52727.1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106"/>
        <v>52727.1</v>
      </c>
      <c r="U594" s="6">
        <f t="shared" si="107"/>
        <v>131120.1</v>
      </c>
      <c r="V594" s="6">
        <f>MIN(H594,I594)*INDEX('2018_commission_structure-Start'!$A$15:$J$18,MATCH($E594,'2018_commission_structure-Start'!$A$15:$A$18,0),MATCH(V$1,'2018_commission_structure-Start'!$A$15:$J$15,0))</f>
        <v>52727.1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108"/>
        <v>52727.1</v>
      </c>
      <c r="AB594" s="6">
        <f t="shared" si="109"/>
        <v>131120.1</v>
      </c>
    </row>
    <row r="595" spans="1:28" x14ac:dyDescent="0.2">
      <c r="A595" t="str">
        <f t="shared" si="101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 s="2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VLOOKUP(E595,'2018_commission_structure-Start'!$A$22:$I$24,9,FALSE)</f>
        <v>600000</v>
      </c>
      <c r="J595" s="2">
        <f t="shared" si="102"/>
        <v>750000</v>
      </c>
      <c r="K595" s="2">
        <f t="shared" si="103"/>
        <v>900000</v>
      </c>
      <c r="L595" s="2">
        <f t="shared" si="104"/>
        <v>1200000</v>
      </c>
      <c r="M595" s="12">
        <f t="shared" si="105"/>
        <v>1.1224099999999999</v>
      </c>
      <c r="N595" t="str">
        <f t="shared" si="110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12485.820000000002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106"/>
        <v>90485.82</v>
      </c>
      <c r="U595" s="6">
        <f t="shared" si="107"/>
        <v>165682.82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13220.279999999999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108"/>
        <v>103220.28</v>
      </c>
      <c r="AB595" s="6">
        <f t="shared" si="109"/>
        <v>178417.28</v>
      </c>
    </row>
    <row r="596" spans="1:28" x14ac:dyDescent="0.2">
      <c r="A596" t="str">
        <f t="shared" si="101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 s="2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VLOOKUP(E596,'2018_commission_structure-Start'!$A$22:$I$24,9,FALSE)</f>
        <v>500000</v>
      </c>
      <c r="J596" s="2">
        <f t="shared" si="102"/>
        <v>625000</v>
      </c>
      <c r="K596" s="2">
        <f t="shared" si="103"/>
        <v>750000</v>
      </c>
      <c r="L596" s="2">
        <f t="shared" si="104"/>
        <v>1000000</v>
      </c>
      <c r="M596" s="12">
        <f t="shared" si="105"/>
        <v>0.98577199999999998</v>
      </c>
      <c r="N596" t="str">
        <f t="shared" si="110"/>
        <v>0-100%</v>
      </c>
      <c r="O596" s="6">
        <f>MIN(H596,I596)*INDEX('2018_commission_structure-Start'!$A$21:$I$24,MATCH($E596,'2018_commission_structure-Start'!$A$21:$A$24,0),MATCH(O$1,'2018_commission_structure-Start'!$A$21:$I$21,0))</f>
        <v>49288.600000000006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0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106"/>
        <v>49288.600000000006</v>
      </c>
      <c r="U596" s="6">
        <f t="shared" si="107"/>
        <v>97303.6</v>
      </c>
      <c r="V596" s="6">
        <f>MIN(H596,I596)*INDEX('2018_commission_structure-Start'!$A$15:$J$18,MATCH($E596,'2018_commission_structure-Start'!$A$15:$A$18,0),MATCH(V$1,'2018_commission_structure-Start'!$A$15:$J$15,0))</f>
        <v>59146.32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108"/>
        <v>59146.32</v>
      </c>
      <c r="AB596" s="6">
        <f t="shared" si="109"/>
        <v>107161.32</v>
      </c>
    </row>
    <row r="597" spans="1:28" x14ac:dyDescent="0.2">
      <c r="A597" t="str">
        <f t="shared" si="101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 s="2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VLOOKUP(E597,'2018_commission_structure-Start'!$A$22:$I$24,9,FALSE)</f>
        <v>750000</v>
      </c>
      <c r="J597" s="2">
        <f t="shared" si="102"/>
        <v>937500</v>
      </c>
      <c r="K597" s="2">
        <f t="shared" si="103"/>
        <v>1125000</v>
      </c>
      <c r="L597" s="2">
        <f t="shared" si="104"/>
        <v>1500000</v>
      </c>
      <c r="M597" s="12">
        <f t="shared" si="105"/>
        <v>1.1452933333333333</v>
      </c>
      <c r="N597" t="str">
        <f t="shared" si="110"/>
        <v>100-125%</v>
      </c>
      <c r="O597" s="6">
        <f>MIN(H597,I597)*INDEX('2018_commission_structure-Start'!$A$21:$I$24,MATCH($E597,'2018_commission_structure-Start'!$A$21:$A$24,0),MATCH(O$1,'2018_commission_structure-Start'!$A$21:$I$21,0))</f>
        <v>112500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20704.3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106"/>
        <v>133204.29999999999</v>
      </c>
      <c r="U597" s="6">
        <f t="shared" si="107"/>
        <v>257079.3</v>
      </c>
      <c r="V597" s="6">
        <f>MIN(H597,I597)*INDEX('2018_commission_structure-Start'!$A$15:$J$18,MATCH($E597,'2018_commission_structure-Start'!$A$15:$A$18,0),MATCH(V$1,'2018_commission_structure-Start'!$A$15:$J$15,0))</f>
        <v>112500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23973.4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108"/>
        <v>136473.4</v>
      </c>
      <c r="AB597" s="6">
        <f t="shared" si="109"/>
        <v>260348.4</v>
      </c>
    </row>
    <row r="598" spans="1:28" x14ac:dyDescent="0.2">
      <c r="A598" t="str">
        <f t="shared" si="101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 s="2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VLOOKUP(E598,'2018_commission_structure-Start'!$A$22:$I$24,9,FALSE)</f>
        <v>500000</v>
      </c>
      <c r="J598" s="2">
        <f t="shared" si="102"/>
        <v>625000</v>
      </c>
      <c r="K598" s="2">
        <f t="shared" si="103"/>
        <v>750000</v>
      </c>
      <c r="L598" s="2">
        <f t="shared" si="104"/>
        <v>1000000</v>
      </c>
      <c r="M598" s="12">
        <f t="shared" si="105"/>
        <v>1.465306</v>
      </c>
      <c r="N598" t="str">
        <f t="shared" si="110"/>
        <v>125-150%</v>
      </c>
      <c r="O598" s="6">
        <f>MIN(H598,I598)*INDEX('2018_commission_structure-Start'!$A$21:$I$24,MATCH($E598,'2018_commission_structure-Start'!$A$21:$A$24,0),MATCH(O$1,'2018_commission_structure-Start'!$A$21:$I$21,0))</f>
        <v>50000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18750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19377.54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106"/>
        <v>88127.540000000008</v>
      </c>
      <c r="U598" s="6">
        <f t="shared" si="107"/>
        <v>142404.54</v>
      </c>
      <c r="V598" s="6">
        <f>MIN(H598,I598)*INDEX('2018_commission_structure-Start'!$A$15:$J$18,MATCH($E598,'2018_commission_structure-Start'!$A$15:$A$18,0),MATCH(V$1,'2018_commission_structure-Start'!$A$15:$J$15,0))</f>
        <v>60000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21530.600000000002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108"/>
        <v>102780.6</v>
      </c>
      <c r="AB598" s="6">
        <f t="shared" si="109"/>
        <v>157057.60000000001</v>
      </c>
    </row>
    <row r="599" spans="1:28" x14ac:dyDescent="0.2">
      <c r="A599" t="str">
        <f t="shared" si="101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 s="2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VLOOKUP(E599,'2018_commission_structure-Start'!$A$22:$I$24,9,FALSE)</f>
        <v>500000</v>
      </c>
      <c r="J599" s="2">
        <f t="shared" si="102"/>
        <v>625000</v>
      </c>
      <c r="K599" s="2">
        <f t="shared" si="103"/>
        <v>750000</v>
      </c>
      <c r="L599" s="2">
        <f t="shared" si="104"/>
        <v>1000000</v>
      </c>
      <c r="M599" s="12">
        <f t="shared" si="105"/>
        <v>0.66172799999999998</v>
      </c>
      <c r="N599" t="str">
        <f t="shared" si="110"/>
        <v>0-100%</v>
      </c>
      <c r="O599" s="6">
        <f>MIN(H599,I599)*INDEX('2018_commission_structure-Start'!$A$21:$I$24,MATCH($E599,'2018_commission_structure-Start'!$A$21:$A$24,0),MATCH(O$1,'2018_commission_structure-Start'!$A$21:$I$21,0))</f>
        <v>33086.400000000001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0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106"/>
        <v>33086.400000000001</v>
      </c>
      <c r="U599" s="6">
        <f t="shared" si="107"/>
        <v>73596.399999999994</v>
      </c>
      <c r="V599" s="6">
        <f>MIN(H599,I599)*INDEX('2018_commission_structure-Start'!$A$15:$J$18,MATCH($E599,'2018_commission_structure-Start'!$A$15:$A$18,0),MATCH(V$1,'2018_commission_structure-Start'!$A$15:$J$15,0))</f>
        <v>39703.68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108"/>
        <v>39703.68</v>
      </c>
      <c r="AB599" s="6">
        <f t="shared" si="109"/>
        <v>80213.679999999993</v>
      </c>
    </row>
    <row r="600" spans="1:28" x14ac:dyDescent="0.2">
      <c r="A600" t="str">
        <f t="shared" si="101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 s="2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VLOOKUP(E600,'2018_commission_structure-Start'!$A$22:$I$24,9,FALSE)</f>
        <v>600000</v>
      </c>
      <c r="J600" s="2">
        <f t="shared" si="102"/>
        <v>750000</v>
      </c>
      <c r="K600" s="2">
        <f t="shared" si="103"/>
        <v>900000</v>
      </c>
      <c r="L600" s="2">
        <f t="shared" si="104"/>
        <v>1200000</v>
      </c>
      <c r="M600" s="12">
        <f t="shared" si="105"/>
        <v>1.1570750000000001</v>
      </c>
      <c r="N600" t="str">
        <f t="shared" si="110"/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16021.650000000001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106"/>
        <v>94021.65</v>
      </c>
      <c r="U600" s="6">
        <f t="shared" si="107"/>
        <v>173779.65</v>
      </c>
      <c r="V600" s="6">
        <f>MIN(H600,I600)*INDEX('2018_commission_structure-Start'!$A$15:$J$18,MATCH($E600,'2018_commission_structure-Start'!$A$15:$A$18,0),MATCH(V$1,'2018_commission_structure-Start'!$A$15:$J$15,0))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16964.099999999999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 t="shared" si="108"/>
        <v>106964.1</v>
      </c>
      <c r="AB600" s="6">
        <f t="shared" si="109"/>
        <v>186722.1</v>
      </c>
    </row>
    <row r="601" spans="1:28" x14ac:dyDescent="0.2">
      <c r="A601" t="str">
        <f t="shared" si="101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 s="2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VLOOKUP(E601,'2018_commission_structure-Start'!$A$22:$I$24,9,FALSE)</f>
        <v>500000</v>
      </c>
      <c r="J601" s="2">
        <f t="shared" si="102"/>
        <v>625000</v>
      </c>
      <c r="K601" s="2">
        <f t="shared" si="103"/>
        <v>750000</v>
      </c>
      <c r="L601" s="2">
        <f t="shared" si="104"/>
        <v>1000000</v>
      </c>
      <c r="M601" s="12">
        <f t="shared" si="105"/>
        <v>0.86009800000000003</v>
      </c>
      <c r="N601" t="str">
        <f t="shared" si="110"/>
        <v>0-100%</v>
      </c>
      <c r="O601" s="6">
        <f>MIN(H601,I601)*INDEX('2018_commission_structure-Start'!$A$21:$I$24,MATCH($E601,'2018_commission_structure-Start'!$A$21:$A$24,0),MATCH(O$1,'2018_commission_structure-Start'!$A$21:$I$21,0))</f>
        <v>43004.9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106"/>
        <v>43004.9</v>
      </c>
      <c r="U601" s="6">
        <f t="shared" si="107"/>
        <v>78363.899999999994</v>
      </c>
      <c r="V601" s="6">
        <f>MIN(H601,I601)*INDEX('2018_commission_structure-Start'!$A$15:$J$18,MATCH($E601,'2018_commission_structure-Start'!$A$15:$A$18,0),MATCH(V$1,'2018_commission_structure-Start'!$A$15:$J$15,0))</f>
        <v>51605.88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108"/>
        <v>51605.88</v>
      </c>
      <c r="AB601" s="6">
        <f t="shared" si="109"/>
        <v>86964.88</v>
      </c>
    </row>
    <row r="602" spans="1:28" x14ac:dyDescent="0.2">
      <c r="A602" t="str">
        <f t="shared" si="101"/>
        <v>Mab Marxsen</v>
      </c>
      <c r="B602">
        <v>8875305560</v>
      </c>
      <c r="C602" t="s">
        <v>551</v>
      </c>
      <c r="D602" t="s">
        <v>552</v>
      </c>
      <c r="E602" t="s">
        <v>29</v>
      </c>
      <c r="F602" s="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VLOOKUP(E602,'2018_commission_structure-Start'!$A$22:$I$24,9,FALSE)</f>
        <v>600000</v>
      </c>
      <c r="J602" s="2">
        <f t="shared" si="102"/>
        <v>750000</v>
      </c>
      <c r="K602" s="2">
        <f t="shared" si="103"/>
        <v>900000</v>
      </c>
      <c r="L602" s="2">
        <f t="shared" si="104"/>
        <v>1200000</v>
      </c>
      <c r="M602" s="12">
        <f t="shared" si="105"/>
        <v>1.7100983333333333</v>
      </c>
      <c r="N602" t="str">
        <f t="shared" si="110"/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32775.340000000004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106"/>
        <v>167775.34</v>
      </c>
      <c r="U602" s="6">
        <f t="shared" si="107"/>
        <v>239388.34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37817.699999999997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108"/>
        <v>192317.7</v>
      </c>
      <c r="AB602" s="6">
        <f t="shared" si="109"/>
        <v>263930.7</v>
      </c>
    </row>
    <row r="603" spans="1:28" x14ac:dyDescent="0.2">
      <c r="A603" t="str">
        <f t="shared" si="101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 s="2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VLOOKUP(E603,'2018_commission_structure-Start'!$A$22:$I$24,9,FALSE)</f>
        <v>500000</v>
      </c>
      <c r="J603" s="2">
        <f t="shared" si="102"/>
        <v>625000</v>
      </c>
      <c r="K603" s="2">
        <f t="shared" si="103"/>
        <v>750000</v>
      </c>
      <c r="L603" s="2">
        <f t="shared" si="104"/>
        <v>1000000</v>
      </c>
      <c r="M603" s="12">
        <f t="shared" si="105"/>
        <v>1.110414</v>
      </c>
      <c r="N603" t="str">
        <f t="shared" si="110"/>
        <v>100-125%</v>
      </c>
      <c r="O603" s="6">
        <f>MIN(H603,I603)*INDEX('2018_commission_structure-Start'!$A$21:$I$24,MATCH($E603,'2018_commission_structure-Start'!$A$21:$A$24,0),MATCH(O$1,'2018_commission_structure-Start'!$A$21:$I$21,0))</f>
        <v>50000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8281.0499999999993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106"/>
        <v>58281.05</v>
      </c>
      <c r="U603" s="6">
        <f t="shared" si="107"/>
        <v>95082.05</v>
      </c>
      <c r="V603" s="6">
        <f>MIN(H603,I603)*INDEX('2018_commission_structure-Start'!$A$15:$J$18,MATCH($E603,'2018_commission_structure-Start'!$A$15:$A$18,0),MATCH(V$1,'2018_commission_structure-Start'!$A$15:$J$15,0))</f>
        <v>60000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9385.19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108"/>
        <v>69385.19</v>
      </c>
      <c r="AB603" s="6">
        <f t="shared" si="109"/>
        <v>106186.19</v>
      </c>
    </row>
    <row r="604" spans="1:28" x14ac:dyDescent="0.2">
      <c r="A604" t="str">
        <f t="shared" si="101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 s="2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VLOOKUP(E604,'2018_commission_structure-Start'!$A$22:$I$24,9,FALSE)</f>
        <v>600000</v>
      </c>
      <c r="J604" s="2">
        <f t="shared" si="102"/>
        <v>750000</v>
      </c>
      <c r="K604" s="2">
        <f t="shared" si="103"/>
        <v>900000</v>
      </c>
      <c r="L604" s="2">
        <f t="shared" si="104"/>
        <v>1200000</v>
      </c>
      <c r="M604" s="12">
        <f t="shared" si="105"/>
        <v>0.89331000000000005</v>
      </c>
      <c r="N604" t="str">
        <f t="shared" si="110"/>
        <v>0-100%</v>
      </c>
      <c r="O604" s="6">
        <f>MIN(H604,I604)*INDEX('2018_commission_structure-Start'!$A$21:$I$24,MATCH($E604,'2018_commission_structure-Start'!$A$21:$A$24,0),MATCH(O$1,'2018_commission_structure-Start'!$A$21:$I$21,0))</f>
        <v>69678.180000000008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106"/>
        <v>69678.180000000008</v>
      </c>
      <c r="U604" s="6">
        <f t="shared" si="107"/>
        <v>120015.18000000001</v>
      </c>
      <c r="V604" s="6">
        <f>MIN(H604,I604)*INDEX('2018_commission_structure-Start'!$A$15:$J$18,MATCH($E604,'2018_commission_structure-Start'!$A$15:$A$18,0),MATCH(V$1,'2018_commission_structure-Start'!$A$15:$J$15,0))</f>
        <v>80397.899999999994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108"/>
        <v>80397.899999999994</v>
      </c>
      <c r="AB604" s="6">
        <f t="shared" si="109"/>
        <v>130734.9</v>
      </c>
    </row>
    <row r="605" spans="1:28" x14ac:dyDescent="0.2">
      <c r="A605" t="str">
        <f t="shared" si="101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 s="2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VLOOKUP(E605,'2018_commission_structure-Start'!$A$22:$I$24,9,FALSE)</f>
        <v>600000</v>
      </c>
      <c r="J605" s="2">
        <f t="shared" si="102"/>
        <v>750000</v>
      </c>
      <c r="K605" s="2">
        <f t="shared" si="103"/>
        <v>900000</v>
      </c>
      <c r="L605" s="2">
        <f t="shared" si="104"/>
        <v>1200000</v>
      </c>
      <c r="M605" s="12">
        <f t="shared" si="105"/>
        <v>0.87294833333333333</v>
      </c>
      <c r="N605" t="str">
        <f t="shared" si="110"/>
        <v>0-100%</v>
      </c>
      <c r="O605" s="6">
        <f>MIN(H605,I605)*INDEX('2018_commission_structure-Start'!$A$21:$I$24,MATCH($E605,'2018_commission_structure-Start'!$A$21:$A$24,0),MATCH(O$1,'2018_commission_structure-Start'!$A$21:$I$21,0))</f>
        <v>68089.97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106"/>
        <v>68089.97</v>
      </c>
      <c r="U605" s="6">
        <f t="shared" si="107"/>
        <v>144200.97</v>
      </c>
      <c r="V605" s="6">
        <f>MIN(H605,I605)*INDEX('2018_commission_structure-Start'!$A$15:$J$18,MATCH($E605,'2018_commission_structure-Start'!$A$15:$A$18,0),MATCH(V$1,'2018_commission_structure-Start'!$A$15:$J$15,0))</f>
        <v>78565.349999999991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108"/>
        <v>78565.349999999991</v>
      </c>
      <c r="AB605" s="6">
        <f t="shared" si="109"/>
        <v>154676.34999999998</v>
      </c>
    </row>
    <row r="606" spans="1:28" x14ac:dyDescent="0.2">
      <c r="A606" t="str">
        <f t="shared" si="101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 s="2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VLOOKUP(E606,'2018_commission_structure-Start'!$A$22:$I$24,9,FALSE)</f>
        <v>600000</v>
      </c>
      <c r="J606" s="2">
        <f t="shared" si="102"/>
        <v>750000</v>
      </c>
      <c r="K606" s="2">
        <f t="shared" si="103"/>
        <v>900000</v>
      </c>
      <c r="L606" s="2">
        <f t="shared" si="104"/>
        <v>1200000</v>
      </c>
      <c r="M606" s="12">
        <f t="shared" si="105"/>
        <v>1.0038533333333333</v>
      </c>
      <c r="N606" t="str">
        <f t="shared" si="110"/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393.04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106"/>
        <v>78393.039999999994</v>
      </c>
      <c r="U606" s="6">
        <f t="shared" si="107"/>
        <v>142527.03999999998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416.15999999999997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108"/>
        <v>90416.16</v>
      </c>
      <c r="AB606" s="6">
        <f t="shared" si="109"/>
        <v>154550.16</v>
      </c>
    </row>
    <row r="607" spans="1:28" x14ac:dyDescent="0.2">
      <c r="A607" t="str">
        <f t="shared" si="101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 s="2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VLOOKUP(E607,'2018_commission_structure-Start'!$A$22:$I$24,9,FALSE)</f>
        <v>750000</v>
      </c>
      <c r="J607" s="2">
        <f t="shared" si="102"/>
        <v>937500</v>
      </c>
      <c r="K607" s="2">
        <f t="shared" si="103"/>
        <v>1125000</v>
      </c>
      <c r="L607" s="2">
        <f t="shared" si="104"/>
        <v>1500000</v>
      </c>
      <c r="M607" s="12">
        <f t="shared" si="105"/>
        <v>0.87188266666666669</v>
      </c>
      <c r="N607" t="str">
        <f t="shared" si="110"/>
        <v>0-100%</v>
      </c>
      <c r="O607" s="6">
        <f>MIN(H607,I607)*INDEX('2018_commission_structure-Start'!$A$21:$I$24,MATCH($E607,'2018_commission_structure-Start'!$A$21:$A$24,0),MATCH(O$1,'2018_commission_structure-Start'!$A$21:$I$21,0))</f>
        <v>98086.8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106"/>
        <v>98086.8</v>
      </c>
      <c r="U607" s="6">
        <f t="shared" si="107"/>
        <v>199321.8</v>
      </c>
      <c r="V607" s="6">
        <f>MIN(H607,I607)*INDEX('2018_commission_structure-Start'!$A$15:$J$18,MATCH($E607,'2018_commission_structure-Start'!$A$15:$A$18,0),MATCH(V$1,'2018_commission_structure-Start'!$A$15:$J$15,0))</f>
        <v>98086.8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108"/>
        <v>98086.8</v>
      </c>
      <c r="AB607" s="6">
        <f t="shared" si="109"/>
        <v>199321.8</v>
      </c>
    </row>
    <row r="608" spans="1:28" x14ac:dyDescent="0.2">
      <c r="A608" t="str">
        <f t="shared" si="101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 s="2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VLOOKUP(E608,'2018_commission_structure-Start'!$A$22:$I$24,9,FALSE)</f>
        <v>750000</v>
      </c>
      <c r="J608" s="2">
        <f t="shared" si="102"/>
        <v>937500</v>
      </c>
      <c r="K608" s="2">
        <f t="shared" si="103"/>
        <v>1125000</v>
      </c>
      <c r="L608" s="2">
        <f t="shared" si="104"/>
        <v>1500000</v>
      </c>
      <c r="M608" s="12">
        <f t="shared" si="105"/>
        <v>1.5636319999999999</v>
      </c>
      <c r="N608" t="str">
        <f t="shared" si="110"/>
        <v>150-200%</v>
      </c>
      <c r="O608" s="6">
        <f>MIN(H608,I608)*INDEX('2018_commission_structure-Start'!$A$21:$I$24,MATCH($E608,'2018_commission_structure-Start'!$A$21:$A$24,0),MATCH(O$1,'2018_commission_structure-Start'!$A$21:$I$21,0))</f>
        <v>112500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35625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43125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14317.199999999999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106"/>
        <v>205567.2</v>
      </c>
      <c r="U608" s="6">
        <f t="shared" si="107"/>
        <v>320702.2</v>
      </c>
      <c r="V608" s="6">
        <f>MIN(H608,I608)*INDEX('2018_commission_structure-Start'!$A$15:$J$18,MATCH($E608,'2018_commission_structure-Start'!$A$15:$A$18,0),MATCH(V$1,'2018_commission_structure-Start'!$A$15:$J$15,0))</f>
        <v>112500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41250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46875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15748.92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108"/>
        <v>216373.92</v>
      </c>
      <c r="AB608" s="6">
        <f t="shared" si="109"/>
        <v>331508.92000000004</v>
      </c>
    </row>
    <row r="609" spans="1:28" x14ac:dyDescent="0.2">
      <c r="A609" t="str">
        <f t="shared" si="101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 s="2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VLOOKUP(E609,'2018_commission_structure-Start'!$A$22:$I$24,9,FALSE)</f>
        <v>500000</v>
      </c>
      <c r="J609" s="2">
        <f t="shared" si="102"/>
        <v>625000</v>
      </c>
      <c r="K609" s="2">
        <f t="shared" si="103"/>
        <v>750000</v>
      </c>
      <c r="L609" s="2">
        <f t="shared" si="104"/>
        <v>1000000</v>
      </c>
      <c r="M609" s="12">
        <f t="shared" si="105"/>
        <v>1.45299</v>
      </c>
      <c r="N609" t="str">
        <f t="shared" si="110"/>
        <v>125-150%</v>
      </c>
      <c r="O609" s="6">
        <f>MIN(H609,I609)*INDEX('2018_commission_structure-Start'!$A$21:$I$24,MATCH($E609,'2018_commission_structure-Start'!$A$21:$A$24,0),MATCH(O$1,'2018_commission_structure-Start'!$A$21:$I$21,0))</f>
        <v>50000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18750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18269.099999999999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106"/>
        <v>87019.1</v>
      </c>
      <c r="U609" s="6">
        <f t="shared" si="107"/>
        <v>135585.1</v>
      </c>
      <c r="V609" s="6">
        <f>MIN(H609,I609)*INDEX('2018_commission_structure-Start'!$A$15:$J$18,MATCH($E609,'2018_commission_structure-Start'!$A$15:$A$18,0),MATCH(V$1,'2018_commission_structure-Start'!$A$15:$J$15,0))</f>
        <v>60000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21250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20299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108"/>
        <v>101549</v>
      </c>
      <c r="AB609" s="6">
        <f t="shared" si="109"/>
        <v>150115</v>
      </c>
    </row>
    <row r="610" spans="1:28" x14ac:dyDescent="0.2">
      <c r="A610" t="str">
        <f t="shared" si="101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 s="2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VLOOKUP(E610,'2018_commission_structure-Start'!$A$22:$I$24,9,FALSE)</f>
        <v>750000</v>
      </c>
      <c r="J610" s="2">
        <f t="shared" si="102"/>
        <v>937500</v>
      </c>
      <c r="K610" s="2">
        <f t="shared" si="103"/>
        <v>1125000</v>
      </c>
      <c r="L610" s="2">
        <f t="shared" si="104"/>
        <v>1500000</v>
      </c>
      <c r="M610" s="12">
        <f t="shared" si="105"/>
        <v>0.53414133333333336</v>
      </c>
      <c r="N610" t="str">
        <f t="shared" si="110"/>
        <v>0-100%</v>
      </c>
      <c r="O610" s="6">
        <f>MIN(H610,I610)*INDEX('2018_commission_structure-Start'!$A$21:$I$24,MATCH($E610,'2018_commission_structure-Start'!$A$21:$A$24,0),MATCH(O$1,'2018_commission_structure-Start'!$A$21:$I$21,0))</f>
        <v>60090.899999999994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106"/>
        <v>60090.899999999994</v>
      </c>
      <c r="U610" s="6">
        <f t="shared" si="107"/>
        <v>153602.9</v>
      </c>
      <c r="V610" s="6">
        <f>MIN(H610,I610)*INDEX('2018_commission_structure-Start'!$A$15:$J$18,MATCH($E610,'2018_commission_structure-Start'!$A$15:$A$18,0),MATCH(V$1,'2018_commission_structure-Start'!$A$15:$J$15,0))</f>
        <v>60090.899999999994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108"/>
        <v>60090.899999999994</v>
      </c>
      <c r="AB610" s="6">
        <f t="shared" si="109"/>
        <v>153602.9</v>
      </c>
    </row>
    <row r="611" spans="1:28" x14ac:dyDescent="0.2">
      <c r="A611" t="str">
        <f t="shared" si="101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 s="2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VLOOKUP(E611,'2018_commission_structure-Start'!$A$22:$I$24,9,FALSE)</f>
        <v>600000</v>
      </c>
      <c r="J611" s="2">
        <f t="shared" si="102"/>
        <v>750000</v>
      </c>
      <c r="K611" s="2">
        <f t="shared" si="103"/>
        <v>900000</v>
      </c>
      <c r="L611" s="2">
        <f t="shared" si="104"/>
        <v>1200000</v>
      </c>
      <c r="M611" s="12">
        <f t="shared" si="105"/>
        <v>1.0749116666666667</v>
      </c>
      <c r="N611" t="str">
        <f t="shared" si="110"/>
        <v>100-125%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7640.9900000000007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106"/>
        <v>85640.99</v>
      </c>
      <c r="U611" s="6">
        <f t="shared" si="107"/>
        <v>143983.99</v>
      </c>
      <c r="V611" s="6">
        <f>MIN(H611,I611)*INDEX('2018_commission_structure-Start'!$A$15:$J$18,MATCH($E611,'2018_commission_structure-Start'!$A$15:$A$18,0),MATCH(V$1,'2018_commission_structure-Start'!$A$15:$J$15,0))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8090.46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108"/>
        <v>98090.46</v>
      </c>
      <c r="AB611" s="6">
        <f t="shared" si="109"/>
        <v>156433.46000000002</v>
      </c>
    </row>
    <row r="612" spans="1:28" x14ac:dyDescent="0.2">
      <c r="A612" t="str">
        <f t="shared" si="101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 s="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VLOOKUP(E612,'2018_commission_structure-Start'!$A$22:$I$24,9,FALSE)</f>
        <v>500000</v>
      </c>
      <c r="J612" s="2">
        <f t="shared" si="102"/>
        <v>625000</v>
      </c>
      <c r="K612" s="2">
        <f t="shared" si="103"/>
        <v>750000</v>
      </c>
      <c r="L612" s="2">
        <f t="shared" si="104"/>
        <v>1000000</v>
      </c>
      <c r="M612" s="12">
        <f t="shared" si="105"/>
        <v>1.10259</v>
      </c>
      <c r="N612" t="str">
        <f t="shared" si="110"/>
        <v>100-125%</v>
      </c>
      <c r="O612" s="6">
        <f>MIN(H612,I612)*INDEX('2018_commission_structure-Start'!$A$21:$I$24,MATCH($E612,'2018_commission_structure-Start'!$A$21:$A$24,0),MATCH(O$1,'2018_commission_structure-Start'!$A$21:$I$21,0))</f>
        <v>50000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7694.25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106"/>
        <v>57694.25</v>
      </c>
      <c r="U612" s="6">
        <f t="shared" si="107"/>
        <v>120563.25</v>
      </c>
      <c r="V612" s="6">
        <f>MIN(H612,I612)*INDEX('2018_commission_structure-Start'!$A$15:$J$18,MATCH($E612,'2018_commission_structure-Start'!$A$15:$A$18,0),MATCH(V$1,'2018_commission_structure-Start'!$A$15:$J$15,0))</f>
        <v>60000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8720.1500000000015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108"/>
        <v>68720.149999999994</v>
      </c>
      <c r="AB612" s="6">
        <f t="shared" si="109"/>
        <v>131589.15</v>
      </c>
    </row>
    <row r="613" spans="1:28" x14ac:dyDescent="0.2">
      <c r="A613" t="str">
        <f t="shared" si="101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 s="2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VLOOKUP(E613,'2018_commission_structure-Start'!$A$22:$I$24,9,FALSE)</f>
        <v>750000</v>
      </c>
      <c r="J613" s="2">
        <f t="shared" si="102"/>
        <v>937500</v>
      </c>
      <c r="K613" s="2">
        <f t="shared" si="103"/>
        <v>1125000</v>
      </c>
      <c r="L613" s="2">
        <f t="shared" si="104"/>
        <v>1500000</v>
      </c>
      <c r="M613" s="12">
        <f t="shared" si="105"/>
        <v>1.052756</v>
      </c>
      <c r="N613" t="str">
        <f t="shared" si="110"/>
        <v>100-125%</v>
      </c>
      <c r="O613" s="6">
        <f>MIN(H613,I613)*INDEX('2018_commission_structure-Start'!$A$21:$I$24,MATCH($E613,'2018_commission_structure-Start'!$A$21:$A$24,0),MATCH(O$1,'2018_commission_structure-Start'!$A$21:$I$21,0))</f>
        <v>112500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7517.7300000000005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106"/>
        <v>120017.73</v>
      </c>
      <c r="U613" s="6">
        <f t="shared" si="107"/>
        <v>218797.72999999998</v>
      </c>
      <c r="V613" s="6">
        <f>MIN(H613,I613)*INDEX('2018_commission_structure-Start'!$A$15:$J$18,MATCH($E613,'2018_commission_structure-Start'!$A$15:$A$18,0),MATCH(V$1,'2018_commission_structure-Start'!$A$15:$J$15,0))</f>
        <v>112500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8704.74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108"/>
        <v>121204.74</v>
      </c>
      <c r="AB613" s="6">
        <f t="shared" si="109"/>
        <v>219984.74</v>
      </c>
    </row>
    <row r="614" spans="1:28" x14ac:dyDescent="0.2">
      <c r="A614" t="str">
        <f t="shared" si="101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 s="2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VLOOKUP(E614,'2018_commission_structure-Start'!$A$22:$I$24,9,FALSE)</f>
        <v>600000</v>
      </c>
      <c r="J614" s="2">
        <f t="shared" si="102"/>
        <v>750000</v>
      </c>
      <c r="K614" s="2">
        <f t="shared" si="103"/>
        <v>900000</v>
      </c>
      <c r="L614" s="2">
        <f t="shared" si="104"/>
        <v>1200000</v>
      </c>
      <c r="M614" s="12">
        <f t="shared" si="105"/>
        <v>1.3998383333333333</v>
      </c>
      <c r="N614" t="str">
        <f t="shared" si="110"/>
        <v>125-150%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25500.000000000004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18879.63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106"/>
        <v>122379.63</v>
      </c>
      <c r="U614" s="6">
        <f t="shared" si="107"/>
        <v>192103.63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27000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22475.75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108"/>
        <v>139475.75</v>
      </c>
      <c r="AB614" s="6">
        <f t="shared" si="109"/>
        <v>209199.75</v>
      </c>
    </row>
    <row r="615" spans="1:28" x14ac:dyDescent="0.2">
      <c r="A615" t="str">
        <f t="shared" si="101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 s="2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VLOOKUP(E615,'2018_commission_structure-Start'!$A$22:$I$24,9,FALSE)</f>
        <v>500000</v>
      </c>
      <c r="J615" s="2">
        <f t="shared" si="102"/>
        <v>625000</v>
      </c>
      <c r="K615" s="2">
        <f t="shared" si="103"/>
        <v>750000</v>
      </c>
      <c r="L615" s="2">
        <f t="shared" si="104"/>
        <v>1000000</v>
      </c>
      <c r="M615" s="12">
        <f t="shared" si="105"/>
        <v>1.875364</v>
      </c>
      <c r="N615" t="str">
        <f t="shared" si="110"/>
        <v>150-200%</v>
      </c>
      <c r="O615" s="6">
        <f>MIN(H615,I615)*INDEX('2018_commission_structure-Start'!$A$21:$I$24,MATCH($E615,'2018_commission_structure-Start'!$A$21:$A$24,0),MATCH(O$1,'2018_commission_structure-Start'!$A$21:$I$21,0))</f>
        <v>50000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18750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22500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41290.04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106"/>
        <v>132540.04</v>
      </c>
      <c r="U615" s="6">
        <f t="shared" si="107"/>
        <v>173827.04</v>
      </c>
      <c r="V615" s="6">
        <f>MIN(H615,I615)*INDEX('2018_commission_structure-Start'!$A$15:$J$18,MATCH($E615,'2018_commission_structure-Start'!$A$15:$A$18,0),MATCH(V$1,'2018_commission_structure-Start'!$A$15:$J$15,0))</f>
        <v>60000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21250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25000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41290.04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108"/>
        <v>147540.04</v>
      </c>
      <c r="AB615" s="6">
        <f t="shared" si="109"/>
        <v>188827.04</v>
      </c>
    </row>
    <row r="616" spans="1:28" x14ac:dyDescent="0.2">
      <c r="A616" t="str">
        <f t="shared" si="101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 s="2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VLOOKUP(E616,'2018_commission_structure-Start'!$A$22:$I$24,9,FALSE)</f>
        <v>600000</v>
      </c>
      <c r="J616" s="2">
        <f t="shared" si="102"/>
        <v>750000</v>
      </c>
      <c r="K616" s="2">
        <f t="shared" si="103"/>
        <v>900000</v>
      </c>
      <c r="L616" s="2">
        <f t="shared" si="104"/>
        <v>1200000</v>
      </c>
      <c r="M616" s="12">
        <f t="shared" si="105"/>
        <v>1.1290966666666666</v>
      </c>
      <c r="N616" t="str">
        <f t="shared" si="110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13167.86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106"/>
        <v>91167.86</v>
      </c>
      <c r="U616" s="6">
        <f t="shared" si="107"/>
        <v>163231.85999999999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13942.439999999999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108"/>
        <v>103942.44</v>
      </c>
      <c r="AB616" s="6">
        <f t="shared" si="109"/>
        <v>176006.44</v>
      </c>
    </row>
    <row r="617" spans="1:28" x14ac:dyDescent="0.2">
      <c r="A617" t="str">
        <f t="shared" si="101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 s="2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VLOOKUP(E617,'2018_commission_structure-Start'!$A$22:$I$24,9,FALSE)</f>
        <v>750000</v>
      </c>
      <c r="J617" s="2">
        <f t="shared" si="102"/>
        <v>937500</v>
      </c>
      <c r="K617" s="2">
        <f t="shared" si="103"/>
        <v>1125000</v>
      </c>
      <c r="L617" s="2">
        <f t="shared" si="104"/>
        <v>1500000</v>
      </c>
      <c r="M617" s="12">
        <f t="shared" si="105"/>
        <v>1.1243186666666667</v>
      </c>
      <c r="N617" t="str">
        <f t="shared" si="110"/>
        <v>100-125%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17715.41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106"/>
        <v>130215.41</v>
      </c>
      <c r="U617" s="6">
        <f t="shared" si="107"/>
        <v>219051.41</v>
      </c>
      <c r="V617" s="6">
        <f>MIN(H617,I617)*INDEX('2018_commission_structure-Start'!$A$15:$J$18,MATCH($E617,'2018_commission_structure-Start'!$A$15:$A$18,0),MATCH(V$1,'2018_commission_structure-Start'!$A$15:$J$15,0))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20512.580000000002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108"/>
        <v>133012.58000000002</v>
      </c>
      <c r="AB617" s="6">
        <f t="shared" si="109"/>
        <v>221848.58000000002</v>
      </c>
    </row>
    <row r="618" spans="1:28" x14ac:dyDescent="0.2">
      <c r="A618" t="str">
        <f t="shared" si="101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 s="2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VLOOKUP(E618,'2018_commission_structure-Start'!$A$22:$I$24,9,FALSE)</f>
        <v>750000</v>
      </c>
      <c r="J618" s="2">
        <f t="shared" si="102"/>
        <v>937500</v>
      </c>
      <c r="K618" s="2">
        <f t="shared" si="103"/>
        <v>1125000</v>
      </c>
      <c r="L618" s="2">
        <f t="shared" si="104"/>
        <v>1500000</v>
      </c>
      <c r="M618" s="12">
        <f t="shared" si="105"/>
        <v>0.9092986666666667</v>
      </c>
      <c r="N618" t="str">
        <f t="shared" si="110"/>
        <v>0-100%</v>
      </c>
      <c r="O618" s="6">
        <f>MIN(H618,I618)*INDEX('2018_commission_structure-Start'!$A$21:$I$24,MATCH($E618,'2018_commission_structure-Start'!$A$21:$A$24,0),MATCH(O$1,'2018_commission_structure-Start'!$A$21:$I$21,0))</f>
        <v>102296.09999999999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106"/>
        <v>102296.09999999999</v>
      </c>
      <c r="U618" s="6">
        <f t="shared" si="107"/>
        <v>187679.09999999998</v>
      </c>
      <c r="V618" s="6">
        <f>MIN(H618,I618)*INDEX('2018_commission_structure-Start'!$A$15:$J$18,MATCH($E618,'2018_commission_structure-Start'!$A$15:$A$18,0),MATCH(V$1,'2018_commission_structure-Start'!$A$15:$J$15,0))</f>
        <v>102296.09999999999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108"/>
        <v>102296.09999999999</v>
      </c>
      <c r="AB618" s="6">
        <f t="shared" si="109"/>
        <v>187679.09999999998</v>
      </c>
    </row>
    <row r="619" spans="1:28" x14ac:dyDescent="0.2">
      <c r="A619" t="str">
        <f t="shared" si="101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 s="2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VLOOKUP(E619,'2018_commission_structure-Start'!$A$22:$I$24,9,FALSE)</f>
        <v>750000</v>
      </c>
      <c r="J619" s="2">
        <f t="shared" si="102"/>
        <v>937500</v>
      </c>
      <c r="K619" s="2">
        <f t="shared" si="103"/>
        <v>1125000</v>
      </c>
      <c r="L619" s="2">
        <f t="shared" si="104"/>
        <v>1500000</v>
      </c>
      <c r="M619" s="12">
        <f t="shared" si="105"/>
        <v>1.0551520000000001</v>
      </c>
      <c r="N619" t="str">
        <f t="shared" si="110"/>
        <v>100-125%</v>
      </c>
      <c r="O619" s="6">
        <f>MIN(H619,I619)*INDEX('2018_commission_structure-Start'!$A$21:$I$24,MATCH($E619,'2018_commission_structure-Start'!$A$21:$A$24,0),MATCH(O$1,'2018_commission_structure-Start'!$A$21:$I$21,0))</f>
        <v>112500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7859.16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106"/>
        <v>120359.16</v>
      </c>
      <c r="U619" s="6">
        <f t="shared" si="107"/>
        <v>208182.16</v>
      </c>
      <c r="V619" s="6">
        <f>MIN(H619,I619)*INDEX('2018_commission_structure-Start'!$A$15:$J$18,MATCH($E619,'2018_commission_structure-Start'!$A$15:$A$18,0),MATCH(V$1,'2018_commission_structure-Start'!$A$15:$J$15,0))</f>
        <v>112500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9100.08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108"/>
        <v>121600.08</v>
      </c>
      <c r="AB619" s="6">
        <f t="shared" si="109"/>
        <v>209423.08000000002</v>
      </c>
    </row>
    <row r="620" spans="1:28" x14ac:dyDescent="0.2">
      <c r="A620" t="str">
        <f t="shared" si="101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 s="2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VLOOKUP(E620,'2018_commission_structure-Start'!$A$22:$I$24,9,FALSE)</f>
        <v>750000</v>
      </c>
      <c r="J620" s="2">
        <f t="shared" si="102"/>
        <v>937500</v>
      </c>
      <c r="K620" s="2">
        <f t="shared" si="103"/>
        <v>1125000</v>
      </c>
      <c r="L620" s="2">
        <f t="shared" si="104"/>
        <v>1500000</v>
      </c>
      <c r="M620" s="12">
        <f t="shared" si="105"/>
        <v>0.87936800000000004</v>
      </c>
      <c r="N620" t="str">
        <f t="shared" si="110"/>
        <v>0-100%</v>
      </c>
      <c r="O620" s="6">
        <f>MIN(H620,I620)*INDEX('2018_commission_structure-Start'!$A$21:$I$24,MATCH($E620,'2018_commission_structure-Start'!$A$21:$A$24,0),MATCH(O$1,'2018_commission_structure-Start'!$A$21:$I$21,0))</f>
        <v>98928.9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106"/>
        <v>98928.9</v>
      </c>
      <c r="U620" s="6">
        <f t="shared" si="107"/>
        <v>201639.9</v>
      </c>
      <c r="V620" s="6">
        <f>MIN(H620,I620)*INDEX('2018_commission_structure-Start'!$A$15:$J$18,MATCH($E620,'2018_commission_structure-Start'!$A$15:$A$18,0),MATCH(V$1,'2018_commission_structure-Start'!$A$15:$J$15,0))</f>
        <v>98928.9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108"/>
        <v>98928.9</v>
      </c>
      <c r="AB620" s="6">
        <f t="shared" si="109"/>
        <v>201639.9</v>
      </c>
    </row>
    <row r="621" spans="1:28" x14ac:dyDescent="0.2">
      <c r="A621" t="str">
        <f t="shared" si="101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 s="2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VLOOKUP(E621,'2018_commission_structure-Start'!$A$22:$I$24,9,FALSE)</f>
        <v>500000</v>
      </c>
      <c r="J621" s="2">
        <f t="shared" si="102"/>
        <v>625000</v>
      </c>
      <c r="K621" s="2">
        <f t="shared" si="103"/>
        <v>750000</v>
      </c>
      <c r="L621" s="2">
        <f t="shared" si="104"/>
        <v>1000000</v>
      </c>
      <c r="M621" s="12">
        <f t="shared" si="105"/>
        <v>1.6157060000000001</v>
      </c>
      <c r="N621" t="str">
        <f t="shared" si="110"/>
        <v>150-200%</v>
      </c>
      <c r="O621" s="6">
        <f>MIN(H621,I621)*INDEX('2018_commission_structure-Start'!$A$21:$I$24,MATCH($E621,'2018_commission_structure-Start'!$A$21:$A$24,0),MATCH(O$1,'2018_commission_structure-Start'!$A$21:$I$21,0))</f>
        <v>50000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18750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22500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12727.66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106"/>
        <v>103977.66</v>
      </c>
      <c r="U621" s="6">
        <f t="shared" si="107"/>
        <v>156093.66</v>
      </c>
      <c r="V621" s="6">
        <f>MIN(H621,I621)*INDEX('2018_commission_structure-Start'!$A$15:$J$18,MATCH($E621,'2018_commission_structure-Start'!$A$15:$A$18,0),MATCH(V$1,'2018_commission_structure-Start'!$A$15:$J$15,0))</f>
        <v>60000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21250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25000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12727.66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108"/>
        <v>118977.66</v>
      </c>
      <c r="AB621" s="6">
        <f t="shared" si="109"/>
        <v>171093.66</v>
      </c>
    </row>
    <row r="622" spans="1:28" x14ac:dyDescent="0.2">
      <c r="A622" t="str">
        <f t="shared" si="101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 s="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VLOOKUP(E622,'2018_commission_structure-Start'!$A$22:$I$24,9,FALSE)</f>
        <v>750000</v>
      </c>
      <c r="J622" s="2">
        <f t="shared" si="102"/>
        <v>937500</v>
      </c>
      <c r="K622" s="2">
        <f t="shared" si="103"/>
        <v>1125000</v>
      </c>
      <c r="L622" s="2">
        <f t="shared" si="104"/>
        <v>1500000</v>
      </c>
      <c r="M622" s="12">
        <f t="shared" si="105"/>
        <v>0.58346799999999999</v>
      </c>
      <c r="N622" t="str">
        <f t="shared" si="110"/>
        <v>0-100%</v>
      </c>
      <c r="O622" s="6">
        <f>MIN(H622,I622)*INDEX('2018_commission_structure-Start'!$A$21:$I$24,MATCH($E622,'2018_commission_structure-Start'!$A$21:$A$24,0),MATCH(O$1,'2018_commission_structure-Start'!$A$21:$I$21,0))</f>
        <v>65640.149999999994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106"/>
        <v>65640.149999999994</v>
      </c>
      <c r="U622" s="6">
        <f t="shared" si="107"/>
        <v>156919.15</v>
      </c>
      <c r="V622" s="6">
        <f>MIN(H622,I622)*INDEX('2018_commission_structure-Start'!$A$15:$J$18,MATCH($E622,'2018_commission_structure-Start'!$A$15:$A$18,0),MATCH(V$1,'2018_commission_structure-Start'!$A$15:$J$15,0))</f>
        <v>65640.149999999994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108"/>
        <v>65640.149999999994</v>
      </c>
      <c r="AB622" s="6">
        <f t="shared" si="109"/>
        <v>156919.15</v>
      </c>
    </row>
    <row r="623" spans="1:28" x14ac:dyDescent="0.2">
      <c r="A623" t="str">
        <f t="shared" si="101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 s="2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VLOOKUP(E623,'2018_commission_structure-Start'!$A$22:$I$24,9,FALSE)</f>
        <v>750000</v>
      </c>
      <c r="J623" s="2">
        <f t="shared" si="102"/>
        <v>937500</v>
      </c>
      <c r="K623" s="2">
        <f t="shared" si="103"/>
        <v>1125000</v>
      </c>
      <c r="L623" s="2">
        <f t="shared" si="104"/>
        <v>1500000</v>
      </c>
      <c r="M623" s="12">
        <f t="shared" si="105"/>
        <v>0.82968666666666668</v>
      </c>
      <c r="N623" t="str">
        <f t="shared" si="110"/>
        <v>0-100%</v>
      </c>
      <c r="O623" s="6">
        <f>MIN(H623,I623)*INDEX('2018_commission_structure-Start'!$A$21:$I$24,MATCH($E623,'2018_commission_structure-Start'!$A$21:$A$24,0),MATCH(O$1,'2018_commission_structure-Start'!$A$21:$I$21,0))</f>
        <v>93339.75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0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106"/>
        <v>93339.75</v>
      </c>
      <c r="U623" s="6">
        <f t="shared" si="107"/>
        <v>174222.75</v>
      </c>
      <c r="V623" s="6">
        <f>MIN(H623,I623)*INDEX('2018_commission_structure-Start'!$A$15:$J$18,MATCH($E623,'2018_commission_structure-Start'!$A$15:$A$18,0),MATCH(V$1,'2018_commission_structure-Start'!$A$15:$J$15,0))</f>
        <v>93339.75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108"/>
        <v>93339.75</v>
      </c>
      <c r="AB623" s="6">
        <f t="shared" si="109"/>
        <v>174222.75</v>
      </c>
    </row>
    <row r="624" spans="1:28" x14ac:dyDescent="0.2">
      <c r="A624" t="str">
        <f t="shared" si="101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 s="2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VLOOKUP(E624,'2018_commission_structure-Start'!$A$22:$I$24,9,FALSE)</f>
        <v>600000</v>
      </c>
      <c r="J624" s="2">
        <f t="shared" si="102"/>
        <v>750000</v>
      </c>
      <c r="K624" s="2">
        <f t="shared" si="103"/>
        <v>900000</v>
      </c>
      <c r="L624" s="2">
        <f t="shared" si="104"/>
        <v>1200000</v>
      </c>
      <c r="M624" s="12">
        <f t="shared" si="105"/>
        <v>1.2668216666666667</v>
      </c>
      <c r="N624" t="str">
        <f t="shared" ref="N624:N638" si="111">IF(M624&lt;=1, "0-100%", IF(M624&lt;=1.25, "100-125%", IF(M624&lt;=1.5, "125-150%", IF(M624&lt;=2, "150-200%", "&gt;200%"))))</f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2119.5299999999997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106"/>
        <v>105619.53</v>
      </c>
      <c r="U624" s="6">
        <f t="shared" si="107"/>
        <v>181574.53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2523.25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108"/>
        <v>119523.25</v>
      </c>
      <c r="AB624" s="6">
        <f t="shared" si="109"/>
        <v>195478.25</v>
      </c>
    </row>
    <row r="625" spans="1:28" x14ac:dyDescent="0.2">
      <c r="A625" t="str">
        <f t="shared" si="101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 s="2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VLOOKUP(E625,'2018_commission_structure-Start'!$A$22:$I$24,9,FALSE)</f>
        <v>600000</v>
      </c>
      <c r="J625" s="2">
        <f t="shared" si="102"/>
        <v>750000</v>
      </c>
      <c r="K625" s="2">
        <f t="shared" si="103"/>
        <v>900000</v>
      </c>
      <c r="L625" s="2">
        <f t="shared" si="104"/>
        <v>1200000</v>
      </c>
      <c r="M625" s="12">
        <f t="shared" si="105"/>
        <v>1.0991783333333334</v>
      </c>
      <c r="N625" t="str">
        <f t="shared" si="111"/>
        <v>100-125%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10116.19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106"/>
        <v>88116.19</v>
      </c>
      <c r="U625" s="6">
        <f t="shared" si="107"/>
        <v>145897.19</v>
      </c>
      <c r="V625" s="6">
        <f>MIN(H625,I625)*INDEX('2018_commission_structure-Start'!$A$15:$J$18,MATCH($E625,'2018_commission_structure-Start'!$A$15:$A$18,0),MATCH(V$1,'2018_commission_structure-Start'!$A$15:$J$15,0))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10711.26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108"/>
        <v>100711.26</v>
      </c>
      <c r="AB625" s="6">
        <f t="shared" si="109"/>
        <v>158492.26</v>
      </c>
    </row>
    <row r="626" spans="1:28" x14ac:dyDescent="0.2">
      <c r="A626" t="str">
        <f t="shared" si="101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 s="2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VLOOKUP(E626,'2018_commission_structure-Start'!$A$22:$I$24,9,FALSE)</f>
        <v>750000</v>
      </c>
      <c r="J626" s="2">
        <f t="shared" si="102"/>
        <v>937500</v>
      </c>
      <c r="K626" s="2">
        <f t="shared" si="103"/>
        <v>1125000</v>
      </c>
      <c r="L626" s="2">
        <f t="shared" si="104"/>
        <v>1500000</v>
      </c>
      <c r="M626" s="12">
        <f t="shared" si="105"/>
        <v>0.60933199999999998</v>
      </c>
      <c r="N626" t="str">
        <f t="shared" si="111"/>
        <v>0-100%</v>
      </c>
      <c r="O626" s="6">
        <f>MIN(H626,I626)*INDEX('2018_commission_structure-Start'!$A$21:$I$24,MATCH($E626,'2018_commission_structure-Start'!$A$21:$A$24,0),MATCH(O$1,'2018_commission_structure-Start'!$A$21:$I$21,0))</f>
        <v>68549.849999999991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106"/>
        <v>68549.849999999991</v>
      </c>
      <c r="U626" s="6">
        <f t="shared" si="107"/>
        <v>151204.84999999998</v>
      </c>
      <c r="V626" s="6">
        <f>MIN(H626,I626)*INDEX('2018_commission_structure-Start'!$A$15:$J$18,MATCH($E626,'2018_commission_structure-Start'!$A$15:$A$18,0),MATCH(V$1,'2018_commission_structure-Start'!$A$15:$J$15,0))</f>
        <v>68549.849999999991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108"/>
        <v>68549.849999999991</v>
      </c>
      <c r="AB626" s="6">
        <f t="shared" si="109"/>
        <v>151204.84999999998</v>
      </c>
    </row>
    <row r="627" spans="1:28" x14ac:dyDescent="0.2">
      <c r="A627" t="str">
        <f t="shared" si="101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 s="2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VLOOKUP(E627,'2018_commission_structure-Start'!$A$22:$I$24,9,FALSE)</f>
        <v>600000</v>
      </c>
      <c r="J627" s="2">
        <f t="shared" si="102"/>
        <v>750000</v>
      </c>
      <c r="K627" s="2">
        <f t="shared" si="103"/>
        <v>900000</v>
      </c>
      <c r="L627" s="2">
        <f t="shared" si="104"/>
        <v>1200000</v>
      </c>
      <c r="M627" s="12">
        <f t="shared" si="105"/>
        <v>1.0412083333333333</v>
      </c>
      <c r="N627" t="str">
        <f t="shared" si="111"/>
        <v>100-125%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4203.25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106"/>
        <v>82203.25</v>
      </c>
      <c r="U627" s="6">
        <f t="shared" si="107"/>
        <v>154231.25</v>
      </c>
      <c r="V627" s="6">
        <f>MIN(H627,I627)*INDEX('2018_commission_structure-Start'!$A$15:$J$18,MATCH($E627,'2018_commission_structure-Start'!$A$15:$A$18,0),MATCH(V$1,'2018_commission_structure-Start'!$A$15:$J$15,0))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4450.5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108"/>
        <v>94450.5</v>
      </c>
      <c r="AB627" s="6">
        <f t="shared" si="109"/>
        <v>166478.5</v>
      </c>
    </row>
    <row r="628" spans="1:28" x14ac:dyDescent="0.2">
      <c r="A628" t="str">
        <f t="shared" si="101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 s="2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VLOOKUP(E628,'2018_commission_structure-Start'!$A$22:$I$24,9,FALSE)</f>
        <v>750000</v>
      </c>
      <c r="J628" s="2">
        <f t="shared" si="102"/>
        <v>937500</v>
      </c>
      <c r="K628" s="2">
        <f t="shared" si="103"/>
        <v>1125000</v>
      </c>
      <c r="L628" s="2">
        <f t="shared" si="104"/>
        <v>1500000</v>
      </c>
      <c r="M628" s="12">
        <f t="shared" si="105"/>
        <v>0.56691999999999998</v>
      </c>
      <c r="N628" t="str">
        <f t="shared" si="111"/>
        <v>0-100%</v>
      </c>
      <c r="O628" s="6">
        <f>MIN(H628,I628)*INDEX('2018_commission_structure-Start'!$A$21:$I$24,MATCH($E628,'2018_commission_structure-Start'!$A$21:$A$24,0),MATCH(O$1,'2018_commission_structure-Start'!$A$21:$I$21,0))</f>
        <v>63778.5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106"/>
        <v>63778.5</v>
      </c>
      <c r="U628" s="6">
        <f t="shared" si="107"/>
        <v>158242.5</v>
      </c>
      <c r="V628" s="6">
        <f>MIN(H628,I628)*INDEX('2018_commission_structure-Start'!$A$15:$J$18,MATCH($E628,'2018_commission_structure-Start'!$A$15:$A$18,0),MATCH(V$1,'2018_commission_structure-Start'!$A$15:$J$15,0))</f>
        <v>63778.5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108"/>
        <v>63778.5</v>
      </c>
      <c r="AB628" s="6">
        <f t="shared" si="109"/>
        <v>158242.5</v>
      </c>
    </row>
    <row r="629" spans="1:28" x14ac:dyDescent="0.2">
      <c r="A629" t="str">
        <f t="shared" si="101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 s="2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VLOOKUP(E629,'2018_commission_structure-Start'!$A$22:$I$24,9,FALSE)</f>
        <v>600000</v>
      </c>
      <c r="J629" s="2">
        <f t="shared" si="102"/>
        <v>750000</v>
      </c>
      <c r="K629" s="2">
        <f t="shared" si="103"/>
        <v>900000</v>
      </c>
      <c r="L629" s="2">
        <f t="shared" si="104"/>
        <v>1200000</v>
      </c>
      <c r="M629" s="12">
        <f t="shared" si="105"/>
        <v>1.0122633333333333</v>
      </c>
      <c r="N629" t="str">
        <f t="shared" si="111"/>
        <v>100-125%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1250.8600000000001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106"/>
        <v>79250.86</v>
      </c>
      <c r="U629" s="6">
        <f t="shared" si="107"/>
        <v>142951.85999999999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1324.44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108"/>
        <v>91324.44</v>
      </c>
      <c r="AB629" s="6">
        <f t="shared" si="109"/>
        <v>155025.44</v>
      </c>
    </row>
    <row r="630" spans="1:28" x14ac:dyDescent="0.2">
      <c r="A630" t="str">
        <f t="shared" si="101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 s="2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VLOOKUP(E630,'2018_commission_structure-Start'!$A$22:$I$24,9,FALSE)</f>
        <v>600000</v>
      </c>
      <c r="J630" s="2">
        <f t="shared" si="102"/>
        <v>750000</v>
      </c>
      <c r="K630" s="2">
        <f t="shared" si="103"/>
        <v>900000</v>
      </c>
      <c r="L630" s="2">
        <f t="shared" si="104"/>
        <v>1200000</v>
      </c>
      <c r="M630" s="12">
        <f t="shared" si="105"/>
        <v>1.1334783333333334</v>
      </c>
      <c r="N630" t="str">
        <f t="shared" si="111"/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13614.79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106"/>
        <v>91614.790000000008</v>
      </c>
      <c r="U630" s="6">
        <f t="shared" si="107"/>
        <v>170734.79</v>
      </c>
      <c r="V630" s="6">
        <f>MIN(H630,I630)*INDEX('2018_commission_structure-Start'!$A$15:$J$18,MATCH($E630,'2018_commission_structure-Start'!$A$15:$A$18,0),MATCH(V$1,'2018_commission_structure-Start'!$A$15:$J$15,0))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14415.66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108"/>
        <v>104415.66</v>
      </c>
      <c r="AB630" s="6">
        <f t="shared" si="109"/>
        <v>183535.66</v>
      </c>
    </row>
    <row r="631" spans="1:28" x14ac:dyDescent="0.2">
      <c r="A631" t="str">
        <f t="shared" si="101"/>
        <v>Harlan Mein</v>
      </c>
      <c r="B631">
        <v>3516592710</v>
      </c>
      <c r="C631" t="s">
        <v>66</v>
      </c>
      <c r="D631" t="s">
        <v>67</v>
      </c>
      <c r="E631" t="s">
        <v>7</v>
      </c>
      <c r="F631" s="2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VLOOKUP(E631,'2018_commission_structure-Start'!$A$22:$I$24,9,FALSE)</f>
        <v>500000</v>
      </c>
      <c r="J631" s="2">
        <f t="shared" si="102"/>
        <v>625000</v>
      </c>
      <c r="K631" s="2">
        <f t="shared" si="103"/>
        <v>750000</v>
      </c>
      <c r="L631" s="2">
        <f t="shared" si="104"/>
        <v>1000000</v>
      </c>
      <c r="M631" s="12">
        <f t="shared" si="105"/>
        <v>1.5888880000000001</v>
      </c>
      <c r="N631" t="str">
        <f t="shared" si="111"/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9777.68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106"/>
        <v>101027.68</v>
      </c>
      <c r="U631" s="6">
        <f t="shared" si="107"/>
        <v>139931.68</v>
      </c>
      <c r="V631" s="6">
        <f>MIN(H631,I631)*INDEX('2018_commission_structure-Start'!$A$15:$J$18,MATCH($E631,'2018_commission_structure-Start'!$A$15:$A$18,0),MATCH(V$1,'2018_commission_structure-Start'!$A$15:$J$15,0))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9777.68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 t="shared" si="108"/>
        <v>116027.68</v>
      </c>
      <c r="AB631" s="6">
        <f t="shared" si="109"/>
        <v>154931.68</v>
      </c>
    </row>
    <row r="632" spans="1:28" x14ac:dyDescent="0.2">
      <c r="A632" t="str">
        <f t="shared" si="101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 s="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VLOOKUP(E632,'2018_commission_structure-Start'!$A$22:$I$24,9,FALSE)</f>
        <v>600000</v>
      </c>
      <c r="J632" s="2">
        <f t="shared" si="102"/>
        <v>750000</v>
      </c>
      <c r="K632" s="2">
        <f t="shared" si="103"/>
        <v>900000</v>
      </c>
      <c r="L632" s="2">
        <f t="shared" si="104"/>
        <v>1200000</v>
      </c>
      <c r="M632" s="12">
        <f t="shared" si="105"/>
        <v>0.83240000000000003</v>
      </c>
      <c r="N632" t="str">
        <f t="shared" si="111"/>
        <v>0-100%</v>
      </c>
      <c r="O632" s="6">
        <f>MIN(H632,I632)*INDEX('2018_commission_structure-Start'!$A$21:$I$24,MATCH($E632,'2018_commission_structure-Start'!$A$21:$A$24,0),MATCH(O$1,'2018_commission_structure-Start'!$A$21:$I$21,0))</f>
        <v>64927.200000000004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106"/>
        <v>64927.200000000004</v>
      </c>
      <c r="U632" s="6">
        <f t="shared" si="107"/>
        <v>125580.20000000001</v>
      </c>
      <c r="V632" s="6">
        <f>MIN(H632,I632)*INDEX('2018_commission_structure-Start'!$A$15:$J$18,MATCH($E632,'2018_commission_structure-Start'!$A$15:$A$18,0),MATCH(V$1,'2018_commission_structure-Start'!$A$15:$J$15,0))</f>
        <v>74916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108"/>
        <v>74916</v>
      </c>
      <c r="AB632" s="6">
        <f t="shared" si="109"/>
        <v>135569</v>
      </c>
    </row>
    <row r="633" spans="1:28" x14ac:dyDescent="0.2">
      <c r="A633" t="str">
        <f t="shared" si="101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 s="2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VLOOKUP(E633,'2018_commission_structure-Start'!$A$22:$I$24,9,FALSE)</f>
        <v>750000</v>
      </c>
      <c r="J633" s="2">
        <f t="shared" si="102"/>
        <v>937500</v>
      </c>
      <c r="K633" s="2">
        <f t="shared" si="103"/>
        <v>1125000</v>
      </c>
      <c r="L633" s="2">
        <f t="shared" si="104"/>
        <v>1500000</v>
      </c>
      <c r="M633" s="12">
        <f t="shared" si="105"/>
        <v>0.86440399999999995</v>
      </c>
      <c r="N633" t="str">
        <f t="shared" si="111"/>
        <v>0-100%</v>
      </c>
      <c r="O633" s="6">
        <f>MIN(H633,I633)*INDEX('2018_commission_structure-Start'!$A$21:$I$24,MATCH($E633,'2018_commission_structure-Start'!$A$21:$A$24,0),MATCH(O$1,'2018_commission_structure-Start'!$A$21:$I$21,0))</f>
        <v>97245.45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0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106"/>
        <v>97245.45</v>
      </c>
      <c r="U633" s="6">
        <f t="shared" si="107"/>
        <v>210925.45</v>
      </c>
      <c r="V633" s="6">
        <f>MIN(H633,I633)*INDEX('2018_commission_structure-Start'!$A$15:$J$18,MATCH($E633,'2018_commission_structure-Start'!$A$15:$A$18,0),MATCH(V$1,'2018_commission_structure-Start'!$A$15:$J$15,0))</f>
        <v>97245.45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108"/>
        <v>97245.45</v>
      </c>
      <c r="AB633" s="6">
        <f t="shared" si="109"/>
        <v>210925.45</v>
      </c>
    </row>
    <row r="634" spans="1:28" x14ac:dyDescent="0.2">
      <c r="A634" t="str">
        <f t="shared" si="101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 s="2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VLOOKUP(E634,'2018_commission_structure-Start'!$A$22:$I$24,9,FALSE)</f>
        <v>600000</v>
      </c>
      <c r="J634" s="2">
        <f t="shared" si="102"/>
        <v>750000</v>
      </c>
      <c r="K634" s="2">
        <f t="shared" si="103"/>
        <v>900000</v>
      </c>
      <c r="L634" s="2">
        <f t="shared" si="104"/>
        <v>1200000</v>
      </c>
      <c r="M634" s="12">
        <f t="shared" si="105"/>
        <v>0.99765499999999996</v>
      </c>
      <c r="N634" t="str">
        <f t="shared" si="111"/>
        <v>0-100%</v>
      </c>
      <c r="O634" s="6">
        <f>MIN(H634,I634)*INDEX('2018_commission_structure-Start'!$A$21:$I$24,MATCH($E634,'2018_commission_structure-Start'!$A$21:$A$24,0),MATCH(O$1,'2018_commission_structure-Start'!$A$21:$I$21,0))</f>
        <v>77817.09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106"/>
        <v>77817.09</v>
      </c>
      <c r="U634" s="6">
        <f t="shared" si="107"/>
        <v>136269.09</v>
      </c>
      <c r="V634" s="6">
        <f>MIN(H634,I634)*INDEX('2018_commission_structure-Start'!$A$15:$J$18,MATCH($E634,'2018_commission_structure-Start'!$A$15:$A$18,0),MATCH(V$1,'2018_commission_structure-Start'!$A$15:$J$15,0))</f>
        <v>89788.95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108"/>
        <v>89788.95</v>
      </c>
      <c r="AB634" s="6">
        <f t="shared" si="109"/>
        <v>148240.95000000001</v>
      </c>
    </row>
    <row r="635" spans="1:28" x14ac:dyDescent="0.2">
      <c r="A635" t="str">
        <f t="shared" si="101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 s="2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VLOOKUP(E635,'2018_commission_structure-Start'!$A$22:$I$24,9,FALSE)</f>
        <v>600000</v>
      </c>
      <c r="J635" s="2">
        <f t="shared" si="102"/>
        <v>750000</v>
      </c>
      <c r="K635" s="2">
        <f t="shared" si="103"/>
        <v>900000</v>
      </c>
      <c r="L635" s="2">
        <f t="shared" si="104"/>
        <v>1200000</v>
      </c>
      <c r="M635" s="12">
        <f t="shared" si="105"/>
        <v>1.3136616666666667</v>
      </c>
      <c r="N635" t="str">
        <f t="shared" si="111"/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8021.37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106"/>
        <v>111521.37</v>
      </c>
      <c r="U635" s="6">
        <f t="shared" si="107"/>
        <v>165176.37</v>
      </c>
      <c r="V635" s="6">
        <f>MIN(H635,I635)*INDEX('2018_commission_structure-Start'!$A$15:$J$18,MATCH($E635,'2018_commission_structure-Start'!$A$15:$A$18,0),MATCH(V$1,'2018_commission_structure-Start'!$A$15:$J$15,0))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9549.25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108"/>
        <v>126549.25</v>
      </c>
      <c r="AB635" s="6">
        <f t="shared" si="109"/>
        <v>180204.25</v>
      </c>
    </row>
    <row r="636" spans="1:28" x14ac:dyDescent="0.2">
      <c r="A636" t="str">
        <f t="shared" si="101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 s="2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VLOOKUP(E636,'2018_commission_structure-Start'!$A$22:$I$24,9,FALSE)</f>
        <v>750000</v>
      </c>
      <c r="J636" s="2">
        <f t="shared" si="102"/>
        <v>937500</v>
      </c>
      <c r="K636" s="2">
        <f t="shared" si="103"/>
        <v>1125000</v>
      </c>
      <c r="L636" s="2">
        <f t="shared" si="104"/>
        <v>1500000</v>
      </c>
      <c r="M636" s="12">
        <f t="shared" si="105"/>
        <v>0.76563333333333339</v>
      </c>
      <c r="N636" t="str">
        <f t="shared" si="111"/>
        <v>0-100%</v>
      </c>
      <c r="O636" s="6">
        <f>MIN(H636,I636)*INDEX('2018_commission_structure-Start'!$A$21:$I$24,MATCH($E636,'2018_commission_structure-Start'!$A$21:$A$24,0),MATCH(O$1,'2018_commission_structure-Start'!$A$21:$I$21,0))</f>
        <v>86133.75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106"/>
        <v>86133.75</v>
      </c>
      <c r="U636" s="6">
        <f t="shared" si="107"/>
        <v>179855.75</v>
      </c>
      <c r="V636" s="6">
        <f>MIN(H636,I636)*INDEX('2018_commission_structure-Start'!$A$15:$J$18,MATCH($E636,'2018_commission_structure-Start'!$A$15:$A$18,0),MATCH(V$1,'2018_commission_structure-Start'!$A$15:$J$15,0))</f>
        <v>86133.75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108"/>
        <v>86133.75</v>
      </c>
      <c r="AB636" s="6">
        <f t="shared" si="109"/>
        <v>179855.75</v>
      </c>
    </row>
    <row r="637" spans="1:28" x14ac:dyDescent="0.2">
      <c r="A637" t="str">
        <f t="shared" si="101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 s="2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VLOOKUP(E637,'2018_commission_structure-Start'!$A$22:$I$24,9,FALSE)</f>
        <v>600000</v>
      </c>
      <c r="J637" s="2">
        <f t="shared" si="102"/>
        <v>750000</v>
      </c>
      <c r="K637" s="2">
        <f t="shared" si="103"/>
        <v>900000</v>
      </c>
      <c r="L637" s="2">
        <f t="shared" si="104"/>
        <v>1200000</v>
      </c>
      <c r="M637" s="12">
        <f t="shared" si="105"/>
        <v>1.3335683333333332</v>
      </c>
      <c r="N637" t="str">
        <f t="shared" si="111"/>
        <v>125-150%</v>
      </c>
      <c r="O637" s="6">
        <f>MIN(H637,I637)*INDEX('2018_commission_structure-Start'!$A$21:$I$24,MATCH($E637,'2018_commission_structure-Start'!$A$21:$A$24,0),MATCH(O$1,'2018_commission_structure-Start'!$A$21:$I$21,0))</f>
        <v>78000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25500.000000000004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10529.609999999999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106"/>
        <v>114029.61</v>
      </c>
      <c r="U637" s="6">
        <f t="shared" si="107"/>
        <v>187122.61</v>
      </c>
      <c r="V637" s="6">
        <f>MIN(H637,I637)*INDEX('2018_commission_structure-Start'!$A$15:$J$18,MATCH($E637,'2018_commission_structure-Start'!$A$15:$A$18,0),MATCH(V$1,'2018_commission_structure-Start'!$A$15:$J$15,0))</f>
        <v>90000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27000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12535.25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108"/>
        <v>129535.25</v>
      </c>
      <c r="AB637" s="6">
        <f t="shared" si="109"/>
        <v>202628.25</v>
      </c>
    </row>
    <row r="638" spans="1:28" x14ac:dyDescent="0.2">
      <c r="A638" t="str">
        <f t="shared" si="101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 s="2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VLOOKUP(E638,'2018_commission_structure-Start'!$A$22:$I$24,9,FALSE)</f>
        <v>600000</v>
      </c>
      <c r="J638" s="2">
        <f t="shared" si="102"/>
        <v>750000</v>
      </c>
      <c r="K638" s="2">
        <f t="shared" si="103"/>
        <v>900000</v>
      </c>
      <c r="L638" s="2">
        <f t="shared" si="104"/>
        <v>1200000</v>
      </c>
      <c r="M638" s="12">
        <f t="shared" si="105"/>
        <v>1.2032833333333333</v>
      </c>
      <c r="N638" t="str">
        <f t="shared" si="111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20734.900000000001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106"/>
        <v>98734.9</v>
      </c>
      <c r="U638" s="6">
        <f t="shared" si="107"/>
        <v>164322.9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21954.6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108"/>
        <v>111954.6</v>
      </c>
      <c r="AB638" s="6">
        <f t="shared" si="109"/>
        <v>177542.6</v>
      </c>
    </row>
    <row r="639" spans="1:28" x14ac:dyDescent="0.2">
      <c r="A639" t="str">
        <f t="shared" si="101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 s="2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VLOOKUP(E639,'2018_commission_structure-Start'!$A$22:$I$24,9,FALSE)</f>
        <v>500000</v>
      </c>
      <c r="J639" s="2">
        <f t="shared" si="102"/>
        <v>625000</v>
      </c>
      <c r="K639" s="2">
        <f t="shared" si="103"/>
        <v>750000</v>
      </c>
      <c r="L639" s="2">
        <f t="shared" si="104"/>
        <v>1000000</v>
      </c>
      <c r="M639" s="12">
        <f t="shared" si="105"/>
        <v>2.0083519999999999</v>
      </c>
      <c r="N639" t="str">
        <f>IF(M639&lt;=1, "0-100%", IF(M639&lt;=1.25, "100-125%", IF(M639&lt;=1.5, "125-150%", IF(M639&lt;=2, "150-200%", "200%"))))</f>
        <v>200%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18750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22500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55000</v>
      </c>
      <c r="S639" s="2">
        <f>IF(H639&gt;L639,(H639-L639)*INDEX('2018_commission_structure-Start'!$A$21:$I$24,MATCH($E639,'2018_commission_structure-Start'!$A$21:$A$24,0),MATCH(S$1,'2018_commission_structure-Start'!$A$21:$I$21,0)),0)</f>
        <v>417.6</v>
      </c>
      <c r="T639" s="6">
        <f t="shared" si="106"/>
        <v>146667.6</v>
      </c>
      <c r="U639" s="6">
        <f t="shared" si="107"/>
        <v>186170.6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21250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25000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55000</v>
      </c>
      <c r="Z639" s="2">
        <f>IF(H639&gt;L639,(H639-L639)*INDEX('2018_commission_structure-Start'!$A$21:$I$24,MATCH($E639,'2018_commission_structure-Start'!$A$21:$A$24,0),MATCH(Z$1,'2018_commission_structure-Start'!$A$21:$I$21,0)),0)</f>
        <v>417.6</v>
      </c>
      <c r="AA639" s="6">
        <f t="shared" si="108"/>
        <v>161667.6</v>
      </c>
      <c r="AB639" s="6">
        <f t="shared" si="109"/>
        <v>201170.6</v>
      </c>
    </row>
    <row r="640" spans="1:28" x14ac:dyDescent="0.2">
      <c r="A640" t="str">
        <f t="shared" si="101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 s="2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VLOOKUP(E640,'2018_commission_structure-Start'!$A$22:$I$24,9,FALSE)</f>
        <v>600000</v>
      </c>
      <c r="J640" s="2">
        <f t="shared" si="102"/>
        <v>750000</v>
      </c>
      <c r="K640" s="2">
        <f t="shared" si="103"/>
        <v>900000</v>
      </c>
      <c r="L640" s="2">
        <f t="shared" si="104"/>
        <v>1200000</v>
      </c>
      <c r="M640" s="12">
        <f t="shared" si="105"/>
        <v>1.4598116666666667</v>
      </c>
      <c r="N640" t="str">
        <f t="shared" ref="N640:N648" si="112">IF(M640&lt;=1, "0-100%", IF(M640&lt;=1.25, "100-125%", IF(M640&lt;=1.5, "125-150%", IF(M640&lt;=2, "150-200%", "&gt;200%"))))</f>
        <v>125-150%</v>
      </c>
      <c r="O640" s="6">
        <f>MIN(H640,I640)*INDEX('2018_commission_structure-Start'!$A$21:$I$24,MATCH($E640,'2018_commission_structure-Start'!$A$21:$A$24,0),MATCH(O$1,'2018_commission_structure-Start'!$A$21:$I$21,0))</f>
        <v>78000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25500.000000000004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26436.27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106"/>
        <v>129936.27</v>
      </c>
      <c r="U640" s="6">
        <f t="shared" si="107"/>
        <v>200659.27000000002</v>
      </c>
      <c r="V640" s="6">
        <f>MIN(H640,I640)*INDEX('2018_commission_structure-Start'!$A$15:$J$18,MATCH($E640,'2018_commission_structure-Start'!$A$15:$A$18,0),MATCH(V$1,'2018_commission_structure-Start'!$A$15:$J$15,0))</f>
        <v>90000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27000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31471.75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108"/>
        <v>148471.75</v>
      </c>
      <c r="AB640" s="6">
        <f t="shared" si="109"/>
        <v>219194.75</v>
      </c>
    </row>
    <row r="641" spans="1:28" x14ac:dyDescent="0.2">
      <c r="A641" t="str">
        <f t="shared" si="101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 s="2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VLOOKUP(E641,'2018_commission_structure-Start'!$A$22:$I$24,9,FALSE)</f>
        <v>750000</v>
      </c>
      <c r="J641" s="2">
        <f t="shared" si="102"/>
        <v>937500</v>
      </c>
      <c r="K641" s="2">
        <f t="shared" si="103"/>
        <v>1125000</v>
      </c>
      <c r="L641" s="2">
        <f t="shared" si="104"/>
        <v>1500000</v>
      </c>
      <c r="M641" s="12">
        <f t="shared" si="105"/>
        <v>1.1918546666666667</v>
      </c>
      <c r="N641" t="str">
        <f t="shared" si="112"/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27339.29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106"/>
        <v>139839.29</v>
      </c>
      <c r="U641" s="6">
        <f t="shared" si="107"/>
        <v>264357.29000000004</v>
      </c>
      <c r="V641" s="6">
        <f>MIN(H641,I641)*INDEX('2018_commission_structure-Start'!$A$15:$J$18,MATCH($E641,'2018_commission_structure-Start'!$A$15:$A$18,0),MATCH(V$1,'2018_commission_structure-Start'!$A$15:$J$15,0))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31656.02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108"/>
        <v>144156.01999999999</v>
      </c>
      <c r="AB641" s="6">
        <f t="shared" si="109"/>
        <v>268674.02</v>
      </c>
    </row>
    <row r="642" spans="1:28" x14ac:dyDescent="0.2">
      <c r="A642" t="str">
        <f t="shared" ref="A642:A705" si="113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 s="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VLOOKUP(E642,'2018_commission_structure-Start'!$A$22:$I$24,9,FALSE)</f>
        <v>750000</v>
      </c>
      <c r="J642" s="2">
        <f t="shared" ref="J642:J705" si="114">I642*1.25</f>
        <v>937500</v>
      </c>
      <c r="K642" s="2">
        <f t="shared" ref="K642:K705" si="115">I642*1.5</f>
        <v>1125000</v>
      </c>
      <c r="L642" s="2">
        <f t="shared" ref="L642:L705" si="116">I642*2</f>
        <v>1500000</v>
      </c>
      <c r="M642" s="12">
        <f t="shared" ref="M642:M705" si="117">H642/I642</f>
        <v>0.70596400000000004</v>
      </c>
      <c r="N642" t="str">
        <f t="shared" si="112"/>
        <v>0-100%</v>
      </c>
      <c r="O642" s="6">
        <f>MIN(H642,I642)*INDEX('2018_commission_structure-Start'!$A$21:$I$24,MATCH($E642,'2018_commission_structure-Start'!$A$21:$A$24,0),MATCH(O$1,'2018_commission_structure-Start'!$A$21:$I$21,0))</f>
        <v>79420.95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18">SUM(O642:S642)</f>
        <v>79420.95</v>
      </c>
      <c r="U642" s="6">
        <f t="shared" ref="U642:U705" si="119">T642+F642</f>
        <v>200804.95</v>
      </c>
      <c r="V642" s="6">
        <f>MIN(H642,I642)*INDEX('2018_commission_structure-Start'!$A$15:$J$18,MATCH($E642,'2018_commission_structure-Start'!$A$15:$A$18,0),MATCH(V$1,'2018_commission_structure-Start'!$A$15:$J$15,0))</f>
        <v>79420.95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ref="AA642:AA705" si="120">SUM(V642:Z642)</f>
        <v>79420.95</v>
      </c>
      <c r="AB642" s="6">
        <f t="shared" ref="AB642:AB705" si="121">AA642+F642</f>
        <v>200804.95</v>
      </c>
    </row>
    <row r="643" spans="1:28" x14ac:dyDescent="0.2">
      <c r="A643" t="str">
        <f t="shared" si="113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 s="2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VLOOKUP(E643,'2018_commission_structure-Start'!$A$22:$I$24,9,FALSE)</f>
        <v>500000</v>
      </c>
      <c r="J643" s="2">
        <f t="shared" si="114"/>
        <v>625000</v>
      </c>
      <c r="K643" s="2">
        <f t="shared" si="115"/>
        <v>750000</v>
      </c>
      <c r="L643" s="2">
        <f t="shared" si="116"/>
        <v>1000000</v>
      </c>
      <c r="M643" s="12">
        <f t="shared" si="117"/>
        <v>1.4258599999999999</v>
      </c>
      <c r="N643" t="str">
        <f t="shared" si="112"/>
        <v>125-150%</v>
      </c>
      <c r="O643" s="6">
        <f>MIN(H643,I643)*INDEX('2018_commission_structure-Start'!$A$21:$I$24,MATCH($E643,'2018_commission_structure-Start'!$A$21:$A$24,0),MATCH(O$1,'2018_commission_structure-Start'!$A$21:$I$21,0))</f>
        <v>50000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18750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15827.4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18"/>
        <v>84577.4</v>
      </c>
      <c r="U643" s="6">
        <f t="shared" si="119"/>
        <v>134116.4</v>
      </c>
      <c r="V643" s="6">
        <f>MIN(H643,I643)*INDEX('2018_commission_structure-Start'!$A$15:$J$18,MATCH($E643,'2018_commission_structure-Start'!$A$15:$A$18,0),MATCH(V$1,'2018_commission_structure-Start'!$A$15:$J$15,0))</f>
        <v>60000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21250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17586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si="120"/>
        <v>98836</v>
      </c>
      <c r="AB643" s="6">
        <f t="shared" si="121"/>
        <v>148375</v>
      </c>
    </row>
    <row r="644" spans="1:28" x14ac:dyDescent="0.2">
      <c r="A644" t="str">
        <f t="shared" si="113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 s="2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VLOOKUP(E644,'2018_commission_structure-Start'!$A$22:$I$24,9,FALSE)</f>
        <v>750000</v>
      </c>
      <c r="J644" s="2">
        <f t="shared" si="114"/>
        <v>937500</v>
      </c>
      <c r="K644" s="2">
        <f t="shared" si="115"/>
        <v>1125000</v>
      </c>
      <c r="L644" s="2">
        <f t="shared" si="116"/>
        <v>1500000</v>
      </c>
      <c r="M644" s="12">
        <f t="shared" si="117"/>
        <v>1.1394546666666667</v>
      </c>
      <c r="N644" t="str">
        <f t="shared" si="112"/>
        <v>100-125%</v>
      </c>
      <c r="O644" s="6">
        <f>MIN(H644,I644)*INDEX('2018_commission_structure-Start'!$A$21:$I$24,MATCH($E644,'2018_commission_structure-Start'!$A$21:$A$24,0),MATCH(O$1,'2018_commission_structure-Start'!$A$21:$I$21,0))</f>
        <v>112500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19872.29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18"/>
        <v>132372.29</v>
      </c>
      <c r="U644" s="6">
        <f t="shared" si="119"/>
        <v>255223.29</v>
      </c>
      <c r="V644" s="6">
        <f>MIN(H644,I644)*INDEX('2018_commission_structure-Start'!$A$15:$J$18,MATCH($E644,'2018_commission_structure-Start'!$A$15:$A$18,0),MATCH(V$1,'2018_commission_structure-Start'!$A$15:$J$15,0))</f>
        <v>112500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23010.02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20"/>
        <v>135510.01999999999</v>
      </c>
      <c r="AB644" s="6">
        <f t="shared" si="121"/>
        <v>258361.02</v>
      </c>
    </row>
    <row r="645" spans="1:28" x14ac:dyDescent="0.2">
      <c r="A645" t="str">
        <f t="shared" si="113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 s="2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VLOOKUP(E645,'2018_commission_structure-Start'!$A$22:$I$24,9,FALSE)</f>
        <v>600000</v>
      </c>
      <c r="J645" s="2">
        <f t="shared" si="114"/>
        <v>750000</v>
      </c>
      <c r="K645" s="2">
        <f t="shared" si="115"/>
        <v>900000</v>
      </c>
      <c r="L645" s="2">
        <f t="shared" si="116"/>
        <v>1200000</v>
      </c>
      <c r="M645" s="12">
        <f t="shared" si="117"/>
        <v>1.1462033333333332</v>
      </c>
      <c r="N645" t="str">
        <f t="shared" si="112"/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14912.740000000002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18"/>
        <v>92912.74</v>
      </c>
      <c r="U645" s="6">
        <f t="shared" si="119"/>
        <v>158558.74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15789.96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20"/>
        <v>105789.95999999999</v>
      </c>
      <c r="AB645" s="6">
        <f t="shared" si="121"/>
        <v>171435.96</v>
      </c>
    </row>
    <row r="646" spans="1:28" x14ac:dyDescent="0.2">
      <c r="A646" t="str">
        <f t="shared" si="113"/>
        <v>Kyle Molan</v>
      </c>
      <c r="B646">
        <v>5988565948</v>
      </c>
      <c r="C646" t="s">
        <v>1478</v>
      </c>
      <c r="D646" t="s">
        <v>1479</v>
      </c>
      <c r="E646" t="s">
        <v>7</v>
      </c>
      <c r="F646" s="2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VLOOKUP(E646,'2018_commission_structure-Start'!$A$22:$I$24,9,FALSE)</f>
        <v>500000</v>
      </c>
      <c r="J646" s="2">
        <f t="shared" si="114"/>
        <v>625000</v>
      </c>
      <c r="K646" s="2">
        <f t="shared" si="115"/>
        <v>750000</v>
      </c>
      <c r="L646" s="2">
        <f t="shared" si="116"/>
        <v>1000000</v>
      </c>
      <c r="M646" s="12">
        <f t="shared" si="117"/>
        <v>1.3672820000000001</v>
      </c>
      <c r="N646" t="str">
        <f t="shared" si="112"/>
        <v>125-150%</v>
      </c>
      <c r="O646" s="6">
        <f>MIN(H646,I646)*INDEX('2018_commission_structure-Start'!$A$21:$I$24,MATCH($E646,'2018_commission_structure-Start'!$A$21:$A$24,0),MATCH(O$1,'2018_commission_structure-Start'!$A$21:$I$21,0))</f>
        <v>50000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18750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10555.38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18"/>
        <v>79305.38</v>
      </c>
      <c r="U646" s="6">
        <f t="shared" si="119"/>
        <v>112965.38</v>
      </c>
      <c r="V646" s="6">
        <f>MIN(H646,I646)*INDEX('2018_commission_structure-Start'!$A$15:$J$18,MATCH($E646,'2018_commission_structure-Start'!$A$15:$A$18,0),MATCH(V$1,'2018_commission_structure-Start'!$A$15:$J$15,0))</f>
        <v>60000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21250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11728.2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20"/>
        <v>92978.2</v>
      </c>
      <c r="AB646" s="6">
        <f t="shared" si="121"/>
        <v>126638.2</v>
      </c>
    </row>
    <row r="647" spans="1:28" x14ac:dyDescent="0.2">
      <c r="A647" t="str">
        <f t="shared" si="113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 s="2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VLOOKUP(E647,'2018_commission_structure-Start'!$A$22:$I$24,9,FALSE)</f>
        <v>750000</v>
      </c>
      <c r="J647" s="2">
        <f t="shared" si="114"/>
        <v>937500</v>
      </c>
      <c r="K647" s="2">
        <f t="shared" si="115"/>
        <v>1125000</v>
      </c>
      <c r="L647" s="2">
        <f t="shared" si="116"/>
        <v>1500000</v>
      </c>
      <c r="M647" s="12">
        <f t="shared" si="117"/>
        <v>0.74863733333333338</v>
      </c>
      <c r="N647" t="str">
        <f t="shared" si="112"/>
        <v>0-100%</v>
      </c>
      <c r="O647" s="6">
        <f>MIN(H647,I647)*INDEX('2018_commission_structure-Start'!$A$21:$I$24,MATCH($E647,'2018_commission_structure-Start'!$A$21:$A$24,0),MATCH(O$1,'2018_commission_structure-Start'!$A$21:$I$21,0))</f>
        <v>84221.7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18"/>
        <v>84221.7</v>
      </c>
      <c r="U647" s="6">
        <f t="shared" si="119"/>
        <v>203804.7</v>
      </c>
      <c r="V647" s="6">
        <f>MIN(H647,I647)*INDEX('2018_commission_structure-Start'!$A$15:$J$18,MATCH($E647,'2018_commission_structure-Start'!$A$15:$A$18,0),MATCH(V$1,'2018_commission_structure-Start'!$A$15:$J$15,0))</f>
        <v>84221.7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20"/>
        <v>84221.7</v>
      </c>
      <c r="AB647" s="6">
        <f t="shared" si="121"/>
        <v>203804.7</v>
      </c>
    </row>
    <row r="648" spans="1:28" x14ac:dyDescent="0.2">
      <c r="A648" t="str">
        <f t="shared" si="113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 s="2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VLOOKUP(E648,'2018_commission_structure-Start'!$A$22:$I$24,9,FALSE)</f>
        <v>500000</v>
      </c>
      <c r="J648" s="2">
        <f t="shared" si="114"/>
        <v>625000</v>
      </c>
      <c r="K648" s="2">
        <f t="shared" si="115"/>
        <v>750000</v>
      </c>
      <c r="L648" s="2">
        <f t="shared" si="116"/>
        <v>1000000</v>
      </c>
      <c r="M648" s="12">
        <f t="shared" si="117"/>
        <v>0.94234600000000002</v>
      </c>
      <c r="N648" t="str">
        <f t="shared" si="112"/>
        <v>0-100%</v>
      </c>
      <c r="O648" s="6">
        <f>MIN(H648,I648)*INDEX('2018_commission_structure-Start'!$A$21:$I$24,MATCH($E648,'2018_commission_structure-Start'!$A$21:$A$24,0),MATCH(O$1,'2018_commission_structure-Start'!$A$21:$I$21,0))</f>
        <v>47117.3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18"/>
        <v>47117.3</v>
      </c>
      <c r="U648" s="6">
        <f t="shared" si="119"/>
        <v>92681.3</v>
      </c>
      <c r="V648" s="6">
        <f>MIN(H648,I648)*INDEX('2018_commission_structure-Start'!$A$15:$J$18,MATCH($E648,'2018_commission_structure-Start'!$A$15:$A$18,0),MATCH(V$1,'2018_commission_structure-Start'!$A$15:$J$15,0))</f>
        <v>56540.759999999995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20"/>
        <v>56540.759999999995</v>
      </c>
      <c r="AB648" s="6">
        <f t="shared" si="121"/>
        <v>102104.76</v>
      </c>
    </row>
    <row r="649" spans="1:28" x14ac:dyDescent="0.2">
      <c r="A649" t="str">
        <f t="shared" si="113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 s="2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VLOOKUP(E649,'2018_commission_structure-Start'!$A$22:$I$24,9,FALSE)</f>
        <v>600000</v>
      </c>
      <c r="J649" s="2">
        <f t="shared" si="114"/>
        <v>750000</v>
      </c>
      <c r="K649" s="2">
        <f t="shared" si="115"/>
        <v>900000</v>
      </c>
      <c r="L649" s="2">
        <f t="shared" si="116"/>
        <v>1200000</v>
      </c>
      <c r="M649" s="12">
        <f t="shared" si="117"/>
        <v>2.0234983333333334</v>
      </c>
      <c r="N649" t="str">
        <f>IF(M649&lt;=1, "0-100%", IF(M649&lt;=1.25, "100-125%", IF(M649&lt;=1.5, "125-150%", IF(M649&lt;=2, "150-200%", "200%"))))</f>
        <v>200%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25500.000000000004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31500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78000</v>
      </c>
      <c r="S649" s="2">
        <f>IF(H649&gt;L649,(H649-L649)*INDEX('2018_commission_structure-Start'!$A$21:$I$24,MATCH($E649,'2018_commission_structure-Start'!$A$21:$A$24,0),MATCH(S$1,'2018_commission_structure-Start'!$A$21:$I$21,0)),0)</f>
        <v>1832.8700000000001</v>
      </c>
      <c r="T649" s="6">
        <f t="shared" si="118"/>
        <v>214832.87</v>
      </c>
      <c r="U649" s="6">
        <f t="shared" si="119"/>
        <v>267313.87</v>
      </c>
      <c r="V649" s="6">
        <f>MIN(H649,I649)*INDEX('2018_commission_structure-Start'!$A$15:$J$18,MATCH($E649,'2018_commission_structure-Start'!$A$15:$A$18,0),MATCH(V$1,'2018_commission_structure-Start'!$A$15:$J$15,0))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27000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37500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90000</v>
      </c>
      <c r="Z649" s="2">
        <f>IF(H649&gt;L649,(H649-L649)*INDEX('2018_commission_structure-Start'!$A$21:$I$24,MATCH($E649,'2018_commission_structure-Start'!$A$21:$A$24,0),MATCH(Z$1,'2018_commission_structure-Start'!$A$21:$I$21,0)),0)</f>
        <v>1832.8700000000001</v>
      </c>
      <c r="AA649" s="6">
        <f t="shared" si="120"/>
        <v>246332.87</v>
      </c>
      <c r="AB649" s="6">
        <f t="shared" si="121"/>
        <v>298813.87</v>
      </c>
    </row>
    <row r="650" spans="1:28" x14ac:dyDescent="0.2">
      <c r="A650" t="str">
        <f t="shared" si="113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 s="2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VLOOKUP(E650,'2018_commission_structure-Start'!$A$22:$I$24,9,FALSE)</f>
        <v>750000</v>
      </c>
      <c r="J650" s="2">
        <f t="shared" si="114"/>
        <v>937500</v>
      </c>
      <c r="K650" s="2">
        <f t="shared" si="115"/>
        <v>1125000</v>
      </c>
      <c r="L650" s="2">
        <f t="shared" si="116"/>
        <v>1500000</v>
      </c>
      <c r="M650" s="12">
        <f t="shared" si="117"/>
        <v>0.8256053333333333</v>
      </c>
      <c r="N650" t="str">
        <f t="shared" ref="N650:N684" si="122">IF(M650&lt;=1, "0-100%", IF(M650&lt;=1.25, "100-125%", IF(M650&lt;=1.5, "125-150%", IF(M650&lt;=2, "150-200%", "&gt;200%"))))</f>
        <v>0-100%</v>
      </c>
      <c r="O650" s="6">
        <f>MIN(H650,I650)*INDEX('2018_commission_structure-Start'!$A$21:$I$24,MATCH($E650,'2018_commission_structure-Start'!$A$21:$A$24,0),MATCH(O$1,'2018_commission_structure-Start'!$A$21:$I$21,0))</f>
        <v>92880.599999999991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18"/>
        <v>92880.599999999991</v>
      </c>
      <c r="U650" s="6">
        <f t="shared" si="119"/>
        <v>201363.59999999998</v>
      </c>
      <c r="V650" s="6">
        <f>MIN(H650,I650)*INDEX('2018_commission_structure-Start'!$A$15:$J$18,MATCH($E650,'2018_commission_structure-Start'!$A$15:$A$18,0),MATCH(V$1,'2018_commission_structure-Start'!$A$15:$J$15,0))</f>
        <v>92880.599999999991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20"/>
        <v>92880.599999999991</v>
      </c>
      <c r="AB650" s="6">
        <f t="shared" si="121"/>
        <v>201363.59999999998</v>
      </c>
    </row>
    <row r="651" spans="1:28" x14ac:dyDescent="0.2">
      <c r="A651" t="str">
        <f t="shared" si="113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 s="2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VLOOKUP(E651,'2018_commission_structure-Start'!$A$22:$I$24,9,FALSE)</f>
        <v>500000</v>
      </c>
      <c r="J651" s="2">
        <f t="shared" si="114"/>
        <v>625000</v>
      </c>
      <c r="K651" s="2">
        <f t="shared" si="115"/>
        <v>750000</v>
      </c>
      <c r="L651" s="2">
        <f t="shared" si="116"/>
        <v>1000000</v>
      </c>
      <c r="M651" s="12">
        <f t="shared" si="117"/>
        <v>0.89167200000000002</v>
      </c>
      <c r="N651" t="str">
        <f t="shared" si="122"/>
        <v>0-100%</v>
      </c>
      <c r="O651" s="6">
        <f>MIN(H651,I651)*INDEX('2018_commission_structure-Start'!$A$21:$I$24,MATCH($E651,'2018_commission_structure-Start'!$A$21:$A$24,0),MATCH(O$1,'2018_commission_structure-Start'!$A$21:$I$21,0))</f>
        <v>44583.600000000006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18"/>
        <v>44583.600000000006</v>
      </c>
      <c r="U651" s="6">
        <f t="shared" si="119"/>
        <v>91669.6</v>
      </c>
      <c r="V651" s="6">
        <f>MIN(H651,I651)*INDEX('2018_commission_structure-Start'!$A$15:$J$18,MATCH($E651,'2018_commission_structure-Start'!$A$15:$A$18,0),MATCH(V$1,'2018_commission_structure-Start'!$A$15:$J$15,0))</f>
        <v>53500.32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20"/>
        <v>53500.32</v>
      </c>
      <c r="AB651" s="6">
        <f t="shared" si="121"/>
        <v>100586.32</v>
      </c>
    </row>
    <row r="652" spans="1:28" x14ac:dyDescent="0.2">
      <c r="A652" t="str">
        <f t="shared" si="113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 s="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VLOOKUP(E652,'2018_commission_structure-Start'!$A$22:$I$24,9,FALSE)</f>
        <v>500000</v>
      </c>
      <c r="J652" s="2">
        <f t="shared" si="114"/>
        <v>625000</v>
      </c>
      <c r="K652" s="2">
        <f t="shared" si="115"/>
        <v>750000</v>
      </c>
      <c r="L652" s="2">
        <f t="shared" si="116"/>
        <v>1000000</v>
      </c>
      <c r="M652" s="12">
        <f t="shared" si="117"/>
        <v>1.5516019999999999</v>
      </c>
      <c r="N652" t="str">
        <f t="shared" si="122"/>
        <v>150-200%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5676.22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18"/>
        <v>96926.22</v>
      </c>
      <c r="U652" s="6">
        <f t="shared" si="119"/>
        <v>138789.22</v>
      </c>
      <c r="V652" s="6">
        <f>MIN(H652,I652)*INDEX('2018_commission_structure-Start'!$A$15:$J$18,MATCH($E652,'2018_commission_structure-Start'!$A$15:$A$18,0),MATCH(V$1,'2018_commission_structure-Start'!$A$15:$J$15,0))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5676.22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 t="shared" si="120"/>
        <v>111926.22</v>
      </c>
      <c r="AB652" s="6">
        <f t="shared" si="121"/>
        <v>153789.22</v>
      </c>
    </row>
    <row r="653" spans="1:28" x14ac:dyDescent="0.2">
      <c r="A653" t="str">
        <f t="shared" si="113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 s="2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VLOOKUP(E653,'2018_commission_structure-Start'!$A$22:$I$24,9,FALSE)</f>
        <v>750000</v>
      </c>
      <c r="J653" s="2">
        <f t="shared" si="114"/>
        <v>937500</v>
      </c>
      <c r="K653" s="2">
        <f t="shared" si="115"/>
        <v>1125000</v>
      </c>
      <c r="L653" s="2">
        <f t="shared" si="116"/>
        <v>1500000</v>
      </c>
      <c r="M653" s="12">
        <f t="shared" si="117"/>
        <v>1.0418626666666666</v>
      </c>
      <c r="N653" t="str">
        <f t="shared" si="122"/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5965.43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18"/>
        <v>118465.43</v>
      </c>
      <c r="U653" s="6">
        <f t="shared" si="119"/>
        <v>194172.43</v>
      </c>
      <c r="V653" s="6">
        <f>MIN(H653,I653)*INDEX('2018_commission_structure-Start'!$A$15:$J$18,MATCH($E653,'2018_commission_structure-Start'!$A$15:$A$18,0),MATCH(V$1,'2018_commission_structure-Start'!$A$15:$J$15,0))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6907.34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20"/>
        <v>119407.34</v>
      </c>
      <c r="AB653" s="6">
        <f t="shared" si="121"/>
        <v>195114.34</v>
      </c>
    </row>
    <row r="654" spans="1:28" x14ac:dyDescent="0.2">
      <c r="A654" t="str">
        <f t="shared" si="113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 s="2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VLOOKUP(E654,'2018_commission_structure-Start'!$A$22:$I$24,9,FALSE)</f>
        <v>600000</v>
      </c>
      <c r="J654" s="2">
        <f t="shared" si="114"/>
        <v>750000</v>
      </c>
      <c r="K654" s="2">
        <f t="shared" si="115"/>
        <v>900000</v>
      </c>
      <c r="L654" s="2">
        <f t="shared" si="116"/>
        <v>1200000</v>
      </c>
      <c r="M654" s="12">
        <f t="shared" si="117"/>
        <v>0.66229166666666661</v>
      </c>
      <c r="N654" t="str">
        <f t="shared" si="122"/>
        <v>0-100%</v>
      </c>
      <c r="O654" s="6">
        <f>MIN(H654,I654)*INDEX('2018_commission_structure-Start'!$A$21:$I$24,MATCH($E654,'2018_commission_structure-Start'!$A$21:$A$24,0),MATCH(O$1,'2018_commission_structure-Start'!$A$21:$I$21,0))</f>
        <v>51658.75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0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18"/>
        <v>51658.75</v>
      </c>
      <c r="U654" s="6">
        <f t="shared" si="119"/>
        <v>113363.75</v>
      </c>
      <c r="V654" s="6">
        <f>MIN(H654,I654)*INDEX('2018_commission_structure-Start'!$A$15:$J$18,MATCH($E654,'2018_commission_structure-Start'!$A$15:$A$18,0),MATCH(V$1,'2018_commission_structure-Start'!$A$15:$J$15,0))</f>
        <v>59606.25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20"/>
        <v>59606.25</v>
      </c>
      <c r="AB654" s="6">
        <f t="shared" si="121"/>
        <v>121311.25</v>
      </c>
    </row>
    <row r="655" spans="1:28" x14ac:dyDescent="0.2">
      <c r="A655" t="str">
        <f t="shared" si="113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 s="2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VLOOKUP(E655,'2018_commission_structure-Start'!$A$22:$I$24,9,FALSE)</f>
        <v>750000</v>
      </c>
      <c r="J655" s="2">
        <f t="shared" si="114"/>
        <v>937500</v>
      </c>
      <c r="K655" s="2">
        <f t="shared" si="115"/>
        <v>1125000</v>
      </c>
      <c r="L655" s="2">
        <f t="shared" si="116"/>
        <v>1500000</v>
      </c>
      <c r="M655" s="12">
        <f t="shared" si="117"/>
        <v>1.1010826666666667</v>
      </c>
      <c r="N655" t="str">
        <f t="shared" si="122"/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14404.28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18"/>
        <v>126904.28</v>
      </c>
      <c r="U655" s="6">
        <f t="shared" si="119"/>
        <v>243785.28</v>
      </c>
      <c r="V655" s="6">
        <f>MIN(H655,I655)*INDEX('2018_commission_structure-Start'!$A$15:$J$18,MATCH($E655,'2018_commission_structure-Start'!$A$15:$A$18,0),MATCH(V$1,'2018_commission_structure-Start'!$A$15:$J$15,0))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16678.64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20"/>
        <v>129178.64</v>
      </c>
      <c r="AB655" s="6">
        <f t="shared" si="121"/>
        <v>246059.64</v>
      </c>
    </row>
    <row r="656" spans="1:28" x14ac:dyDescent="0.2">
      <c r="A656" t="str">
        <f t="shared" si="113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 s="2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VLOOKUP(E656,'2018_commission_structure-Start'!$A$22:$I$24,9,FALSE)</f>
        <v>500000</v>
      </c>
      <c r="J656" s="2">
        <f t="shared" si="114"/>
        <v>625000</v>
      </c>
      <c r="K656" s="2">
        <f t="shared" si="115"/>
        <v>750000</v>
      </c>
      <c r="L656" s="2">
        <f t="shared" si="116"/>
        <v>1000000</v>
      </c>
      <c r="M656" s="12">
        <f t="shared" si="117"/>
        <v>1.309274</v>
      </c>
      <c r="N656" t="str">
        <f t="shared" si="122"/>
        <v>125-150%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5334.66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18"/>
        <v>74084.66</v>
      </c>
      <c r="U656" s="6">
        <f t="shared" si="119"/>
        <v>131108.66</v>
      </c>
      <c r="V656" s="6">
        <f>MIN(H656,I656)*INDEX('2018_commission_structure-Start'!$A$15:$J$18,MATCH($E656,'2018_commission_structure-Start'!$A$15:$A$18,0),MATCH(V$1,'2018_commission_structure-Start'!$A$15:$J$15,0))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5927.4000000000005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20"/>
        <v>87177.4</v>
      </c>
      <c r="AB656" s="6">
        <f t="shared" si="121"/>
        <v>144201.4</v>
      </c>
    </row>
    <row r="657" spans="1:28" x14ac:dyDescent="0.2">
      <c r="A657" t="str">
        <f t="shared" si="113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 s="2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VLOOKUP(E657,'2018_commission_structure-Start'!$A$22:$I$24,9,FALSE)</f>
        <v>750000</v>
      </c>
      <c r="J657" s="2">
        <f t="shared" si="114"/>
        <v>937500</v>
      </c>
      <c r="K657" s="2">
        <f t="shared" si="115"/>
        <v>1125000</v>
      </c>
      <c r="L657" s="2">
        <f t="shared" si="116"/>
        <v>1500000</v>
      </c>
      <c r="M657" s="12">
        <f t="shared" si="117"/>
        <v>0.63218399999999997</v>
      </c>
      <c r="N657" t="str">
        <f t="shared" si="122"/>
        <v>0-100%</v>
      </c>
      <c r="O657" s="6">
        <f>MIN(H657,I657)*INDEX('2018_commission_structure-Start'!$A$21:$I$24,MATCH($E657,'2018_commission_structure-Start'!$A$21:$A$24,0),MATCH(O$1,'2018_commission_structure-Start'!$A$21:$I$21,0))</f>
        <v>71120.7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18"/>
        <v>71120.7</v>
      </c>
      <c r="U657" s="6">
        <f t="shared" si="119"/>
        <v>190744.7</v>
      </c>
      <c r="V657" s="6">
        <f>MIN(H657,I657)*INDEX('2018_commission_structure-Start'!$A$15:$J$18,MATCH($E657,'2018_commission_structure-Start'!$A$15:$A$18,0),MATCH(V$1,'2018_commission_structure-Start'!$A$15:$J$15,0))</f>
        <v>71120.7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20"/>
        <v>71120.7</v>
      </c>
      <c r="AB657" s="6">
        <f t="shared" si="121"/>
        <v>190744.7</v>
      </c>
    </row>
    <row r="658" spans="1:28" x14ac:dyDescent="0.2">
      <c r="A658" t="str">
        <f t="shared" si="113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 s="2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VLOOKUP(E658,'2018_commission_structure-Start'!$A$22:$I$24,9,FALSE)</f>
        <v>600000</v>
      </c>
      <c r="J658" s="2">
        <f t="shared" si="114"/>
        <v>750000</v>
      </c>
      <c r="K658" s="2">
        <f t="shared" si="115"/>
        <v>900000</v>
      </c>
      <c r="L658" s="2">
        <f t="shared" si="116"/>
        <v>1200000</v>
      </c>
      <c r="M658" s="12">
        <f t="shared" si="117"/>
        <v>1.3014616666666667</v>
      </c>
      <c r="N658" t="str">
        <f t="shared" si="122"/>
        <v>125-150%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25500.000000000004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6484.17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18"/>
        <v>109984.17</v>
      </c>
      <c r="U658" s="6">
        <f t="shared" si="119"/>
        <v>181640.16999999998</v>
      </c>
      <c r="V658" s="6">
        <f>MIN(H658,I658)*INDEX('2018_commission_structure-Start'!$A$15:$J$18,MATCH($E658,'2018_commission_structure-Start'!$A$15:$A$18,0),MATCH(V$1,'2018_commission_structure-Start'!$A$15:$J$15,0))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27000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7719.25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20"/>
        <v>124719.25</v>
      </c>
      <c r="AB658" s="6">
        <f t="shared" si="121"/>
        <v>196375.25</v>
      </c>
    </row>
    <row r="659" spans="1:28" x14ac:dyDescent="0.2">
      <c r="A659" t="str">
        <f t="shared" si="113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 s="2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VLOOKUP(E659,'2018_commission_structure-Start'!$A$22:$I$24,9,FALSE)</f>
        <v>500000</v>
      </c>
      <c r="J659" s="2">
        <f t="shared" si="114"/>
        <v>625000</v>
      </c>
      <c r="K659" s="2">
        <f t="shared" si="115"/>
        <v>750000</v>
      </c>
      <c r="L659" s="2">
        <f t="shared" si="116"/>
        <v>1000000</v>
      </c>
      <c r="M659" s="12">
        <f t="shared" si="117"/>
        <v>0.62728399999999995</v>
      </c>
      <c r="N659" t="str">
        <f t="shared" si="122"/>
        <v>0-100%</v>
      </c>
      <c r="O659" s="6">
        <f>MIN(H659,I659)*INDEX('2018_commission_structure-Start'!$A$21:$I$24,MATCH($E659,'2018_commission_structure-Start'!$A$21:$A$24,0),MATCH(O$1,'2018_commission_structure-Start'!$A$21:$I$21,0))</f>
        <v>31364.2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18"/>
        <v>31364.2</v>
      </c>
      <c r="U659" s="6">
        <f t="shared" si="119"/>
        <v>91728.2</v>
      </c>
      <c r="V659" s="6">
        <f>MIN(H659,I659)*INDEX('2018_commission_structure-Start'!$A$15:$J$18,MATCH($E659,'2018_commission_structure-Start'!$A$15:$A$18,0),MATCH(V$1,'2018_commission_structure-Start'!$A$15:$J$15,0))</f>
        <v>37637.040000000001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20"/>
        <v>37637.040000000001</v>
      </c>
      <c r="AB659" s="6">
        <f t="shared" si="121"/>
        <v>98001.040000000008</v>
      </c>
    </row>
    <row r="660" spans="1:28" x14ac:dyDescent="0.2">
      <c r="A660" t="str">
        <f t="shared" si="113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 s="2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VLOOKUP(E660,'2018_commission_structure-Start'!$A$22:$I$24,9,FALSE)</f>
        <v>600000</v>
      </c>
      <c r="J660" s="2">
        <f t="shared" si="114"/>
        <v>750000</v>
      </c>
      <c r="K660" s="2">
        <f t="shared" si="115"/>
        <v>900000</v>
      </c>
      <c r="L660" s="2">
        <f t="shared" si="116"/>
        <v>1200000</v>
      </c>
      <c r="M660" s="12">
        <f t="shared" si="117"/>
        <v>1.4148566666666667</v>
      </c>
      <c r="N660" t="str">
        <f t="shared" si="122"/>
        <v>125-150%</v>
      </c>
      <c r="O660" s="6">
        <f>MIN(H660,I660)*INDEX('2018_commission_structure-Start'!$A$21:$I$24,MATCH($E660,'2018_commission_structure-Start'!$A$21:$A$24,0),MATCH(O$1,'2018_commission_structure-Start'!$A$21:$I$21,0))</f>
        <v>78000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25500.000000000004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20771.939999999999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18"/>
        <v>124271.94</v>
      </c>
      <c r="U660" s="6">
        <f t="shared" si="119"/>
        <v>177865.94</v>
      </c>
      <c r="V660" s="6">
        <f>MIN(H660,I660)*INDEX('2018_commission_structure-Start'!$A$15:$J$18,MATCH($E660,'2018_commission_structure-Start'!$A$15:$A$18,0),MATCH(V$1,'2018_commission_structure-Start'!$A$15:$J$15,0))</f>
        <v>90000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24728.5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20"/>
        <v>141728.5</v>
      </c>
      <c r="AB660" s="6">
        <f t="shared" si="121"/>
        <v>195322.5</v>
      </c>
    </row>
    <row r="661" spans="1:28" x14ac:dyDescent="0.2">
      <c r="A661" t="str">
        <f t="shared" si="113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 s="2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VLOOKUP(E661,'2018_commission_structure-Start'!$A$22:$I$24,9,FALSE)</f>
        <v>750000</v>
      </c>
      <c r="J661" s="2">
        <f t="shared" si="114"/>
        <v>937500</v>
      </c>
      <c r="K661" s="2">
        <f t="shared" si="115"/>
        <v>1125000</v>
      </c>
      <c r="L661" s="2">
        <f t="shared" si="116"/>
        <v>1500000</v>
      </c>
      <c r="M661" s="12">
        <f t="shared" si="117"/>
        <v>1.4880493333333333</v>
      </c>
      <c r="N661" t="str">
        <f t="shared" si="122"/>
        <v>125-150%</v>
      </c>
      <c r="O661" s="6">
        <f>MIN(H661,I661)*INDEX('2018_commission_structure-Start'!$A$21:$I$24,MATCH($E661,'2018_commission_structure-Start'!$A$21:$A$24,0),MATCH(O$1,'2018_commission_structure-Start'!$A$21:$I$21,0))</f>
        <v>112500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35625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41063.51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18"/>
        <v>189188.51</v>
      </c>
      <c r="U661" s="6">
        <f t="shared" si="119"/>
        <v>286656.51</v>
      </c>
      <c r="V661" s="6">
        <f>MIN(H661,I661)*INDEX('2018_commission_structure-Start'!$A$15:$J$18,MATCH($E661,'2018_commission_structure-Start'!$A$15:$A$18,0),MATCH(V$1,'2018_commission_structure-Start'!$A$15:$J$15,0))</f>
        <v>112500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41250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44634.25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20"/>
        <v>198384.25</v>
      </c>
      <c r="AB661" s="6">
        <f t="shared" si="121"/>
        <v>295852.25</v>
      </c>
    </row>
    <row r="662" spans="1:28" x14ac:dyDescent="0.2">
      <c r="A662" t="str">
        <f t="shared" si="113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 s="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VLOOKUP(E662,'2018_commission_structure-Start'!$A$22:$I$24,9,FALSE)</f>
        <v>500000</v>
      </c>
      <c r="J662" s="2">
        <f t="shared" si="114"/>
        <v>625000</v>
      </c>
      <c r="K662" s="2">
        <f t="shared" si="115"/>
        <v>750000</v>
      </c>
      <c r="L662" s="2">
        <f t="shared" si="116"/>
        <v>1000000</v>
      </c>
      <c r="M662" s="12">
        <f t="shared" si="117"/>
        <v>1.524008</v>
      </c>
      <c r="N662" t="str">
        <f t="shared" si="122"/>
        <v>150-200%</v>
      </c>
      <c r="O662" s="6">
        <f>MIN(H662,I662)*INDEX('2018_commission_structure-Start'!$A$21:$I$24,MATCH($E662,'2018_commission_structure-Start'!$A$21:$A$24,0),MATCH(O$1,'2018_commission_structure-Start'!$A$21:$I$21,0))</f>
        <v>50000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18750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22500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2640.88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18"/>
        <v>93890.880000000005</v>
      </c>
      <c r="U662" s="6">
        <f t="shared" si="119"/>
        <v>150127.88</v>
      </c>
      <c r="V662" s="6">
        <f>MIN(H662,I662)*INDEX('2018_commission_structure-Start'!$A$15:$J$18,MATCH($E662,'2018_commission_structure-Start'!$A$15:$A$18,0),MATCH(V$1,'2018_commission_structure-Start'!$A$15:$J$15,0))</f>
        <v>60000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21250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25000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2640.88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20"/>
        <v>108890.88</v>
      </c>
      <c r="AB662" s="6">
        <f t="shared" si="121"/>
        <v>165127.88</v>
      </c>
    </row>
    <row r="663" spans="1:28" x14ac:dyDescent="0.2">
      <c r="A663" t="str">
        <f t="shared" si="113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 s="2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VLOOKUP(E663,'2018_commission_structure-Start'!$A$22:$I$24,9,FALSE)</f>
        <v>750000</v>
      </c>
      <c r="J663" s="2">
        <f t="shared" si="114"/>
        <v>937500</v>
      </c>
      <c r="K663" s="2">
        <f t="shared" si="115"/>
        <v>1125000</v>
      </c>
      <c r="L663" s="2">
        <f t="shared" si="116"/>
        <v>1500000</v>
      </c>
      <c r="M663" s="12">
        <f t="shared" si="117"/>
        <v>0.50836533333333334</v>
      </c>
      <c r="N663" t="str">
        <f t="shared" si="122"/>
        <v>0-100%</v>
      </c>
      <c r="O663" s="6">
        <f>MIN(H663,I663)*INDEX('2018_commission_structure-Start'!$A$21:$I$24,MATCH($E663,'2018_commission_structure-Start'!$A$21:$A$24,0),MATCH(O$1,'2018_commission_structure-Start'!$A$21:$I$21,0))</f>
        <v>57191.1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18"/>
        <v>57191.1</v>
      </c>
      <c r="U663" s="6">
        <f t="shared" si="119"/>
        <v>146204.1</v>
      </c>
      <c r="V663" s="6">
        <f>MIN(H663,I663)*INDEX('2018_commission_structure-Start'!$A$15:$J$18,MATCH($E663,'2018_commission_structure-Start'!$A$15:$A$18,0),MATCH(V$1,'2018_commission_structure-Start'!$A$15:$J$15,0))</f>
        <v>57191.1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20"/>
        <v>57191.1</v>
      </c>
      <c r="AB663" s="6">
        <f t="shared" si="121"/>
        <v>146204.1</v>
      </c>
    </row>
    <row r="664" spans="1:28" x14ac:dyDescent="0.2">
      <c r="A664" t="str">
        <f t="shared" si="113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 s="2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VLOOKUP(E664,'2018_commission_structure-Start'!$A$22:$I$24,9,FALSE)</f>
        <v>600000</v>
      </c>
      <c r="J664" s="2">
        <f t="shared" si="114"/>
        <v>750000</v>
      </c>
      <c r="K664" s="2">
        <f t="shared" si="115"/>
        <v>900000</v>
      </c>
      <c r="L664" s="2">
        <f t="shared" si="116"/>
        <v>1200000</v>
      </c>
      <c r="M664" s="12">
        <f t="shared" si="117"/>
        <v>1.4476883333333332</v>
      </c>
      <c r="N664" t="str">
        <f t="shared" si="122"/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24908.73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18"/>
        <v>128408.73</v>
      </c>
      <c r="U664" s="6">
        <f t="shared" si="119"/>
        <v>184323.72999999998</v>
      </c>
      <c r="V664" s="6">
        <f>MIN(H664,I664)*INDEX('2018_commission_structure-Start'!$A$15:$J$18,MATCH($E664,'2018_commission_structure-Start'!$A$15:$A$18,0),MATCH(V$1,'2018_commission_structure-Start'!$A$15:$J$15,0))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29653.25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20"/>
        <v>146653.25</v>
      </c>
      <c r="AB664" s="6">
        <f t="shared" si="121"/>
        <v>202568.25</v>
      </c>
    </row>
    <row r="665" spans="1:28" x14ac:dyDescent="0.2">
      <c r="A665" t="str">
        <f t="shared" si="113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 s="2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VLOOKUP(E665,'2018_commission_structure-Start'!$A$22:$I$24,9,FALSE)</f>
        <v>600000</v>
      </c>
      <c r="J665" s="2">
        <f t="shared" si="114"/>
        <v>750000</v>
      </c>
      <c r="K665" s="2">
        <f t="shared" si="115"/>
        <v>900000</v>
      </c>
      <c r="L665" s="2">
        <f t="shared" si="116"/>
        <v>1200000</v>
      </c>
      <c r="M665" s="12">
        <f t="shared" si="117"/>
        <v>1.5229250000000001</v>
      </c>
      <c r="N665" t="str">
        <f t="shared" si="122"/>
        <v>150-200%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25500.000000000004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31500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3576.3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18"/>
        <v>138576.29999999999</v>
      </c>
      <c r="U665" s="6">
        <f t="shared" si="119"/>
        <v>193265.3</v>
      </c>
      <c r="V665" s="6">
        <f>MIN(H665,I665)*INDEX('2018_commission_structure-Start'!$A$15:$J$18,MATCH($E665,'2018_commission_structure-Start'!$A$15:$A$18,0),MATCH(V$1,'2018_commission_structure-Start'!$A$15:$J$15,0))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27000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37500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4126.5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20"/>
        <v>158626.5</v>
      </c>
      <c r="AB665" s="6">
        <f t="shared" si="121"/>
        <v>213315.5</v>
      </c>
    </row>
    <row r="666" spans="1:28" x14ac:dyDescent="0.2">
      <c r="A666" t="str">
        <f t="shared" si="113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 s="2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VLOOKUP(E666,'2018_commission_structure-Start'!$A$22:$I$24,9,FALSE)</f>
        <v>750000</v>
      </c>
      <c r="J666" s="2">
        <f t="shared" si="114"/>
        <v>937500</v>
      </c>
      <c r="K666" s="2">
        <f t="shared" si="115"/>
        <v>1125000</v>
      </c>
      <c r="L666" s="2">
        <f t="shared" si="116"/>
        <v>1500000</v>
      </c>
      <c r="M666" s="12">
        <f t="shared" si="117"/>
        <v>0.84751066666666663</v>
      </c>
      <c r="N666" t="str">
        <f t="shared" si="122"/>
        <v>0-100%</v>
      </c>
      <c r="O666" s="6">
        <f>MIN(H666,I666)*INDEX('2018_commission_structure-Start'!$A$21:$I$24,MATCH($E666,'2018_commission_structure-Start'!$A$21:$A$24,0),MATCH(O$1,'2018_commission_structure-Start'!$A$21:$I$21,0))</f>
        <v>95344.95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18"/>
        <v>95344.95</v>
      </c>
      <c r="U666" s="6">
        <f t="shared" si="119"/>
        <v>187322.95</v>
      </c>
      <c r="V666" s="6">
        <f>MIN(H666,I666)*INDEX('2018_commission_structure-Start'!$A$15:$J$18,MATCH($E666,'2018_commission_structure-Start'!$A$15:$A$18,0),MATCH(V$1,'2018_commission_structure-Start'!$A$15:$J$15,0))</f>
        <v>95344.95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20"/>
        <v>95344.95</v>
      </c>
      <c r="AB666" s="6">
        <f t="shared" si="121"/>
        <v>187322.95</v>
      </c>
    </row>
    <row r="667" spans="1:28" x14ac:dyDescent="0.2">
      <c r="A667" t="str">
        <f t="shared" si="113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 s="2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VLOOKUP(E667,'2018_commission_structure-Start'!$A$22:$I$24,9,FALSE)</f>
        <v>600000</v>
      </c>
      <c r="J667" s="2">
        <f t="shared" si="114"/>
        <v>750000</v>
      </c>
      <c r="K667" s="2">
        <f t="shared" si="115"/>
        <v>900000</v>
      </c>
      <c r="L667" s="2">
        <f t="shared" si="116"/>
        <v>1200000</v>
      </c>
      <c r="M667" s="12">
        <f t="shared" si="117"/>
        <v>1.1317433333333333</v>
      </c>
      <c r="N667" t="str">
        <f t="shared" si="122"/>
        <v>100-125%</v>
      </c>
      <c r="O667" s="6">
        <f>MIN(H667,I667)*INDEX('2018_commission_structure-Start'!$A$21:$I$24,MATCH($E667,'2018_commission_structure-Start'!$A$21:$A$24,0),MATCH(O$1,'2018_commission_structure-Start'!$A$21:$I$21,0))</f>
        <v>78000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13437.820000000002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18"/>
        <v>91437.82</v>
      </c>
      <c r="U667" s="6">
        <f t="shared" si="119"/>
        <v>142152.82</v>
      </c>
      <c r="V667" s="6">
        <f>MIN(H667,I667)*INDEX('2018_commission_structure-Start'!$A$15:$J$18,MATCH($E667,'2018_commission_structure-Start'!$A$15:$A$18,0),MATCH(V$1,'2018_commission_structure-Start'!$A$15:$J$15,0))</f>
        <v>90000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14228.279999999999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20"/>
        <v>104228.28</v>
      </c>
      <c r="AB667" s="6">
        <f t="shared" si="121"/>
        <v>154943.28</v>
      </c>
    </row>
    <row r="668" spans="1:28" x14ac:dyDescent="0.2">
      <c r="A668" t="str">
        <f t="shared" si="113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 s="2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VLOOKUP(E668,'2018_commission_structure-Start'!$A$22:$I$24,9,FALSE)</f>
        <v>600000</v>
      </c>
      <c r="J668" s="2">
        <f t="shared" si="114"/>
        <v>750000</v>
      </c>
      <c r="K668" s="2">
        <f t="shared" si="115"/>
        <v>900000</v>
      </c>
      <c r="L668" s="2">
        <f t="shared" si="116"/>
        <v>1200000</v>
      </c>
      <c r="M668" s="12">
        <f t="shared" si="117"/>
        <v>0.98138999999999998</v>
      </c>
      <c r="N668" t="str">
        <f t="shared" si="122"/>
        <v>0-100%</v>
      </c>
      <c r="O668" s="6">
        <f>MIN(H668,I668)*INDEX('2018_commission_structure-Start'!$A$21:$I$24,MATCH($E668,'2018_commission_structure-Start'!$A$21:$A$24,0),MATCH(O$1,'2018_commission_structure-Start'!$A$21:$I$21,0))</f>
        <v>76548.42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18"/>
        <v>76548.42</v>
      </c>
      <c r="U668" s="6">
        <f t="shared" si="119"/>
        <v>129644.42</v>
      </c>
      <c r="V668" s="6">
        <f>MIN(H668,I668)*INDEX('2018_commission_structure-Start'!$A$15:$J$18,MATCH($E668,'2018_commission_structure-Start'!$A$15:$A$18,0),MATCH(V$1,'2018_commission_structure-Start'!$A$15:$J$15,0))</f>
        <v>88325.099999999991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20"/>
        <v>88325.099999999991</v>
      </c>
      <c r="AB668" s="6">
        <f t="shared" si="121"/>
        <v>141421.09999999998</v>
      </c>
    </row>
    <row r="669" spans="1:28" x14ac:dyDescent="0.2">
      <c r="A669" t="str">
        <f t="shared" si="113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 s="2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VLOOKUP(E669,'2018_commission_structure-Start'!$A$22:$I$24,9,FALSE)</f>
        <v>500000</v>
      </c>
      <c r="J669" s="2">
        <f t="shared" si="114"/>
        <v>625000</v>
      </c>
      <c r="K669" s="2">
        <f t="shared" si="115"/>
        <v>750000</v>
      </c>
      <c r="L669" s="2">
        <f t="shared" si="116"/>
        <v>1000000</v>
      </c>
      <c r="M669" s="12">
        <f t="shared" si="117"/>
        <v>1.27417</v>
      </c>
      <c r="N669" t="str">
        <f t="shared" si="122"/>
        <v>125-150%</v>
      </c>
      <c r="O669" s="6">
        <f>MIN(H669,I669)*INDEX('2018_commission_structure-Start'!$A$21:$I$24,MATCH($E669,'2018_commission_structure-Start'!$A$21:$A$24,0),MATCH(O$1,'2018_commission_structure-Start'!$A$21:$I$21,0))</f>
        <v>50000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18750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2175.2999999999997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18"/>
        <v>70925.3</v>
      </c>
      <c r="U669" s="6">
        <f t="shared" si="119"/>
        <v>116089.3</v>
      </c>
      <c r="V669" s="6">
        <f>MIN(H669,I669)*INDEX('2018_commission_structure-Start'!$A$15:$J$18,MATCH($E669,'2018_commission_structure-Start'!$A$15:$A$18,0),MATCH(V$1,'2018_commission_structure-Start'!$A$15:$J$15,0))</f>
        <v>60000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21250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2417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20"/>
        <v>83667</v>
      </c>
      <c r="AB669" s="6">
        <f t="shared" si="121"/>
        <v>128831</v>
      </c>
    </row>
    <row r="670" spans="1:28" x14ac:dyDescent="0.2">
      <c r="A670" t="str">
        <f t="shared" si="113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 s="2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VLOOKUP(E670,'2018_commission_structure-Start'!$A$22:$I$24,9,FALSE)</f>
        <v>750000</v>
      </c>
      <c r="J670" s="2">
        <f t="shared" si="114"/>
        <v>937500</v>
      </c>
      <c r="K670" s="2">
        <f t="shared" si="115"/>
        <v>1125000</v>
      </c>
      <c r="L670" s="2">
        <f t="shared" si="116"/>
        <v>1500000</v>
      </c>
      <c r="M670" s="12">
        <f t="shared" si="117"/>
        <v>1.04674</v>
      </c>
      <c r="N670" t="str">
        <f t="shared" si="122"/>
        <v>100-125%</v>
      </c>
      <c r="O670" s="6">
        <f>MIN(H670,I670)*INDEX('2018_commission_structure-Start'!$A$21:$I$24,MATCH($E670,'2018_commission_structure-Start'!$A$21:$A$24,0),MATCH(O$1,'2018_commission_structure-Start'!$A$21:$I$21,0))</f>
        <v>112500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6660.45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18"/>
        <v>119160.45</v>
      </c>
      <c r="U670" s="6">
        <f t="shared" si="119"/>
        <v>215752.45</v>
      </c>
      <c r="V670" s="6">
        <f>MIN(H670,I670)*INDEX('2018_commission_structure-Start'!$A$15:$J$18,MATCH($E670,'2018_commission_structure-Start'!$A$15:$A$18,0),MATCH(V$1,'2018_commission_structure-Start'!$A$15:$J$15,0))</f>
        <v>112500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7712.1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20"/>
        <v>120212.1</v>
      </c>
      <c r="AB670" s="6">
        <f t="shared" si="121"/>
        <v>216804.1</v>
      </c>
    </row>
    <row r="671" spans="1:28" x14ac:dyDescent="0.2">
      <c r="A671" t="str">
        <f t="shared" si="113"/>
        <v>Terri Novic</v>
      </c>
      <c r="B671">
        <v>7492341709</v>
      </c>
      <c r="C671" t="s">
        <v>518</v>
      </c>
      <c r="D671" t="s">
        <v>519</v>
      </c>
      <c r="E671" t="s">
        <v>7</v>
      </c>
      <c r="F671" s="2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VLOOKUP(E671,'2018_commission_structure-Start'!$A$22:$I$24,9,FALSE)</f>
        <v>500000</v>
      </c>
      <c r="J671" s="2">
        <f t="shared" si="114"/>
        <v>625000</v>
      </c>
      <c r="K671" s="2">
        <f t="shared" si="115"/>
        <v>750000</v>
      </c>
      <c r="L671" s="2">
        <f t="shared" si="116"/>
        <v>1000000</v>
      </c>
      <c r="M671" s="12">
        <f t="shared" si="117"/>
        <v>0.85687000000000002</v>
      </c>
      <c r="N671" t="str">
        <f t="shared" si="122"/>
        <v>0-100%</v>
      </c>
      <c r="O671" s="6">
        <f>MIN(H671,I671)*INDEX('2018_commission_structure-Start'!$A$21:$I$24,MATCH($E671,'2018_commission_structure-Start'!$A$21:$A$24,0),MATCH(O$1,'2018_commission_structure-Start'!$A$21:$I$21,0))</f>
        <v>42843.5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18"/>
        <v>42843.5</v>
      </c>
      <c r="U671" s="6">
        <f t="shared" si="119"/>
        <v>77932.5</v>
      </c>
      <c r="V671" s="6">
        <f>MIN(H671,I671)*INDEX('2018_commission_structure-Start'!$A$15:$J$18,MATCH($E671,'2018_commission_structure-Start'!$A$15:$A$18,0),MATCH(V$1,'2018_commission_structure-Start'!$A$15:$J$15,0))</f>
        <v>51412.2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20"/>
        <v>51412.2</v>
      </c>
      <c r="AB671" s="6">
        <f t="shared" si="121"/>
        <v>86501.2</v>
      </c>
    </row>
    <row r="672" spans="1:28" x14ac:dyDescent="0.2">
      <c r="A672" t="str">
        <f t="shared" si="113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 s="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VLOOKUP(E672,'2018_commission_structure-Start'!$A$22:$I$24,9,FALSE)</f>
        <v>600000</v>
      </c>
      <c r="J672" s="2">
        <f t="shared" si="114"/>
        <v>750000</v>
      </c>
      <c r="K672" s="2">
        <f t="shared" si="115"/>
        <v>900000</v>
      </c>
      <c r="L672" s="2">
        <f t="shared" si="116"/>
        <v>1200000</v>
      </c>
      <c r="M672" s="12">
        <f t="shared" si="117"/>
        <v>0.90342833333333339</v>
      </c>
      <c r="N672" t="str">
        <f t="shared" si="122"/>
        <v>0-100%</v>
      </c>
      <c r="O672" s="6">
        <f>MIN(H672,I672)*INDEX('2018_commission_structure-Start'!$A$21:$I$24,MATCH($E672,'2018_commission_structure-Start'!$A$21:$A$24,0),MATCH(O$1,'2018_commission_structure-Start'!$A$21:$I$21,0))</f>
        <v>70467.41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18"/>
        <v>70467.41</v>
      </c>
      <c r="U672" s="6">
        <f t="shared" si="119"/>
        <v>142153.41</v>
      </c>
      <c r="V672" s="6">
        <f>MIN(H672,I672)*INDEX('2018_commission_structure-Start'!$A$15:$J$18,MATCH($E672,'2018_commission_structure-Start'!$A$15:$A$18,0),MATCH(V$1,'2018_commission_structure-Start'!$A$15:$J$15,0))</f>
        <v>81308.55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20"/>
        <v>81308.55</v>
      </c>
      <c r="AB672" s="6">
        <f t="shared" si="121"/>
        <v>152994.54999999999</v>
      </c>
    </row>
    <row r="673" spans="1:28" x14ac:dyDescent="0.2">
      <c r="A673" t="str">
        <f t="shared" si="113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 s="2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VLOOKUP(E673,'2018_commission_structure-Start'!$A$22:$I$24,9,FALSE)</f>
        <v>500000</v>
      </c>
      <c r="J673" s="2">
        <f t="shared" si="114"/>
        <v>625000</v>
      </c>
      <c r="K673" s="2">
        <f t="shared" si="115"/>
        <v>750000</v>
      </c>
      <c r="L673" s="2">
        <f t="shared" si="116"/>
        <v>1000000</v>
      </c>
      <c r="M673" s="12">
        <f t="shared" si="117"/>
        <v>1.289744</v>
      </c>
      <c r="N673" t="str">
        <f t="shared" si="122"/>
        <v>125-150%</v>
      </c>
      <c r="O673" s="6">
        <f>MIN(H673,I673)*INDEX('2018_commission_structure-Start'!$A$21:$I$24,MATCH($E673,'2018_commission_structure-Start'!$A$21:$A$24,0),MATCH(O$1,'2018_commission_structure-Start'!$A$21:$I$21,0))</f>
        <v>50000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18750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3576.96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18"/>
        <v>72326.960000000006</v>
      </c>
      <c r="U673" s="6">
        <f t="shared" si="119"/>
        <v>109737.96</v>
      </c>
      <c r="V673" s="6">
        <f>MIN(H673,I673)*INDEX('2018_commission_structure-Start'!$A$15:$J$18,MATCH($E673,'2018_commission_structure-Start'!$A$15:$A$18,0),MATCH(V$1,'2018_commission_structure-Start'!$A$15:$J$15,0))</f>
        <v>60000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21250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3974.4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20"/>
        <v>85224.4</v>
      </c>
      <c r="AB673" s="6">
        <f t="shared" si="121"/>
        <v>122635.4</v>
      </c>
    </row>
    <row r="674" spans="1:28" x14ac:dyDescent="0.2">
      <c r="A674" t="str">
        <f t="shared" si="113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 s="2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VLOOKUP(E674,'2018_commission_structure-Start'!$A$22:$I$24,9,FALSE)</f>
        <v>600000</v>
      </c>
      <c r="J674" s="2">
        <f t="shared" si="114"/>
        <v>750000</v>
      </c>
      <c r="K674" s="2">
        <f t="shared" si="115"/>
        <v>900000</v>
      </c>
      <c r="L674" s="2">
        <f t="shared" si="116"/>
        <v>1200000</v>
      </c>
      <c r="M674" s="12">
        <f t="shared" si="117"/>
        <v>1.2872033333333333</v>
      </c>
      <c r="N674" t="str">
        <f t="shared" si="122"/>
        <v>125-150%</v>
      </c>
      <c r="O674" s="6">
        <f>MIN(H674,I674)*INDEX('2018_commission_structure-Start'!$A$21:$I$24,MATCH($E674,'2018_commission_structure-Start'!$A$21:$A$24,0),MATCH(O$1,'2018_commission_structure-Start'!$A$21:$I$21,0))</f>
        <v>78000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25500.000000000004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4687.62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18"/>
        <v>108187.62</v>
      </c>
      <c r="U674" s="6">
        <f t="shared" si="119"/>
        <v>163530.62</v>
      </c>
      <c r="V674" s="6">
        <f>MIN(H674,I674)*INDEX('2018_commission_structure-Start'!$A$15:$J$18,MATCH($E674,'2018_commission_structure-Start'!$A$15:$A$18,0),MATCH(V$1,'2018_commission_structure-Start'!$A$15:$J$15,0))</f>
        <v>90000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27000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5580.5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20"/>
        <v>122580.5</v>
      </c>
      <c r="AB674" s="6">
        <f t="shared" si="121"/>
        <v>177923.5</v>
      </c>
    </row>
    <row r="675" spans="1:28" x14ac:dyDescent="0.2">
      <c r="A675" t="str">
        <f t="shared" si="113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 s="2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VLOOKUP(E675,'2018_commission_structure-Start'!$A$22:$I$24,9,FALSE)</f>
        <v>600000</v>
      </c>
      <c r="J675" s="2">
        <f t="shared" si="114"/>
        <v>750000</v>
      </c>
      <c r="K675" s="2">
        <f t="shared" si="115"/>
        <v>900000</v>
      </c>
      <c r="L675" s="2">
        <f t="shared" si="116"/>
        <v>1200000</v>
      </c>
      <c r="M675" s="12">
        <f t="shared" si="117"/>
        <v>1.1697249999999999</v>
      </c>
      <c r="N675" t="str">
        <f t="shared" si="122"/>
        <v>100-125%</v>
      </c>
      <c r="O675" s="6">
        <f>MIN(H675,I675)*INDEX('2018_commission_structure-Start'!$A$21:$I$24,MATCH($E675,'2018_commission_structure-Start'!$A$21:$A$24,0),MATCH(O$1,'2018_commission_structure-Start'!$A$21:$I$21,0))</f>
        <v>78000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17311.95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18"/>
        <v>95311.95</v>
      </c>
      <c r="U675" s="6">
        <f t="shared" si="119"/>
        <v>149210.95000000001</v>
      </c>
      <c r="V675" s="6">
        <f>MIN(H675,I675)*INDEX('2018_commission_structure-Start'!$A$15:$J$18,MATCH($E675,'2018_commission_structure-Start'!$A$15:$A$18,0),MATCH(V$1,'2018_commission_structure-Start'!$A$15:$J$15,0))</f>
        <v>90000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18330.3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20"/>
        <v>108330.3</v>
      </c>
      <c r="AB675" s="6">
        <f t="shared" si="121"/>
        <v>162229.29999999999</v>
      </c>
    </row>
    <row r="676" spans="1:28" x14ac:dyDescent="0.2">
      <c r="A676" t="str">
        <f t="shared" si="113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 s="2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VLOOKUP(E676,'2018_commission_structure-Start'!$A$22:$I$24,9,FALSE)</f>
        <v>750000</v>
      </c>
      <c r="J676" s="2">
        <f t="shared" si="114"/>
        <v>937500</v>
      </c>
      <c r="K676" s="2">
        <f t="shared" si="115"/>
        <v>1125000</v>
      </c>
      <c r="L676" s="2">
        <f t="shared" si="116"/>
        <v>1500000</v>
      </c>
      <c r="M676" s="12">
        <f t="shared" si="117"/>
        <v>0.78183199999999997</v>
      </c>
      <c r="N676" t="str">
        <f t="shared" si="122"/>
        <v>0-100%</v>
      </c>
      <c r="O676" s="6">
        <f>MIN(H676,I676)*INDEX('2018_commission_structure-Start'!$A$21:$I$24,MATCH($E676,'2018_commission_structure-Start'!$A$21:$A$24,0),MATCH(O$1,'2018_commission_structure-Start'!$A$21:$I$21,0))</f>
        <v>87956.099999999991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18"/>
        <v>87956.099999999991</v>
      </c>
      <c r="U676" s="6">
        <f t="shared" si="119"/>
        <v>195706.09999999998</v>
      </c>
      <c r="V676" s="6">
        <f>MIN(H676,I676)*INDEX('2018_commission_structure-Start'!$A$15:$J$18,MATCH($E676,'2018_commission_structure-Start'!$A$15:$A$18,0),MATCH(V$1,'2018_commission_structure-Start'!$A$15:$J$15,0))</f>
        <v>87956.099999999991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20"/>
        <v>87956.099999999991</v>
      </c>
      <c r="AB676" s="6">
        <f t="shared" si="121"/>
        <v>195706.09999999998</v>
      </c>
    </row>
    <row r="677" spans="1:28" x14ac:dyDescent="0.2">
      <c r="A677" t="str">
        <f t="shared" si="113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 s="2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VLOOKUP(E677,'2018_commission_structure-Start'!$A$22:$I$24,9,FALSE)</f>
        <v>500000</v>
      </c>
      <c r="J677" s="2">
        <f t="shared" si="114"/>
        <v>625000</v>
      </c>
      <c r="K677" s="2">
        <f t="shared" si="115"/>
        <v>750000</v>
      </c>
      <c r="L677" s="2">
        <f t="shared" si="116"/>
        <v>1000000</v>
      </c>
      <c r="M677" s="12">
        <f t="shared" si="117"/>
        <v>1.230424</v>
      </c>
      <c r="N677" t="str">
        <f t="shared" si="122"/>
        <v>100-125%</v>
      </c>
      <c r="O677" s="6">
        <f>MIN(H677,I677)*INDEX('2018_commission_structure-Start'!$A$21:$I$24,MATCH($E677,'2018_commission_structure-Start'!$A$21:$A$24,0),MATCH(O$1,'2018_commission_structure-Start'!$A$21:$I$21,0))</f>
        <v>50000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17281.8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18"/>
        <v>67281.8</v>
      </c>
      <c r="U677" s="6">
        <f t="shared" si="119"/>
        <v>97921.8</v>
      </c>
      <c r="V677" s="6">
        <f>MIN(H677,I677)*INDEX('2018_commission_structure-Start'!$A$15:$J$18,MATCH($E677,'2018_commission_structure-Start'!$A$15:$A$18,0),MATCH(V$1,'2018_commission_structure-Start'!$A$15:$J$15,0))</f>
        <v>60000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19586.04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20"/>
        <v>79586.040000000008</v>
      </c>
      <c r="AB677" s="6">
        <f t="shared" si="121"/>
        <v>110226.04000000001</v>
      </c>
    </row>
    <row r="678" spans="1:28" x14ac:dyDescent="0.2">
      <c r="A678" t="str">
        <f t="shared" si="113"/>
        <v>Jermayne O'Grady</v>
      </c>
      <c r="B678">
        <v>6637560367</v>
      </c>
      <c r="C678" t="s">
        <v>670</v>
      </c>
      <c r="D678" t="s">
        <v>1024</v>
      </c>
      <c r="E678" t="s">
        <v>7</v>
      </c>
      <c r="F678" s="2">
        <v>56008</v>
      </c>
      <c r="G678">
        <f>COUNTIF(deals_closed!D:D,B678)</f>
        <v>20</v>
      </c>
      <c r="H678" s="2">
        <f>SUMIF(deals_closed!D:D,B678,deals_closed!C:C)</f>
        <v>665204</v>
      </c>
      <c r="I678" s="2">
        <f>VLOOKUP(E678,'2018_commission_structure-Start'!$A$22:$I$24,9,FALSE)</f>
        <v>500000</v>
      </c>
      <c r="J678" s="2">
        <f t="shared" si="114"/>
        <v>625000</v>
      </c>
      <c r="K678" s="2">
        <f t="shared" si="115"/>
        <v>750000</v>
      </c>
      <c r="L678" s="2">
        <f t="shared" si="116"/>
        <v>1000000</v>
      </c>
      <c r="M678" s="12">
        <f t="shared" si="117"/>
        <v>1.330408</v>
      </c>
      <c r="N678" t="str">
        <f t="shared" si="122"/>
        <v>125-150%</v>
      </c>
      <c r="O678" s="6">
        <f>MIN(H678,I678)*INDEX('2018_commission_structure-Start'!$A$21:$I$24,MATCH($E678,'2018_commission_structure-Start'!$A$21:$A$24,0),MATCH(O$1,'2018_commission_structure-Start'!$A$21:$I$21,0))</f>
        <v>50000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18750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7236.7199999999993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18"/>
        <v>75986.720000000001</v>
      </c>
      <c r="U678" s="6">
        <f t="shared" si="119"/>
        <v>131994.72</v>
      </c>
      <c r="V678" s="6">
        <f>MIN(H678,I678)*INDEX('2018_commission_structure-Start'!$A$15:$J$18,MATCH($E678,'2018_commission_structure-Start'!$A$15:$A$18,0),MATCH(V$1,'2018_commission_structure-Start'!$A$15:$J$15,0))</f>
        <v>60000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21250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8040.8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20"/>
        <v>89290.8</v>
      </c>
      <c r="AB678" s="6">
        <f t="shared" si="121"/>
        <v>145298.79999999999</v>
      </c>
    </row>
    <row r="679" spans="1:28" x14ac:dyDescent="0.2">
      <c r="A679" t="str">
        <f t="shared" si="113"/>
        <v>Glenn O'Murtagh</v>
      </c>
      <c r="B679">
        <v>3288836432</v>
      </c>
      <c r="C679" t="s">
        <v>292</v>
      </c>
      <c r="D679" t="s">
        <v>293</v>
      </c>
      <c r="E679" t="s">
        <v>10</v>
      </c>
      <c r="F679" s="2">
        <v>102601</v>
      </c>
      <c r="G679">
        <f>COUNTIF(deals_closed!D:D,B679)</f>
        <v>13</v>
      </c>
      <c r="H679" s="2">
        <f>SUMIF(deals_closed!D:D,B679,deals_closed!C:C)</f>
        <v>499816</v>
      </c>
      <c r="I679" s="2">
        <f>VLOOKUP(E679,'2018_commission_structure-Start'!$A$22:$I$24,9,FALSE)</f>
        <v>750000</v>
      </c>
      <c r="J679" s="2">
        <f t="shared" si="114"/>
        <v>937500</v>
      </c>
      <c r="K679" s="2">
        <f t="shared" si="115"/>
        <v>1125000</v>
      </c>
      <c r="L679" s="2">
        <f t="shared" si="116"/>
        <v>1500000</v>
      </c>
      <c r="M679" s="12">
        <f t="shared" si="117"/>
        <v>0.66642133333333331</v>
      </c>
      <c r="N679" t="str">
        <f t="shared" si="122"/>
        <v>0-100%</v>
      </c>
      <c r="O679" s="6">
        <f>MIN(H679,I679)*INDEX('2018_commission_structure-Start'!$A$21:$I$24,MATCH($E679,'2018_commission_structure-Start'!$A$21:$A$24,0),MATCH(O$1,'2018_commission_structure-Start'!$A$21:$I$21,0))</f>
        <v>74972.399999999994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18"/>
        <v>74972.399999999994</v>
      </c>
      <c r="U679" s="6">
        <f t="shared" si="119"/>
        <v>177573.4</v>
      </c>
      <c r="V679" s="6">
        <f>MIN(H679,I679)*INDEX('2018_commission_structure-Start'!$A$15:$J$18,MATCH($E679,'2018_commission_structure-Start'!$A$15:$A$18,0),MATCH(V$1,'2018_commission_structure-Start'!$A$15:$J$15,0))</f>
        <v>74972.399999999994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20"/>
        <v>74972.399999999994</v>
      </c>
      <c r="AB679" s="6">
        <f t="shared" si="121"/>
        <v>177573.4</v>
      </c>
    </row>
    <row r="680" spans="1:28" x14ac:dyDescent="0.2">
      <c r="A680" t="str">
        <f t="shared" si="113"/>
        <v>Brice O'Sheeryne</v>
      </c>
      <c r="B680">
        <v>992720575</v>
      </c>
      <c r="C680" t="s">
        <v>1310</v>
      </c>
      <c r="D680" t="s">
        <v>1311</v>
      </c>
      <c r="E680" t="s">
        <v>7</v>
      </c>
      <c r="F680" s="2">
        <v>49548</v>
      </c>
      <c r="G680">
        <f>COUNTIF(deals_closed!D:D,B680)</f>
        <v>25</v>
      </c>
      <c r="H680" s="2">
        <f>SUMIF(deals_closed!D:D,B680,deals_closed!C:C)</f>
        <v>778272</v>
      </c>
      <c r="I680" s="2">
        <f>VLOOKUP(E680,'2018_commission_structure-Start'!$A$22:$I$24,9,FALSE)</f>
        <v>500000</v>
      </c>
      <c r="J680" s="2">
        <f t="shared" si="114"/>
        <v>625000</v>
      </c>
      <c r="K680" s="2">
        <f t="shared" si="115"/>
        <v>750000</v>
      </c>
      <c r="L680" s="2">
        <f t="shared" si="116"/>
        <v>1000000</v>
      </c>
      <c r="M680" s="12">
        <f t="shared" si="117"/>
        <v>1.5565439999999999</v>
      </c>
      <c r="N680" t="str">
        <f t="shared" si="122"/>
        <v>150-200%</v>
      </c>
      <c r="O680" s="6">
        <f>MIN(H680,I680)*INDEX('2018_commission_structure-Start'!$A$21:$I$24,MATCH($E680,'2018_commission_structure-Start'!$A$21:$A$24,0),MATCH(O$1,'2018_commission_structure-Start'!$A$21:$I$21,0))</f>
        <v>50000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18750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22500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6219.84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18"/>
        <v>97469.84</v>
      </c>
      <c r="U680" s="6">
        <f t="shared" si="119"/>
        <v>147017.84</v>
      </c>
      <c r="V680" s="6">
        <f>MIN(H680,I680)*INDEX('2018_commission_structure-Start'!$A$15:$J$18,MATCH($E680,'2018_commission_structure-Start'!$A$15:$A$18,0),MATCH(V$1,'2018_commission_structure-Start'!$A$15:$J$15,0))</f>
        <v>60000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21250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25000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6219.84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20"/>
        <v>112469.84</v>
      </c>
      <c r="AB680" s="6">
        <f t="shared" si="121"/>
        <v>162017.84</v>
      </c>
    </row>
    <row r="681" spans="1:28" x14ac:dyDescent="0.2">
      <c r="A681" t="str">
        <f t="shared" si="113"/>
        <v>Elsey O'Shevlin</v>
      </c>
      <c r="B681">
        <v>1313434965</v>
      </c>
      <c r="C681" t="s">
        <v>402</v>
      </c>
      <c r="D681" t="s">
        <v>627</v>
      </c>
      <c r="E681" t="s">
        <v>29</v>
      </c>
      <c r="F681" s="2">
        <v>72359</v>
      </c>
      <c r="G681">
        <f>COUNTIF(deals_closed!D:D,B681)</f>
        <v>20</v>
      </c>
      <c r="H681" s="2">
        <f>SUMIF(deals_closed!D:D,B681,deals_closed!C:C)</f>
        <v>575546</v>
      </c>
      <c r="I681" s="2">
        <f>VLOOKUP(E681,'2018_commission_structure-Start'!$A$22:$I$24,9,FALSE)</f>
        <v>600000</v>
      </c>
      <c r="J681" s="2">
        <f t="shared" si="114"/>
        <v>750000</v>
      </c>
      <c r="K681" s="2">
        <f t="shared" si="115"/>
        <v>900000</v>
      </c>
      <c r="L681" s="2">
        <f t="shared" si="116"/>
        <v>1200000</v>
      </c>
      <c r="M681" s="12">
        <f t="shared" si="117"/>
        <v>0.95924333333333334</v>
      </c>
      <c r="N681" t="str">
        <f t="shared" si="122"/>
        <v>0-100%</v>
      </c>
      <c r="O681" s="6">
        <f>MIN(H681,I681)*INDEX('2018_commission_structure-Start'!$A$21:$I$24,MATCH($E681,'2018_commission_structure-Start'!$A$21:$A$24,0),MATCH(O$1,'2018_commission_structure-Start'!$A$21:$I$21,0))</f>
        <v>74820.98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0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18"/>
        <v>74820.98</v>
      </c>
      <c r="U681" s="6">
        <f t="shared" si="119"/>
        <v>147179.97999999998</v>
      </c>
      <c r="V681" s="6">
        <f>MIN(H681,I681)*INDEX('2018_commission_structure-Start'!$A$15:$J$18,MATCH($E681,'2018_commission_structure-Start'!$A$15:$A$18,0),MATCH(V$1,'2018_commission_structure-Start'!$A$15:$J$15,0))</f>
        <v>86331.9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20"/>
        <v>86331.9</v>
      </c>
      <c r="AB681" s="6">
        <f t="shared" si="121"/>
        <v>158690.9</v>
      </c>
    </row>
    <row r="682" spans="1:28" x14ac:dyDescent="0.2">
      <c r="A682" t="str">
        <f t="shared" si="113"/>
        <v>Cassaundra Offield</v>
      </c>
      <c r="B682">
        <v>3538909016</v>
      </c>
      <c r="C682" t="s">
        <v>1797</v>
      </c>
      <c r="D682" t="s">
        <v>1798</v>
      </c>
      <c r="E682" t="s">
        <v>7</v>
      </c>
      <c r="F682" s="2">
        <v>57718</v>
      </c>
      <c r="G682">
        <f>COUNTIF(deals_closed!D:D,B682)</f>
        <v>18</v>
      </c>
      <c r="H682" s="2">
        <f>SUMIF(deals_closed!D:D,B682,deals_closed!C:C)</f>
        <v>581268</v>
      </c>
      <c r="I682" s="2">
        <f>VLOOKUP(E682,'2018_commission_structure-Start'!$A$22:$I$24,9,FALSE)</f>
        <v>500000</v>
      </c>
      <c r="J682" s="2">
        <f t="shared" si="114"/>
        <v>625000</v>
      </c>
      <c r="K682" s="2">
        <f t="shared" si="115"/>
        <v>750000</v>
      </c>
      <c r="L682" s="2">
        <f t="shared" si="116"/>
        <v>1000000</v>
      </c>
      <c r="M682" s="12">
        <f t="shared" si="117"/>
        <v>1.162536</v>
      </c>
      <c r="N682" t="str">
        <f t="shared" si="122"/>
        <v>100-125%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12190.199999999999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 t="shared" si="118"/>
        <v>62190.2</v>
      </c>
      <c r="U682" s="6">
        <f t="shared" si="119"/>
        <v>119908.2</v>
      </c>
      <c r="V682" s="6">
        <f>MIN(H682,I682)*INDEX('2018_commission_structure-Start'!$A$15:$J$18,MATCH($E682,'2018_commission_structure-Start'!$A$15:$A$18,0),MATCH(V$1,'2018_commission_structure-Start'!$A$15:$J$15,0))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13815.560000000001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 t="shared" si="120"/>
        <v>73815.56</v>
      </c>
      <c r="AB682" s="6">
        <f t="shared" si="121"/>
        <v>131533.56</v>
      </c>
    </row>
    <row r="683" spans="1:28" x14ac:dyDescent="0.2">
      <c r="A683" t="str">
        <f t="shared" si="113"/>
        <v>Skipper Ohm</v>
      </c>
      <c r="B683">
        <v>3269054114</v>
      </c>
      <c r="C683" t="s">
        <v>1751</v>
      </c>
      <c r="D683" t="s">
        <v>1752</v>
      </c>
      <c r="E683" t="s">
        <v>29</v>
      </c>
      <c r="F683" s="2">
        <v>73223</v>
      </c>
      <c r="G683">
        <f>COUNTIF(deals_closed!D:D,B683)</f>
        <v>22</v>
      </c>
      <c r="H683" s="2">
        <f>SUMIF(deals_closed!D:D,B683,deals_closed!C:C)</f>
        <v>750849</v>
      </c>
      <c r="I683" s="2">
        <f>VLOOKUP(E683,'2018_commission_structure-Start'!$A$22:$I$24,9,FALSE)</f>
        <v>600000</v>
      </c>
      <c r="J683" s="2">
        <f t="shared" si="114"/>
        <v>750000</v>
      </c>
      <c r="K683" s="2">
        <f t="shared" si="115"/>
        <v>900000</v>
      </c>
      <c r="L683" s="2">
        <f t="shared" si="116"/>
        <v>1200000</v>
      </c>
      <c r="M683" s="12">
        <f t="shared" si="117"/>
        <v>1.2514149999999999</v>
      </c>
      <c r="N683" t="str">
        <f t="shared" si="122"/>
        <v>125-150%</v>
      </c>
      <c r="O683" s="6">
        <f>MIN(H683,I683)*INDEX('2018_commission_structure-Start'!$A$21:$I$24,MATCH($E683,'2018_commission_structure-Start'!$A$21:$A$24,0),MATCH(O$1,'2018_commission_structure-Start'!$A$21:$I$21,0))</f>
        <v>78000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25500.000000000004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178.29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18"/>
        <v>103678.29</v>
      </c>
      <c r="U683" s="6">
        <f t="shared" si="119"/>
        <v>176901.28999999998</v>
      </c>
      <c r="V683" s="6">
        <f>MIN(H683,I683)*INDEX('2018_commission_structure-Start'!$A$15:$J$18,MATCH($E683,'2018_commission_structure-Start'!$A$15:$A$18,0),MATCH(V$1,'2018_commission_structure-Start'!$A$15:$J$15,0))</f>
        <v>90000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27000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212.25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20"/>
        <v>117212.25</v>
      </c>
      <c r="AB683" s="6">
        <f t="shared" si="121"/>
        <v>190435.25</v>
      </c>
    </row>
    <row r="684" spans="1:28" x14ac:dyDescent="0.2">
      <c r="A684" t="str">
        <f t="shared" si="113"/>
        <v>Farand Okie</v>
      </c>
      <c r="B684">
        <v>7865341539</v>
      </c>
      <c r="C684" t="s">
        <v>408</v>
      </c>
      <c r="D684" t="s">
        <v>409</v>
      </c>
      <c r="E684" t="s">
        <v>7</v>
      </c>
      <c r="F684" s="2">
        <v>64631</v>
      </c>
      <c r="G684">
        <f>COUNTIF(deals_closed!D:D,B684)</f>
        <v>13</v>
      </c>
      <c r="H684" s="2">
        <f>SUMIF(deals_closed!D:D,B684,deals_closed!C:C)</f>
        <v>577150</v>
      </c>
      <c r="I684" s="2">
        <f>VLOOKUP(E684,'2018_commission_structure-Start'!$A$22:$I$24,9,FALSE)</f>
        <v>500000</v>
      </c>
      <c r="J684" s="2">
        <f t="shared" si="114"/>
        <v>625000</v>
      </c>
      <c r="K684" s="2">
        <f t="shared" si="115"/>
        <v>750000</v>
      </c>
      <c r="L684" s="2">
        <f t="shared" si="116"/>
        <v>1000000</v>
      </c>
      <c r="M684" s="12">
        <f t="shared" si="117"/>
        <v>1.1543000000000001</v>
      </c>
      <c r="N684" t="str">
        <f t="shared" si="122"/>
        <v>100-125%</v>
      </c>
      <c r="O684" s="6">
        <f>MIN(H684,I684)*INDEX('2018_commission_structure-Start'!$A$21:$I$24,MATCH($E684,'2018_commission_structure-Start'!$A$21:$A$24,0),MATCH(O$1,'2018_commission_structure-Start'!$A$21:$I$21,0))</f>
        <v>50000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11572.5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18"/>
        <v>61572.5</v>
      </c>
      <c r="U684" s="6">
        <f t="shared" si="119"/>
        <v>126203.5</v>
      </c>
      <c r="V684" s="6">
        <f>MIN(H684,I684)*INDEX('2018_commission_structure-Start'!$A$15:$J$18,MATCH($E684,'2018_commission_structure-Start'!$A$15:$A$18,0),MATCH(V$1,'2018_commission_structure-Start'!$A$15:$J$15,0))</f>
        <v>60000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13115.500000000002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20"/>
        <v>73115.5</v>
      </c>
      <c r="AB684" s="6">
        <f t="shared" si="121"/>
        <v>137746.5</v>
      </c>
    </row>
    <row r="685" spans="1:28" x14ac:dyDescent="0.2">
      <c r="A685" t="str">
        <f t="shared" si="113"/>
        <v>Bear Olczyk</v>
      </c>
      <c r="B685">
        <v>2763158331</v>
      </c>
      <c r="C685" t="s">
        <v>1900</v>
      </c>
      <c r="D685" t="s">
        <v>1901</v>
      </c>
      <c r="E685" t="s">
        <v>7</v>
      </c>
      <c r="F685" s="2">
        <v>63815</v>
      </c>
      <c r="G685">
        <f>COUNTIF(deals_closed!D:D,B685)</f>
        <v>30</v>
      </c>
      <c r="H685" s="2">
        <f>SUMIF(deals_closed!D:D,B685,deals_closed!C:C)</f>
        <v>1025894</v>
      </c>
      <c r="I685" s="2">
        <f>VLOOKUP(E685,'2018_commission_structure-Start'!$A$22:$I$24,9,FALSE)</f>
        <v>500000</v>
      </c>
      <c r="J685" s="2">
        <f t="shared" si="114"/>
        <v>625000</v>
      </c>
      <c r="K685" s="2">
        <f t="shared" si="115"/>
        <v>750000</v>
      </c>
      <c r="L685" s="2">
        <f t="shared" si="116"/>
        <v>1000000</v>
      </c>
      <c r="M685" s="12">
        <f t="shared" si="117"/>
        <v>2.0517880000000002</v>
      </c>
      <c r="N685" t="str">
        <f>IF(M685&lt;=1, "0-100%", IF(M685&lt;=1.25, "100-125%", IF(M685&lt;=1.5, "125-150%", IF(M685&lt;=2, "150-200%", "200%"))))</f>
        <v>200%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22500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55000</v>
      </c>
      <c r="S685" s="2">
        <f>IF(H685&gt;L685,(H685-L685)*INDEX('2018_commission_structure-Start'!$A$21:$I$24,MATCH($E685,'2018_commission_structure-Start'!$A$21:$A$24,0),MATCH(S$1,'2018_commission_structure-Start'!$A$21:$I$21,0)),0)</f>
        <v>2589.4</v>
      </c>
      <c r="T685" s="6">
        <f t="shared" si="118"/>
        <v>148839.4</v>
      </c>
      <c r="U685" s="6">
        <f t="shared" si="119"/>
        <v>212654.4</v>
      </c>
      <c r="V685" s="6">
        <f>MIN(H685,I685)*INDEX('2018_commission_structure-Start'!$A$15:$J$18,MATCH($E685,'2018_commission_structure-Start'!$A$15:$A$18,0),MATCH(V$1,'2018_commission_structure-Start'!$A$15:$J$15,0))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25000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55000</v>
      </c>
      <c r="Z685" s="2">
        <f>IF(H685&gt;L685,(H685-L685)*INDEX('2018_commission_structure-Start'!$A$21:$I$24,MATCH($E685,'2018_commission_structure-Start'!$A$21:$A$24,0),MATCH(Z$1,'2018_commission_structure-Start'!$A$21:$I$21,0)),0)</f>
        <v>2589.4</v>
      </c>
      <c r="AA685" s="6">
        <f t="shared" si="120"/>
        <v>163839.4</v>
      </c>
      <c r="AB685" s="6">
        <f t="shared" si="121"/>
        <v>227654.39999999999</v>
      </c>
    </row>
    <row r="686" spans="1:28" x14ac:dyDescent="0.2">
      <c r="A686" t="str">
        <f t="shared" si="113"/>
        <v>Malachi Oldknow</v>
      </c>
      <c r="B686">
        <v>784224471</v>
      </c>
      <c r="C686" t="s">
        <v>604</v>
      </c>
      <c r="D686" t="s">
        <v>605</v>
      </c>
      <c r="E686" t="s">
        <v>10</v>
      </c>
      <c r="F686" s="2">
        <v>122759</v>
      </c>
      <c r="G686">
        <f>COUNTIF(deals_closed!D:D,B686)</f>
        <v>25</v>
      </c>
      <c r="H686" s="2">
        <f>SUMIF(deals_closed!D:D,B686,deals_closed!C:C)</f>
        <v>815097</v>
      </c>
      <c r="I686" s="2">
        <f>VLOOKUP(E686,'2018_commission_structure-Start'!$A$22:$I$24,9,FALSE)</f>
        <v>750000</v>
      </c>
      <c r="J686" s="2">
        <f t="shared" si="114"/>
        <v>937500</v>
      </c>
      <c r="K686" s="2">
        <f t="shared" si="115"/>
        <v>1125000</v>
      </c>
      <c r="L686" s="2">
        <f t="shared" si="116"/>
        <v>1500000</v>
      </c>
      <c r="M686" s="12">
        <f t="shared" si="117"/>
        <v>1.0867960000000001</v>
      </c>
      <c r="N686" t="str">
        <f t="shared" ref="N686:N749" si="123">IF(M686&lt;=1, "0-100%", IF(M686&lt;=1.25, "100-125%", IF(M686&lt;=1.5, "125-150%", IF(M686&lt;=2, "150-200%", "&gt;200%"))))</f>
        <v>100-125%</v>
      </c>
      <c r="O686" s="6">
        <f>MIN(H686,I686)*INDEX('2018_commission_structure-Start'!$A$21:$I$24,MATCH($E686,'2018_commission_structure-Start'!$A$21:$A$24,0),MATCH(O$1,'2018_commission_structure-Start'!$A$21:$I$21,0))</f>
        <v>112500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12368.43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18"/>
        <v>124868.43</v>
      </c>
      <c r="U686" s="6">
        <f t="shared" si="119"/>
        <v>247627.43</v>
      </c>
      <c r="V686" s="6">
        <f>MIN(H686,I686)*INDEX('2018_commission_structure-Start'!$A$15:$J$18,MATCH($E686,'2018_commission_structure-Start'!$A$15:$A$18,0),MATCH(V$1,'2018_commission_structure-Start'!$A$15:$J$15,0))</f>
        <v>112500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14321.34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20"/>
        <v>126821.34</v>
      </c>
      <c r="AB686" s="6">
        <f t="shared" si="121"/>
        <v>249580.34</v>
      </c>
    </row>
    <row r="687" spans="1:28" x14ac:dyDescent="0.2">
      <c r="A687" t="str">
        <f t="shared" si="113"/>
        <v>Colline Openshaw</v>
      </c>
      <c r="B687">
        <v>6260817967</v>
      </c>
      <c r="C687" t="s">
        <v>1441</v>
      </c>
      <c r="D687" t="s">
        <v>1442</v>
      </c>
      <c r="E687" t="s">
        <v>7</v>
      </c>
      <c r="F687" s="2">
        <v>37016</v>
      </c>
      <c r="G687">
        <f>COUNTIF(deals_closed!D:D,B687)</f>
        <v>22</v>
      </c>
      <c r="H687" s="2">
        <f>SUMIF(deals_closed!D:D,B687,deals_closed!C:C)</f>
        <v>860163</v>
      </c>
      <c r="I687" s="2">
        <f>VLOOKUP(E687,'2018_commission_structure-Start'!$A$22:$I$24,9,FALSE)</f>
        <v>500000</v>
      </c>
      <c r="J687" s="2">
        <f t="shared" si="114"/>
        <v>625000</v>
      </c>
      <c r="K687" s="2">
        <f t="shared" si="115"/>
        <v>750000</v>
      </c>
      <c r="L687" s="2">
        <f t="shared" si="116"/>
        <v>1000000</v>
      </c>
      <c r="M687" s="12">
        <f t="shared" si="117"/>
        <v>1.720326</v>
      </c>
      <c r="N687" t="str">
        <f t="shared" si="123"/>
        <v>150-200%</v>
      </c>
      <c r="O687" s="6">
        <f>MIN(H687,I687)*INDEX('2018_commission_structure-Start'!$A$21:$I$24,MATCH($E687,'2018_commission_structure-Start'!$A$21:$A$24,0),MATCH(O$1,'2018_commission_structure-Start'!$A$21:$I$21,0))</f>
        <v>50000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18750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22500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24235.86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18"/>
        <v>115485.86</v>
      </c>
      <c r="U687" s="6">
        <f t="shared" si="119"/>
        <v>152501.85999999999</v>
      </c>
      <c r="V687" s="6">
        <f>MIN(H687,I687)*INDEX('2018_commission_structure-Start'!$A$15:$J$18,MATCH($E687,'2018_commission_structure-Start'!$A$15:$A$18,0),MATCH(V$1,'2018_commission_structure-Start'!$A$15:$J$15,0))</f>
        <v>60000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21250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25000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24235.86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20"/>
        <v>130485.86</v>
      </c>
      <c r="AB687" s="6">
        <f t="shared" si="121"/>
        <v>167501.85999999999</v>
      </c>
    </row>
    <row r="688" spans="1:28" x14ac:dyDescent="0.2">
      <c r="A688" t="str">
        <f t="shared" si="113"/>
        <v>Manya Orbell</v>
      </c>
      <c r="B688">
        <v>7132417177</v>
      </c>
      <c r="C688" t="s">
        <v>111</v>
      </c>
      <c r="D688" t="s">
        <v>112</v>
      </c>
      <c r="E688" t="s">
        <v>7</v>
      </c>
      <c r="F688" s="2">
        <v>52665</v>
      </c>
      <c r="G688">
        <f>COUNTIF(deals_closed!D:D,B688)</f>
        <v>18</v>
      </c>
      <c r="H688" s="2">
        <f>SUMIF(deals_closed!D:D,B688,deals_closed!C:C)</f>
        <v>561559</v>
      </c>
      <c r="I688" s="2">
        <f>VLOOKUP(E688,'2018_commission_structure-Start'!$A$22:$I$24,9,FALSE)</f>
        <v>500000</v>
      </c>
      <c r="J688" s="2">
        <f t="shared" si="114"/>
        <v>625000</v>
      </c>
      <c r="K688" s="2">
        <f t="shared" si="115"/>
        <v>750000</v>
      </c>
      <c r="L688" s="2">
        <f t="shared" si="116"/>
        <v>1000000</v>
      </c>
      <c r="M688" s="12">
        <f t="shared" si="117"/>
        <v>1.1231180000000001</v>
      </c>
      <c r="N688" t="str">
        <f t="shared" si="123"/>
        <v>100-125%</v>
      </c>
      <c r="O688" s="6">
        <f>MIN(H688,I688)*INDEX('2018_commission_structure-Start'!$A$21:$I$24,MATCH($E688,'2018_commission_structure-Start'!$A$21:$A$24,0),MATCH(O$1,'2018_commission_structure-Start'!$A$21:$I$21,0))</f>
        <v>50000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9233.85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18"/>
        <v>59233.85</v>
      </c>
      <c r="U688" s="6">
        <f t="shared" si="119"/>
        <v>111898.85</v>
      </c>
      <c r="V688" s="6">
        <f>MIN(H688,I688)*INDEX('2018_commission_structure-Start'!$A$15:$J$18,MATCH($E688,'2018_commission_structure-Start'!$A$15:$A$18,0),MATCH(V$1,'2018_commission_structure-Start'!$A$15:$J$15,0))</f>
        <v>60000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10465.030000000001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20"/>
        <v>70465.03</v>
      </c>
      <c r="AB688" s="6">
        <f t="shared" si="121"/>
        <v>123130.03</v>
      </c>
    </row>
    <row r="689" spans="1:28" x14ac:dyDescent="0.2">
      <c r="A689" t="str">
        <f t="shared" si="113"/>
        <v>Barr Orring</v>
      </c>
      <c r="B689">
        <v>2908560011</v>
      </c>
      <c r="C689" t="s">
        <v>1793</v>
      </c>
      <c r="D689" t="s">
        <v>1794</v>
      </c>
      <c r="E689" t="s">
        <v>10</v>
      </c>
      <c r="F689" s="2">
        <v>103276</v>
      </c>
      <c r="G689">
        <f>COUNTIF(deals_closed!D:D,B689)</f>
        <v>28</v>
      </c>
      <c r="H689" s="2">
        <f>SUMIF(deals_closed!D:D,B689,deals_closed!C:C)</f>
        <v>930406</v>
      </c>
      <c r="I689" s="2">
        <f>VLOOKUP(E689,'2018_commission_structure-Start'!$A$22:$I$24,9,FALSE)</f>
        <v>750000</v>
      </c>
      <c r="J689" s="2">
        <f t="shared" si="114"/>
        <v>937500</v>
      </c>
      <c r="K689" s="2">
        <f t="shared" si="115"/>
        <v>1125000</v>
      </c>
      <c r="L689" s="2">
        <f t="shared" si="116"/>
        <v>1500000</v>
      </c>
      <c r="M689" s="12">
        <f t="shared" si="117"/>
        <v>1.2405413333333333</v>
      </c>
      <c r="N689" t="str">
        <f t="shared" si="123"/>
        <v>100-125%</v>
      </c>
      <c r="O689" s="6">
        <f>MIN(H689,I689)*INDEX('2018_commission_structure-Start'!$A$21:$I$24,MATCH($E689,'2018_commission_structure-Start'!$A$21:$A$24,0),MATCH(O$1,'2018_commission_structure-Start'!$A$21:$I$21,0))</f>
        <v>112500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34277.14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18"/>
        <v>146777.14000000001</v>
      </c>
      <c r="U689" s="6">
        <f t="shared" si="119"/>
        <v>250053.14</v>
      </c>
      <c r="V689" s="6">
        <f>MIN(H689,I689)*INDEX('2018_commission_structure-Start'!$A$15:$J$18,MATCH($E689,'2018_commission_structure-Start'!$A$15:$A$18,0),MATCH(V$1,'2018_commission_structure-Start'!$A$15:$J$15,0))</f>
        <v>112500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39689.32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20"/>
        <v>152189.32</v>
      </c>
      <c r="AB689" s="6">
        <f t="shared" si="121"/>
        <v>255465.32</v>
      </c>
    </row>
    <row r="690" spans="1:28" x14ac:dyDescent="0.2">
      <c r="A690" t="str">
        <f t="shared" si="113"/>
        <v>Broderic Osbourne</v>
      </c>
      <c r="B690">
        <v>2792499575</v>
      </c>
      <c r="C690" t="s">
        <v>1463</v>
      </c>
      <c r="D690" t="s">
        <v>1352</v>
      </c>
      <c r="E690" t="s">
        <v>10</v>
      </c>
      <c r="F690" s="2">
        <v>103988</v>
      </c>
      <c r="G690">
        <f>COUNTIF(deals_closed!D:D,B690)</f>
        <v>10</v>
      </c>
      <c r="H690" s="2">
        <f>SUMIF(deals_closed!D:D,B690,deals_closed!C:C)</f>
        <v>372686</v>
      </c>
      <c r="I690" s="2">
        <f>VLOOKUP(E690,'2018_commission_structure-Start'!$A$22:$I$24,9,FALSE)</f>
        <v>750000</v>
      </c>
      <c r="J690" s="2">
        <f t="shared" si="114"/>
        <v>937500</v>
      </c>
      <c r="K690" s="2">
        <f t="shared" si="115"/>
        <v>1125000</v>
      </c>
      <c r="L690" s="2">
        <f t="shared" si="116"/>
        <v>1500000</v>
      </c>
      <c r="M690" s="12">
        <f t="shared" si="117"/>
        <v>0.49691466666666667</v>
      </c>
      <c r="N690" t="str">
        <f t="shared" si="123"/>
        <v>0-100%</v>
      </c>
      <c r="O690" s="6">
        <f>MIN(H690,I690)*INDEX('2018_commission_structure-Start'!$A$21:$I$24,MATCH($E690,'2018_commission_structure-Start'!$A$21:$A$24,0),MATCH(O$1,'2018_commission_structure-Start'!$A$21:$I$21,0))</f>
        <v>55902.9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18"/>
        <v>55902.9</v>
      </c>
      <c r="U690" s="6">
        <f t="shared" si="119"/>
        <v>159890.9</v>
      </c>
      <c r="V690" s="6">
        <f>MIN(H690,I690)*INDEX('2018_commission_structure-Start'!$A$15:$J$18,MATCH($E690,'2018_commission_structure-Start'!$A$15:$A$18,0),MATCH(V$1,'2018_commission_structure-Start'!$A$15:$J$15,0))</f>
        <v>55902.9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20"/>
        <v>55902.9</v>
      </c>
      <c r="AB690" s="6">
        <f t="shared" si="121"/>
        <v>159890.9</v>
      </c>
    </row>
    <row r="691" spans="1:28" x14ac:dyDescent="0.2">
      <c r="A691" t="str">
        <f t="shared" si="113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 s="2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VLOOKUP(E691,'2018_commission_structure-Start'!$A$22:$I$24,9,FALSE)</f>
        <v>750000</v>
      </c>
      <c r="J691" s="2">
        <f t="shared" si="114"/>
        <v>937500</v>
      </c>
      <c r="K691" s="2">
        <f t="shared" si="115"/>
        <v>1125000</v>
      </c>
      <c r="L691" s="2">
        <f t="shared" si="116"/>
        <v>1500000</v>
      </c>
      <c r="M691" s="12">
        <f t="shared" si="117"/>
        <v>0.78509066666666671</v>
      </c>
      <c r="N691" t="str">
        <f t="shared" si="123"/>
        <v>0-100%</v>
      </c>
      <c r="O691" s="6">
        <f>MIN(H691,I691)*INDEX('2018_commission_structure-Start'!$A$21:$I$24,MATCH($E691,'2018_commission_structure-Start'!$A$21:$A$24,0),MATCH(O$1,'2018_commission_structure-Start'!$A$21:$I$21,0))</f>
        <v>88322.7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18"/>
        <v>88322.7</v>
      </c>
      <c r="U691" s="6">
        <f t="shared" si="119"/>
        <v>213022.7</v>
      </c>
      <c r="V691" s="6">
        <f>MIN(H691,I691)*INDEX('2018_commission_structure-Start'!$A$15:$J$18,MATCH($E691,'2018_commission_structure-Start'!$A$15:$A$18,0),MATCH(V$1,'2018_commission_structure-Start'!$A$15:$J$15,0))</f>
        <v>88322.7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20"/>
        <v>88322.7</v>
      </c>
      <c r="AB691" s="6">
        <f t="shared" si="121"/>
        <v>213022.7</v>
      </c>
    </row>
    <row r="692" spans="1:28" x14ac:dyDescent="0.2">
      <c r="A692" t="str">
        <f t="shared" si="113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 s="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VLOOKUP(E692,'2018_commission_structure-Start'!$A$22:$I$24,9,FALSE)</f>
        <v>500000</v>
      </c>
      <c r="J692" s="2">
        <f t="shared" si="114"/>
        <v>625000</v>
      </c>
      <c r="K692" s="2">
        <f t="shared" si="115"/>
        <v>750000</v>
      </c>
      <c r="L692" s="2">
        <f t="shared" si="116"/>
        <v>1000000</v>
      </c>
      <c r="M692" s="12">
        <f t="shared" si="117"/>
        <v>0.91767600000000005</v>
      </c>
      <c r="N692" t="str">
        <f t="shared" si="123"/>
        <v>0-100%</v>
      </c>
      <c r="O692" s="6">
        <f>MIN(H692,I692)*INDEX('2018_commission_structure-Start'!$A$21:$I$24,MATCH($E692,'2018_commission_structure-Start'!$A$21:$A$24,0),MATCH(O$1,'2018_commission_structure-Start'!$A$21:$I$21,0))</f>
        <v>45883.8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18"/>
        <v>45883.8</v>
      </c>
      <c r="U692" s="6">
        <f t="shared" si="119"/>
        <v>78267.8</v>
      </c>
      <c r="V692" s="6">
        <f>MIN(H692,I692)*INDEX('2018_commission_structure-Start'!$A$15:$J$18,MATCH($E692,'2018_commission_structure-Start'!$A$15:$A$18,0),MATCH(V$1,'2018_commission_structure-Start'!$A$15:$J$15,0))</f>
        <v>55060.56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20"/>
        <v>55060.56</v>
      </c>
      <c r="AB692" s="6">
        <f t="shared" si="121"/>
        <v>87444.56</v>
      </c>
    </row>
    <row r="693" spans="1:28" x14ac:dyDescent="0.2">
      <c r="A693" t="str">
        <f t="shared" si="113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 s="2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VLOOKUP(E693,'2018_commission_structure-Start'!$A$22:$I$24,9,FALSE)</f>
        <v>750000</v>
      </c>
      <c r="J693" s="2">
        <f t="shared" si="114"/>
        <v>937500</v>
      </c>
      <c r="K693" s="2">
        <f t="shared" si="115"/>
        <v>1125000</v>
      </c>
      <c r="L693" s="2">
        <f t="shared" si="116"/>
        <v>1500000</v>
      </c>
      <c r="M693" s="12">
        <f t="shared" si="117"/>
        <v>1.0733533333333334</v>
      </c>
      <c r="N693" t="str">
        <f t="shared" si="123"/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10452.85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18"/>
        <v>122952.85</v>
      </c>
      <c r="U693" s="6">
        <f t="shared" si="119"/>
        <v>225900.85</v>
      </c>
      <c r="V693" s="6">
        <f>MIN(H693,I693)*INDEX('2018_commission_structure-Start'!$A$15:$J$18,MATCH($E693,'2018_commission_structure-Start'!$A$15:$A$18,0),MATCH(V$1,'2018_commission_structure-Start'!$A$15:$J$15,0))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12103.3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20"/>
        <v>124603.3</v>
      </c>
      <c r="AB693" s="6">
        <f t="shared" si="121"/>
        <v>227551.3</v>
      </c>
    </row>
    <row r="694" spans="1:28" x14ac:dyDescent="0.2">
      <c r="A694" t="str">
        <f t="shared" si="113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 s="2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VLOOKUP(E694,'2018_commission_structure-Start'!$A$22:$I$24,9,FALSE)</f>
        <v>500000</v>
      </c>
      <c r="J694" s="2">
        <f t="shared" si="114"/>
        <v>625000</v>
      </c>
      <c r="K694" s="2">
        <f t="shared" si="115"/>
        <v>750000</v>
      </c>
      <c r="L694" s="2">
        <f t="shared" si="116"/>
        <v>1000000</v>
      </c>
      <c r="M694" s="12">
        <f t="shared" si="117"/>
        <v>1.7388859999999999</v>
      </c>
      <c r="N694" t="str">
        <f t="shared" si="123"/>
        <v>150-200%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22500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26277.46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18"/>
        <v>117527.45999999999</v>
      </c>
      <c r="U694" s="6">
        <f t="shared" si="119"/>
        <v>148296.46</v>
      </c>
      <c r="V694" s="6">
        <f>MIN(H694,I694)*INDEX('2018_commission_structure-Start'!$A$15:$J$18,MATCH($E694,'2018_commission_structure-Start'!$A$15:$A$18,0),MATCH(V$1,'2018_commission_structure-Start'!$A$15:$J$15,0))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25000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26277.46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20"/>
        <v>132527.46</v>
      </c>
      <c r="AB694" s="6">
        <f t="shared" si="121"/>
        <v>163296.46</v>
      </c>
    </row>
    <row r="695" spans="1:28" x14ac:dyDescent="0.2">
      <c r="A695" t="str">
        <f t="shared" si="113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 s="2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VLOOKUP(E695,'2018_commission_structure-Start'!$A$22:$I$24,9,FALSE)</f>
        <v>500000</v>
      </c>
      <c r="J695" s="2">
        <f t="shared" si="114"/>
        <v>625000</v>
      </c>
      <c r="K695" s="2">
        <f t="shared" si="115"/>
        <v>750000</v>
      </c>
      <c r="L695" s="2">
        <f t="shared" si="116"/>
        <v>1000000</v>
      </c>
      <c r="M695" s="12">
        <f t="shared" si="117"/>
        <v>1.6713180000000001</v>
      </c>
      <c r="N695" t="str">
        <f t="shared" si="123"/>
        <v>150-200%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18750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22500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18844.98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18"/>
        <v>110094.98</v>
      </c>
      <c r="U695" s="6">
        <f t="shared" si="119"/>
        <v>157772.97999999998</v>
      </c>
      <c r="V695" s="6">
        <f>MIN(H695,I695)*INDEX('2018_commission_structure-Start'!$A$15:$J$18,MATCH($E695,'2018_commission_structure-Start'!$A$15:$A$18,0),MATCH(V$1,'2018_commission_structure-Start'!$A$15:$J$15,0))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21250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25000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18844.98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20"/>
        <v>125094.98</v>
      </c>
      <c r="AB695" s="6">
        <f t="shared" si="121"/>
        <v>172772.97999999998</v>
      </c>
    </row>
    <row r="696" spans="1:28" x14ac:dyDescent="0.2">
      <c r="A696" t="str">
        <f t="shared" si="113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 s="2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VLOOKUP(E696,'2018_commission_structure-Start'!$A$22:$I$24,9,FALSE)</f>
        <v>600000</v>
      </c>
      <c r="J696" s="2">
        <f t="shared" si="114"/>
        <v>750000</v>
      </c>
      <c r="K696" s="2">
        <f t="shared" si="115"/>
        <v>900000</v>
      </c>
      <c r="L696" s="2">
        <f t="shared" si="116"/>
        <v>1200000</v>
      </c>
      <c r="M696" s="12">
        <f t="shared" si="117"/>
        <v>1.1351183333333332</v>
      </c>
      <c r="N696" t="str">
        <f t="shared" si="123"/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13782.070000000002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18"/>
        <v>91782.07</v>
      </c>
      <c r="U696" s="6">
        <f t="shared" si="119"/>
        <v>163025.07</v>
      </c>
      <c r="V696" s="6">
        <f>MIN(H696,I696)*INDEX('2018_commission_structure-Start'!$A$15:$J$18,MATCH($E696,'2018_commission_structure-Start'!$A$15:$A$18,0),MATCH(V$1,'2018_commission_structure-Start'!$A$15:$J$15,0))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14592.779999999999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20"/>
        <v>104592.78</v>
      </c>
      <c r="AB696" s="6">
        <f t="shared" si="121"/>
        <v>175835.78</v>
      </c>
    </row>
    <row r="697" spans="1:28" x14ac:dyDescent="0.2">
      <c r="A697" t="str">
        <f t="shared" si="113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 s="2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VLOOKUP(E697,'2018_commission_structure-Start'!$A$22:$I$24,9,FALSE)</f>
        <v>600000</v>
      </c>
      <c r="J697" s="2">
        <f t="shared" si="114"/>
        <v>750000</v>
      </c>
      <c r="K697" s="2">
        <f t="shared" si="115"/>
        <v>900000</v>
      </c>
      <c r="L697" s="2">
        <f t="shared" si="116"/>
        <v>1200000</v>
      </c>
      <c r="M697" s="12">
        <f t="shared" si="117"/>
        <v>1.4122533333333334</v>
      </c>
      <c r="N697" t="str">
        <f t="shared" si="123"/>
        <v>125-150%</v>
      </c>
      <c r="O697" s="6">
        <f>MIN(H697,I697)*INDEX('2018_commission_structure-Start'!$A$21:$I$24,MATCH($E697,'2018_commission_structure-Start'!$A$21:$A$24,0),MATCH(O$1,'2018_commission_structure-Start'!$A$21:$I$21,0))</f>
        <v>78000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25500.000000000004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20443.919999999998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18"/>
        <v>123943.92</v>
      </c>
      <c r="U697" s="6">
        <f t="shared" si="119"/>
        <v>179603.91999999998</v>
      </c>
      <c r="V697" s="6">
        <f>MIN(H697,I697)*INDEX('2018_commission_structure-Start'!$A$15:$J$18,MATCH($E697,'2018_commission_structure-Start'!$A$15:$A$18,0),MATCH(V$1,'2018_commission_structure-Start'!$A$15:$J$15,0))</f>
        <v>90000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27000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24338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20"/>
        <v>141338</v>
      </c>
      <c r="AB697" s="6">
        <f t="shared" si="121"/>
        <v>196998</v>
      </c>
    </row>
    <row r="698" spans="1:28" x14ac:dyDescent="0.2">
      <c r="A698" t="str">
        <f t="shared" si="113"/>
        <v>Kathe Pauly</v>
      </c>
      <c r="B698">
        <v>5000631609</v>
      </c>
      <c r="C698" t="s">
        <v>897</v>
      </c>
      <c r="D698" t="s">
        <v>898</v>
      </c>
      <c r="E698" t="s">
        <v>7</v>
      </c>
      <c r="F698" s="2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VLOOKUP(E698,'2018_commission_structure-Start'!$A$22:$I$24,9,FALSE)</f>
        <v>500000</v>
      </c>
      <c r="J698" s="2">
        <f t="shared" si="114"/>
        <v>625000</v>
      </c>
      <c r="K698" s="2">
        <f t="shared" si="115"/>
        <v>750000</v>
      </c>
      <c r="L698" s="2">
        <f t="shared" si="116"/>
        <v>1000000</v>
      </c>
      <c r="M698" s="12">
        <f t="shared" si="117"/>
        <v>1.668434</v>
      </c>
      <c r="N698" t="str">
        <f t="shared" si="123"/>
        <v>150-200%</v>
      </c>
      <c r="O698" s="6">
        <f>MIN(H698,I698)*INDEX('2018_commission_structure-Start'!$A$21:$I$24,MATCH($E698,'2018_commission_structure-Start'!$A$21:$A$24,0),MATCH(O$1,'2018_commission_structure-Start'!$A$21:$I$21,0))</f>
        <v>50000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18750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22500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18527.740000000002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18"/>
        <v>109777.74</v>
      </c>
      <c r="U698" s="6">
        <f t="shared" si="119"/>
        <v>168832.74</v>
      </c>
      <c r="V698" s="6">
        <f>MIN(H698,I698)*INDEX('2018_commission_structure-Start'!$A$15:$J$18,MATCH($E698,'2018_commission_structure-Start'!$A$15:$A$18,0),MATCH(V$1,'2018_commission_structure-Start'!$A$15:$J$15,0))</f>
        <v>60000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21250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25000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18527.740000000002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20"/>
        <v>124777.74</v>
      </c>
      <c r="AB698" s="6">
        <f t="shared" si="121"/>
        <v>183832.74</v>
      </c>
    </row>
    <row r="699" spans="1:28" x14ac:dyDescent="0.2">
      <c r="A699" t="str">
        <f t="shared" si="113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 s="2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VLOOKUP(E699,'2018_commission_structure-Start'!$A$22:$I$24,9,FALSE)</f>
        <v>600000</v>
      </c>
      <c r="J699" s="2">
        <f t="shared" si="114"/>
        <v>750000</v>
      </c>
      <c r="K699" s="2">
        <f t="shared" si="115"/>
        <v>900000</v>
      </c>
      <c r="L699" s="2">
        <f t="shared" si="116"/>
        <v>1200000</v>
      </c>
      <c r="M699" s="12">
        <f t="shared" si="117"/>
        <v>1.1860550000000001</v>
      </c>
      <c r="N699" t="str">
        <f t="shared" si="123"/>
        <v>100-125%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18977.61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18"/>
        <v>96977.61</v>
      </c>
      <c r="U699" s="6">
        <f t="shared" si="119"/>
        <v>162759.60999999999</v>
      </c>
      <c r="V699" s="6">
        <f>MIN(H699,I699)*INDEX('2018_commission_structure-Start'!$A$15:$J$18,MATCH($E699,'2018_commission_structure-Start'!$A$15:$A$18,0),MATCH(V$1,'2018_commission_structure-Start'!$A$15:$J$15,0))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20093.939999999999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20"/>
        <v>110093.94</v>
      </c>
      <c r="AB699" s="6">
        <f t="shared" si="121"/>
        <v>175875.94</v>
      </c>
    </row>
    <row r="700" spans="1:28" x14ac:dyDescent="0.2">
      <c r="A700" t="str">
        <f t="shared" si="113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 s="2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VLOOKUP(E700,'2018_commission_structure-Start'!$A$22:$I$24,9,FALSE)</f>
        <v>500000</v>
      </c>
      <c r="J700" s="2">
        <f t="shared" si="114"/>
        <v>625000</v>
      </c>
      <c r="K700" s="2">
        <f t="shared" si="115"/>
        <v>750000</v>
      </c>
      <c r="L700" s="2">
        <f t="shared" si="116"/>
        <v>1000000</v>
      </c>
      <c r="M700" s="12">
        <f t="shared" si="117"/>
        <v>1.3006819999999999</v>
      </c>
      <c r="N700" t="str">
        <f t="shared" si="123"/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4561.38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18"/>
        <v>73311.38</v>
      </c>
      <c r="U700" s="6">
        <f t="shared" si="119"/>
        <v>112047.38</v>
      </c>
      <c r="V700" s="6">
        <f>MIN(H700,I700)*INDEX('2018_commission_structure-Start'!$A$15:$J$18,MATCH($E700,'2018_commission_structure-Start'!$A$15:$A$18,0),MATCH(V$1,'2018_commission_structure-Start'!$A$15:$J$15,0))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5068.2000000000007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20"/>
        <v>86318.2</v>
      </c>
      <c r="AB700" s="6">
        <f t="shared" si="121"/>
        <v>125054.2</v>
      </c>
    </row>
    <row r="701" spans="1:28" x14ac:dyDescent="0.2">
      <c r="A701" t="str">
        <f t="shared" si="113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 s="2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VLOOKUP(E701,'2018_commission_structure-Start'!$A$22:$I$24,9,FALSE)</f>
        <v>600000</v>
      </c>
      <c r="J701" s="2">
        <f t="shared" si="114"/>
        <v>750000</v>
      </c>
      <c r="K701" s="2">
        <f t="shared" si="115"/>
        <v>900000</v>
      </c>
      <c r="L701" s="2">
        <f t="shared" si="116"/>
        <v>1200000</v>
      </c>
      <c r="M701" s="12">
        <f t="shared" si="117"/>
        <v>1.3045316666666666</v>
      </c>
      <c r="N701" t="str">
        <f t="shared" si="123"/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6870.99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18"/>
        <v>110370.99</v>
      </c>
      <c r="U701" s="6">
        <f t="shared" si="119"/>
        <v>182679.99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8179.75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20"/>
        <v>125179.75</v>
      </c>
      <c r="AB701" s="6">
        <f t="shared" si="121"/>
        <v>197488.75</v>
      </c>
    </row>
    <row r="702" spans="1:28" x14ac:dyDescent="0.2">
      <c r="A702" t="str">
        <f t="shared" si="113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 s="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VLOOKUP(E702,'2018_commission_structure-Start'!$A$22:$I$24,9,FALSE)</f>
        <v>750000</v>
      </c>
      <c r="J702" s="2">
        <f t="shared" si="114"/>
        <v>937500</v>
      </c>
      <c r="K702" s="2">
        <f t="shared" si="115"/>
        <v>1125000</v>
      </c>
      <c r="L702" s="2">
        <f t="shared" si="116"/>
        <v>1500000</v>
      </c>
      <c r="M702" s="12">
        <f t="shared" si="117"/>
        <v>0.9552586666666667</v>
      </c>
      <c r="N702" t="str">
        <f t="shared" si="123"/>
        <v>0-100%</v>
      </c>
      <c r="O702" s="6">
        <f>MIN(H702,I702)*INDEX('2018_commission_structure-Start'!$A$21:$I$24,MATCH($E702,'2018_commission_structure-Start'!$A$21:$A$24,0),MATCH(O$1,'2018_commission_structure-Start'!$A$21:$I$21,0))</f>
        <v>107466.59999999999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0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18"/>
        <v>107466.59999999999</v>
      </c>
      <c r="U702" s="6">
        <f t="shared" si="119"/>
        <v>213524.59999999998</v>
      </c>
      <c r="V702" s="6">
        <f>MIN(H702,I702)*INDEX('2018_commission_structure-Start'!$A$15:$J$18,MATCH($E702,'2018_commission_structure-Start'!$A$15:$A$18,0),MATCH(V$1,'2018_commission_structure-Start'!$A$15:$J$15,0))</f>
        <v>107466.59999999999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20"/>
        <v>107466.59999999999</v>
      </c>
      <c r="AB702" s="6">
        <f t="shared" si="121"/>
        <v>213524.59999999998</v>
      </c>
    </row>
    <row r="703" spans="1:28" x14ac:dyDescent="0.2">
      <c r="A703" t="str">
        <f t="shared" si="113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 s="2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VLOOKUP(E703,'2018_commission_structure-Start'!$A$22:$I$24,9,FALSE)</f>
        <v>600000</v>
      </c>
      <c r="J703" s="2">
        <f t="shared" si="114"/>
        <v>750000</v>
      </c>
      <c r="K703" s="2">
        <f t="shared" si="115"/>
        <v>900000</v>
      </c>
      <c r="L703" s="2">
        <f t="shared" si="116"/>
        <v>1200000</v>
      </c>
      <c r="M703" s="12">
        <f t="shared" si="117"/>
        <v>1.3129716666666666</v>
      </c>
      <c r="N703" t="str">
        <f t="shared" si="123"/>
        <v>125-150%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7934.4299999999994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18"/>
        <v>111434.43</v>
      </c>
      <c r="U703" s="6">
        <f t="shared" si="119"/>
        <v>174289.43</v>
      </c>
      <c r="V703" s="6">
        <f>MIN(H703,I703)*INDEX('2018_commission_structure-Start'!$A$15:$J$18,MATCH($E703,'2018_commission_structure-Start'!$A$15:$A$18,0),MATCH(V$1,'2018_commission_structure-Start'!$A$15:$J$15,0))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9445.75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20"/>
        <v>126445.75</v>
      </c>
      <c r="AB703" s="6">
        <f t="shared" si="121"/>
        <v>189300.75</v>
      </c>
    </row>
    <row r="704" spans="1:28" x14ac:dyDescent="0.2">
      <c r="A704" t="str">
        <f t="shared" si="113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 s="2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VLOOKUP(E704,'2018_commission_structure-Start'!$A$22:$I$24,9,FALSE)</f>
        <v>750000</v>
      </c>
      <c r="J704" s="2">
        <f t="shared" si="114"/>
        <v>937500</v>
      </c>
      <c r="K704" s="2">
        <f t="shared" si="115"/>
        <v>1125000</v>
      </c>
      <c r="L704" s="2">
        <f t="shared" si="116"/>
        <v>1500000</v>
      </c>
      <c r="M704" s="12">
        <f t="shared" si="117"/>
        <v>1.1956386666666667</v>
      </c>
      <c r="N704" t="str">
        <f t="shared" si="123"/>
        <v>100-125%</v>
      </c>
      <c r="O704" s="6">
        <f>MIN(H704,I704)*INDEX('2018_commission_structure-Start'!$A$21:$I$24,MATCH($E704,'2018_commission_structure-Start'!$A$21:$A$24,0),MATCH(O$1,'2018_commission_structure-Start'!$A$21:$I$21,0))</f>
        <v>112500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27878.510000000002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18"/>
        <v>140378.51</v>
      </c>
      <c r="U704" s="6">
        <f t="shared" si="119"/>
        <v>239767.51</v>
      </c>
      <c r="V704" s="6">
        <f>MIN(H704,I704)*INDEX('2018_commission_structure-Start'!$A$15:$J$18,MATCH($E704,'2018_commission_structure-Start'!$A$15:$A$18,0),MATCH(V$1,'2018_commission_structure-Start'!$A$15:$J$15,0))</f>
        <v>112500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32280.38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20"/>
        <v>144780.38</v>
      </c>
      <c r="AB704" s="6">
        <f t="shared" si="121"/>
        <v>244169.38</v>
      </c>
    </row>
    <row r="705" spans="1:28" x14ac:dyDescent="0.2">
      <c r="A705" t="str">
        <f t="shared" si="113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 s="2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VLOOKUP(E705,'2018_commission_structure-Start'!$A$22:$I$24,9,FALSE)</f>
        <v>750000</v>
      </c>
      <c r="J705" s="2">
        <f t="shared" si="114"/>
        <v>937500</v>
      </c>
      <c r="K705" s="2">
        <f t="shared" si="115"/>
        <v>1125000</v>
      </c>
      <c r="L705" s="2">
        <f t="shared" si="116"/>
        <v>1500000</v>
      </c>
      <c r="M705" s="12">
        <f t="shared" si="117"/>
        <v>0.75729599999999997</v>
      </c>
      <c r="N705" t="str">
        <f t="shared" si="123"/>
        <v>0-100%</v>
      </c>
      <c r="O705" s="6">
        <f>MIN(H705,I705)*INDEX('2018_commission_structure-Start'!$A$21:$I$24,MATCH($E705,'2018_commission_structure-Start'!$A$21:$A$24,0),MATCH(O$1,'2018_commission_structure-Start'!$A$21:$I$21,0))</f>
        <v>85195.8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18"/>
        <v>85195.8</v>
      </c>
      <c r="U705" s="6">
        <f t="shared" si="119"/>
        <v>206976.8</v>
      </c>
      <c r="V705" s="6">
        <f>MIN(H705,I705)*INDEX('2018_commission_structure-Start'!$A$15:$J$18,MATCH($E705,'2018_commission_structure-Start'!$A$15:$A$18,0),MATCH(V$1,'2018_commission_structure-Start'!$A$15:$J$15,0))</f>
        <v>85195.8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 t="shared" si="120"/>
        <v>85195.8</v>
      </c>
      <c r="AB705" s="6">
        <f t="shared" si="121"/>
        <v>206976.8</v>
      </c>
    </row>
    <row r="706" spans="1:28" x14ac:dyDescent="0.2">
      <c r="A706" t="str">
        <f t="shared" ref="A706:A769" si="124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 s="2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VLOOKUP(E706,'2018_commission_structure-Start'!$A$22:$I$24,9,FALSE)</f>
        <v>600000</v>
      </c>
      <c r="J706" s="2">
        <f t="shared" ref="J706:J769" si="125">I706*1.25</f>
        <v>750000</v>
      </c>
      <c r="K706" s="2">
        <f t="shared" ref="K706:K769" si="126">I706*1.5</f>
        <v>900000</v>
      </c>
      <c r="L706" s="2">
        <f t="shared" ref="L706:L769" si="127">I706*2</f>
        <v>1200000</v>
      </c>
      <c r="M706" s="12">
        <f t="shared" ref="M706:M769" si="128">H706/I706</f>
        <v>1.6184866666666666</v>
      </c>
      <c r="N706" t="str">
        <f t="shared" si="123"/>
        <v>150-200%</v>
      </c>
      <c r="O706" s="6">
        <f>MIN(H706,I706)*INDEX('2018_commission_structure-Start'!$A$21:$I$24,MATCH($E706,'2018_commission_structure-Start'!$A$21:$A$24,0),MATCH(O$1,'2018_commission_structure-Start'!$A$21:$I$21,0))</f>
        <v>78000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25500.000000000004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31500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18483.920000000002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29">SUM(O706:S706)</f>
        <v>153483.92000000001</v>
      </c>
      <c r="U706" s="6">
        <f t="shared" ref="U706:U769" si="130">T706+F706</f>
        <v>229361.92000000001</v>
      </c>
      <c r="V706" s="6">
        <f>MIN(H706,I706)*INDEX('2018_commission_structure-Start'!$A$15:$J$18,MATCH($E706,'2018_commission_structure-Start'!$A$15:$A$18,0),MATCH(V$1,'2018_commission_structure-Start'!$A$15:$J$15,0))</f>
        <v>90000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27000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37500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21327.599999999999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ref="AA706:AA769" si="131">SUM(V706:Z706)</f>
        <v>175827.6</v>
      </c>
      <c r="AB706" s="6">
        <f t="shared" ref="AB706:AB769" si="132">AA706+F706</f>
        <v>251705.60000000001</v>
      </c>
    </row>
    <row r="707" spans="1:28" x14ac:dyDescent="0.2">
      <c r="A707" t="str">
        <f t="shared" si="124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 s="2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VLOOKUP(E707,'2018_commission_structure-Start'!$A$22:$I$24,9,FALSE)</f>
        <v>750000</v>
      </c>
      <c r="J707" s="2">
        <f t="shared" si="125"/>
        <v>937500</v>
      </c>
      <c r="K707" s="2">
        <f t="shared" si="126"/>
        <v>1125000</v>
      </c>
      <c r="L707" s="2">
        <f t="shared" si="127"/>
        <v>1500000</v>
      </c>
      <c r="M707" s="12">
        <f t="shared" si="128"/>
        <v>0.79347599999999996</v>
      </c>
      <c r="N707" t="str">
        <f t="shared" si="123"/>
        <v>0-100%</v>
      </c>
      <c r="O707" s="6">
        <f>MIN(H707,I707)*INDEX('2018_commission_structure-Start'!$A$21:$I$24,MATCH($E707,'2018_commission_structure-Start'!$A$21:$A$24,0),MATCH(O$1,'2018_commission_structure-Start'!$A$21:$I$21,0))</f>
        <v>89266.05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29"/>
        <v>89266.05</v>
      </c>
      <c r="U707" s="6">
        <f t="shared" si="130"/>
        <v>206462.05</v>
      </c>
      <c r="V707" s="6">
        <f>MIN(H707,I707)*INDEX('2018_commission_structure-Start'!$A$15:$J$18,MATCH($E707,'2018_commission_structure-Start'!$A$15:$A$18,0),MATCH(V$1,'2018_commission_structure-Start'!$A$15:$J$15,0))</f>
        <v>89266.05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si="131"/>
        <v>89266.05</v>
      </c>
      <c r="AB707" s="6">
        <f t="shared" si="132"/>
        <v>206462.05</v>
      </c>
    </row>
    <row r="708" spans="1:28" x14ac:dyDescent="0.2">
      <c r="A708" t="str">
        <f t="shared" si="124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 s="2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VLOOKUP(E708,'2018_commission_structure-Start'!$A$22:$I$24,9,FALSE)</f>
        <v>750000</v>
      </c>
      <c r="J708" s="2">
        <f t="shared" si="125"/>
        <v>937500</v>
      </c>
      <c r="K708" s="2">
        <f t="shared" si="126"/>
        <v>1125000</v>
      </c>
      <c r="L708" s="2">
        <f t="shared" si="127"/>
        <v>1500000</v>
      </c>
      <c r="M708" s="12">
        <f t="shared" si="128"/>
        <v>0.72527066666666662</v>
      </c>
      <c r="N708" t="str">
        <f t="shared" si="123"/>
        <v>0-100%</v>
      </c>
      <c r="O708" s="6">
        <f>MIN(H708,I708)*INDEX('2018_commission_structure-Start'!$A$21:$I$24,MATCH($E708,'2018_commission_structure-Start'!$A$21:$A$24,0),MATCH(O$1,'2018_commission_structure-Start'!$A$21:$I$21,0))</f>
        <v>81592.95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29"/>
        <v>81592.95</v>
      </c>
      <c r="U708" s="6">
        <f t="shared" si="130"/>
        <v>160306.95000000001</v>
      </c>
      <c r="V708" s="6">
        <f>MIN(H708,I708)*INDEX('2018_commission_structure-Start'!$A$15:$J$18,MATCH($E708,'2018_commission_structure-Start'!$A$15:$A$18,0),MATCH(V$1,'2018_commission_structure-Start'!$A$15:$J$15,0))</f>
        <v>81592.95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31"/>
        <v>81592.95</v>
      </c>
      <c r="AB708" s="6">
        <f t="shared" si="132"/>
        <v>160306.95000000001</v>
      </c>
    </row>
    <row r="709" spans="1:28" x14ac:dyDescent="0.2">
      <c r="A709" t="str">
        <f t="shared" si="124"/>
        <v>Kevon Perl</v>
      </c>
      <c r="B709">
        <v>879297433</v>
      </c>
      <c r="C709" t="s">
        <v>309</v>
      </c>
      <c r="D709" t="s">
        <v>310</v>
      </c>
      <c r="E709" t="s">
        <v>7</v>
      </c>
      <c r="F709" s="2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VLOOKUP(E709,'2018_commission_structure-Start'!$A$22:$I$24,9,FALSE)</f>
        <v>500000</v>
      </c>
      <c r="J709" s="2">
        <f t="shared" si="125"/>
        <v>625000</v>
      </c>
      <c r="K709" s="2">
        <f t="shared" si="126"/>
        <v>750000</v>
      </c>
      <c r="L709" s="2">
        <f t="shared" si="127"/>
        <v>1000000</v>
      </c>
      <c r="M709" s="12">
        <f t="shared" si="128"/>
        <v>1.4064319999999999</v>
      </c>
      <c r="N709" t="str">
        <f t="shared" si="123"/>
        <v>125-150%</v>
      </c>
      <c r="O709" s="6">
        <f>MIN(H709,I709)*INDEX('2018_commission_structure-Start'!$A$21:$I$24,MATCH($E709,'2018_commission_structure-Start'!$A$21:$A$24,0),MATCH(O$1,'2018_commission_structure-Start'!$A$21:$I$21,0))</f>
        <v>50000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18750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14078.88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29"/>
        <v>82828.88</v>
      </c>
      <c r="U709" s="6">
        <f t="shared" si="130"/>
        <v>127188.88</v>
      </c>
      <c r="V709" s="6">
        <f>MIN(H709,I709)*INDEX('2018_commission_structure-Start'!$A$15:$J$18,MATCH($E709,'2018_commission_structure-Start'!$A$15:$A$18,0),MATCH(V$1,'2018_commission_structure-Start'!$A$15:$J$15,0))</f>
        <v>60000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21250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15643.2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31"/>
        <v>96893.2</v>
      </c>
      <c r="AB709" s="6">
        <f t="shared" si="132"/>
        <v>141253.20000000001</v>
      </c>
    </row>
    <row r="710" spans="1:28" x14ac:dyDescent="0.2">
      <c r="A710" t="str">
        <f t="shared" si="124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 s="2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VLOOKUP(E710,'2018_commission_structure-Start'!$A$22:$I$24,9,FALSE)</f>
        <v>600000</v>
      </c>
      <c r="J710" s="2">
        <f t="shared" si="125"/>
        <v>750000</v>
      </c>
      <c r="K710" s="2">
        <f t="shared" si="126"/>
        <v>900000</v>
      </c>
      <c r="L710" s="2">
        <f t="shared" si="127"/>
        <v>1200000</v>
      </c>
      <c r="M710" s="12">
        <f t="shared" si="128"/>
        <v>1.2215083333333334</v>
      </c>
      <c r="N710" t="str">
        <f t="shared" si="123"/>
        <v>100-125%</v>
      </c>
      <c r="O710" s="6">
        <f>MIN(H710,I710)*INDEX('2018_commission_structure-Start'!$A$21:$I$24,MATCH($E710,'2018_commission_structure-Start'!$A$21:$A$24,0),MATCH(O$1,'2018_commission_structure-Start'!$A$21:$I$21,0))</f>
        <v>78000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22593.850000000002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29"/>
        <v>100593.85</v>
      </c>
      <c r="U710" s="6">
        <f t="shared" si="130"/>
        <v>168178.85</v>
      </c>
      <c r="V710" s="6">
        <f>MIN(H710,I710)*INDEX('2018_commission_structure-Start'!$A$15:$J$18,MATCH($E710,'2018_commission_structure-Start'!$A$15:$A$18,0),MATCH(V$1,'2018_commission_structure-Start'!$A$15:$J$15,0))</f>
        <v>90000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23922.899999999998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31"/>
        <v>113922.9</v>
      </c>
      <c r="AB710" s="6">
        <f t="shared" si="132"/>
        <v>181507.9</v>
      </c>
    </row>
    <row r="711" spans="1:28" x14ac:dyDescent="0.2">
      <c r="A711" t="str">
        <f t="shared" si="124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 s="2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VLOOKUP(E711,'2018_commission_structure-Start'!$A$22:$I$24,9,FALSE)</f>
        <v>750000</v>
      </c>
      <c r="J711" s="2">
        <f t="shared" si="125"/>
        <v>937500</v>
      </c>
      <c r="K711" s="2">
        <f t="shared" si="126"/>
        <v>1125000</v>
      </c>
      <c r="L711" s="2">
        <f t="shared" si="127"/>
        <v>1500000</v>
      </c>
      <c r="M711" s="12">
        <f t="shared" si="128"/>
        <v>1.052</v>
      </c>
      <c r="N711" t="str">
        <f t="shared" si="123"/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7410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29"/>
        <v>119910</v>
      </c>
      <c r="U711" s="6">
        <f t="shared" si="130"/>
        <v>233649</v>
      </c>
      <c r="V711" s="6">
        <f>MIN(H711,I711)*INDEX('2018_commission_structure-Start'!$A$15:$J$18,MATCH($E711,'2018_commission_structure-Start'!$A$15:$A$18,0),MATCH(V$1,'2018_commission_structure-Start'!$A$15:$J$15,0))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8580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31"/>
        <v>121080</v>
      </c>
      <c r="AB711" s="6">
        <f t="shared" si="132"/>
        <v>234819</v>
      </c>
    </row>
    <row r="712" spans="1:28" x14ac:dyDescent="0.2">
      <c r="A712" t="str">
        <f t="shared" si="124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 s="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VLOOKUP(E712,'2018_commission_structure-Start'!$A$22:$I$24,9,FALSE)</f>
        <v>500000</v>
      </c>
      <c r="J712" s="2">
        <f t="shared" si="125"/>
        <v>625000</v>
      </c>
      <c r="K712" s="2">
        <f t="shared" si="126"/>
        <v>750000</v>
      </c>
      <c r="L712" s="2">
        <f t="shared" si="127"/>
        <v>1000000</v>
      </c>
      <c r="M712" s="12">
        <f t="shared" si="128"/>
        <v>1.0369699999999999</v>
      </c>
      <c r="N712" t="str">
        <f t="shared" si="123"/>
        <v>100-125%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2772.75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29"/>
        <v>52772.75</v>
      </c>
      <c r="U712" s="6">
        <f t="shared" si="130"/>
        <v>102370.75</v>
      </c>
      <c r="V712" s="6">
        <f>MIN(H712,I712)*INDEX('2018_commission_structure-Start'!$A$15:$J$18,MATCH($E712,'2018_commission_structure-Start'!$A$15:$A$18,0),MATCH(V$1,'2018_commission_structure-Start'!$A$15:$J$15,0))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3142.4500000000003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31"/>
        <v>63142.45</v>
      </c>
      <c r="AB712" s="6">
        <f t="shared" si="132"/>
        <v>112740.45</v>
      </c>
    </row>
    <row r="713" spans="1:28" x14ac:dyDescent="0.2">
      <c r="A713" t="str">
        <f t="shared" si="124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 s="2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VLOOKUP(E713,'2018_commission_structure-Start'!$A$22:$I$24,9,FALSE)</f>
        <v>500000</v>
      </c>
      <c r="J713" s="2">
        <f t="shared" si="125"/>
        <v>625000</v>
      </c>
      <c r="K713" s="2">
        <f t="shared" si="126"/>
        <v>750000</v>
      </c>
      <c r="L713" s="2">
        <f t="shared" si="127"/>
        <v>1000000</v>
      </c>
      <c r="M713" s="12">
        <f t="shared" si="128"/>
        <v>0.82889999999999997</v>
      </c>
      <c r="N713" t="str">
        <f t="shared" si="123"/>
        <v>0-100%</v>
      </c>
      <c r="O713" s="6">
        <f>MIN(H713,I713)*INDEX('2018_commission_structure-Start'!$A$21:$I$24,MATCH($E713,'2018_commission_structure-Start'!$A$21:$A$24,0),MATCH(O$1,'2018_commission_structure-Start'!$A$21:$I$21,0))</f>
        <v>41445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29"/>
        <v>41445</v>
      </c>
      <c r="U713" s="6">
        <f t="shared" si="130"/>
        <v>90695</v>
      </c>
      <c r="V713" s="6">
        <f>MIN(H713,I713)*INDEX('2018_commission_structure-Start'!$A$15:$J$18,MATCH($E713,'2018_commission_structure-Start'!$A$15:$A$18,0),MATCH(V$1,'2018_commission_structure-Start'!$A$15:$J$15,0))</f>
        <v>49734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31"/>
        <v>49734</v>
      </c>
      <c r="AB713" s="6">
        <f t="shared" si="132"/>
        <v>98984</v>
      </c>
    </row>
    <row r="714" spans="1:28" x14ac:dyDescent="0.2">
      <c r="A714" t="str">
        <f t="shared" si="124"/>
        <v>Archy Petri</v>
      </c>
      <c r="B714">
        <v>6375014751</v>
      </c>
      <c r="C714" t="s">
        <v>747</v>
      </c>
      <c r="D714" t="s">
        <v>748</v>
      </c>
      <c r="E714" t="s">
        <v>7</v>
      </c>
      <c r="F714" s="2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VLOOKUP(E714,'2018_commission_structure-Start'!$A$22:$I$24,9,FALSE)</f>
        <v>500000</v>
      </c>
      <c r="J714" s="2">
        <f t="shared" si="125"/>
        <v>625000</v>
      </c>
      <c r="K714" s="2">
        <f t="shared" si="126"/>
        <v>750000</v>
      </c>
      <c r="L714" s="2">
        <f t="shared" si="127"/>
        <v>1000000</v>
      </c>
      <c r="M714" s="12">
        <f t="shared" si="128"/>
        <v>1.0564359999999999</v>
      </c>
      <c r="N714" t="str">
        <f t="shared" si="123"/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4232.7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29"/>
        <v>54232.7</v>
      </c>
      <c r="U714" s="6">
        <f t="shared" si="130"/>
        <v>111120.7</v>
      </c>
      <c r="V714" s="6">
        <f>MIN(H714,I714)*INDEX('2018_commission_structure-Start'!$A$15:$J$18,MATCH($E714,'2018_commission_structure-Start'!$A$15:$A$18,0),MATCH(V$1,'2018_commission_structure-Start'!$A$15:$J$15,0))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4797.0600000000004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31"/>
        <v>64797.06</v>
      </c>
      <c r="AB714" s="6">
        <f t="shared" si="132"/>
        <v>121685.06</v>
      </c>
    </row>
    <row r="715" spans="1:28" x14ac:dyDescent="0.2">
      <c r="A715" t="str">
        <f t="shared" si="124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 s="2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VLOOKUP(E715,'2018_commission_structure-Start'!$A$22:$I$24,9,FALSE)</f>
        <v>750000</v>
      </c>
      <c r="J715" s="2">
        <f t="shared" si="125"/>
        <v>937500</v>
      </c>
      <c r="K715" s="2">
        <f t="shared" si="126"/>
        <v>1125000</v>
      </c>
      <c r="L715" s="2">
        <f t="shared" si="127"/>
        <v>1500000</v>
      </c>
      <c r="M715" s="12">
        <f t="shared" si="128"/>
        <v>0.78983333333333339</v>
      </c>
      <c r="N715" t="str">
        <f t="shared" si="123"/>
        <v>0-100%</v>
      </c>
      <c r="O715" s="6">
        <f>MIN(H715,I715)*INDEX('2018_commission_structure-Start'!$A$21:$I$24,MATCH($E715,'2018_commission_structure-Start'!$A$21:$A$24,0),MATCH(O$1,'2018_commission_structure-Start'!$A$21:$I$21,0))</f>
        <v>88856.25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29"/>
        <v>88856.25</v>
      </c>
      <c r="U715" s="6">
        <f t="shared" si="130"/>
        <v>172946.25</v>
      </c>
      <c r="V715" s="6">
        <f>MIN(H715,I715)*INDEX('2018_commission_structure-Start'!$A$15:$J$18,MATCH($E715,'2018_commission_structure-Start'!$A$15:$A$18,0),MATCH(V$1,'2018_commission_structure-Start'!$A$15:$J$15,0))</f>
        <v>88856.25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31"/>
        <v>88856.25</v>
      </c>
      <c r="AB715" s="6">
        <f t="shared" si="132"/>
        <v>172946.25</v>
      </c>
    </row>
    <row r="716" spans="1:28" x14ac:dyDescent="0.2">
      <c r="A716" t="str">
        <f t="shared" si="124"/>
        <v>Tracey Phelip</v>
      </c>
      <c r="B716">
        <v>2022565827</v>
      </c>
      <c r="C716" t="s">
        <v>60</v>
      </c>
      <c r="D716" t="s">
        <v>61</v>
      </c>
      <c r="E716" t="s">
        <v>29</v>
      </c>
      <c r="F716" s="2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VLOOKUP(E716,'2018_commission_structure-Start'!$A$22:$I$24,9,FALSE)</f>
        <v>600000</v>
      </c>
      <c r="J716" s="2">
        <f t="shared" si="125"/>
        <v>750000</v>
      </c>
      <c r="K716" s="2">
        <f t="shared" si="126"/>
        <v>900000</v>
      </c>
      <c r="L716" s="2">
        <f t="shared" si="127"/>
        <v>1200000</v>
      </c>
      <c r="M716" s="12">
        <f t="shared" si="128"/>
        <v>0.90637833333333329</v>
      </c>
      <c r="N716" t="str">
        <f t="shared" si="123"/>
        <v>0-100%</v>
      </c>
      <c r="O716" s="6">
        <f>MIN(H716,I716)*INDEX('2018_commission_structure-Start'!$A$21:$I$24,MATCH($E716,'2018_commission_structure-Start'!$A$21:$A$24,0),MATCH(O$1,'2018_commission_structure-Start'!$A$21:$I$21,0))</f>
        <v>70697.510000000009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29"/>
        <v>70697.510000000009</v>
      </c>
      <c r="U716" s="6">
        <f t="shared" si="130"/>
        <v>123974.51000000001</v>
      </c>
      <c r="V716" s="6">
        <f>MIN(H716,I716)*INDEX('2018_commission_structure-Start'!$A$15:$J$18,MATCH($E716,'2018_commission_structure-Start'!$A$15:$A$18,0),MATCH(V$1,'2018_commission_structure-Start'!$A$15:$J$15,0))</f>
        <v>81574.05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31"/>
        <v>81574.05</v>
      </c>
      <c r="AB716" s="6">
        <f t="shared" si="132"/>
        <v>134851.04999999999</v>
      </c>
    </row>
    <row r="717" spans="1:28" x14ac:dyDescent="0.2">
      <c r="A717" t="str">
        <f t="shared" si="124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 s="2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VLOOKUP(E717,'2018_commission_structure-Start'!$A$22:$I$24,9,FALSE)</f>
        <v>600000</v>
      </c>
      <c r="J717" s="2">
        <f t="shared" si="125"/>
        <v>750000</v>
      </c>
      <c r="K717" s="2">
        <f t="shared" si="126"/>
        <v>900000</v>
      </c>
      <c r="L717" s="2">
        <f t="shared" si="127"/>
        <v>1200000</v>
      </c>
      <c r="M717" s="12">
        <f t="shared" si="128"/>
        <v>0.78948166666666664</v>
      </c>
      <c r="N717" t="str">
        <f t="shared" si="123"/>
        <v>0-100%</v>
      </c>
      <c r="O717" s="6">
        <f>MIN(H717,I717)*INDEX('2018_commission_structure-Start'!$A$21:$I$24,MATCH($E717,'2018_commission_structure-Start'!$A$21:$A$24,0),MATCH(O$1,'2018_commission_structure-Start'!$A$21:$I$21,0))</f>
        <v>61579.57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29"/>
        <v>61579.57</v>
      </c>
      <c r="U717" s="6">
        <f t="shared" si="130"/>
        <v>118855.57</v>
      </c>
      <c r="V717" s="6">
        <f>MIN(H717,I717)*INDEX('2018_commission_structure-Start'!$A$15:$J$18,MATCH($E717,'2018_commission_structure-Start'!$A$15:$A$18,0),MATCH(V$1,'2018_commission_structure-Start'!$A$15:$J$15,0))</f>
        <v>71053.349999999991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31"/>
        <v>71053.349999999991</v>
      </c>
      <c r="AB717" s="6">
        <f t="shared" si="132"/>
        <v>128329.34999999999</v>
      </c>
    </row>
    <row r="718" spans="1:28" x14ac:dyDescent="0.2">
      <c r="A718" t="str">
        <f t="shared" si="124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 s="2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VLOOKUP(E718,'2018_commission_structure-Start'!$A$22:$I$24,9,FALSE)</f>
        <v>600000</v>
      </c>
      <c r="J718" s="2">
        <f t="shared" si="125"/>
        <v>750000</v>
      </c>
      <c r="K718" s="2">
        <f t="shared" si="126"/>
        <v>900000</v>
      </c>
      <c r="L718" s="2">
        <f t="shared" si="127"/>
        <v>1200000</v>
      </c>
      <c r="M718" s="12">
        <f t="shared" si="128"/>
        <v>1.6101316666666667</v>
      </c>
      <c r="N718" t="str">
        <f t="shared" si="123"/>
        <v>150-200%</v>
      </c>
      <c r="O718" s="6">
        <f>MIN(H718,I718)*INDEX('2018_commission_structure-Start'!$A$21:$I$24,MATCH($E718,'2018_commission_structure-Start'!$A$21:$A$24,0),MATCH(O$1,'2018_commission_structure-Start'!$A$21:$I$21,0))</f>
        <v>78000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25500.000000000004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31500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17180.54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29"/>
        <v>152180.54</v>
      </c>
      <c r="U718" s="6">
        <f t="shared" si="130"/>
        <v>218684.54</v>
      </c>
      <c r="V718" s="6">
        <f>MIN(H718,I718)*INDEX('2018_commission_structure-Start'!$A$15:$J$18,MATCH($E718,'2018_commission_structure-Start'!$A$15:$A$18,0),MATCH(V$1,'2018_commission_structure-Start'!$A$15:$J$15,0))</f>
        <v>90000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27000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37500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19823.7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31"/>
        <v>174323.7</v>
      </c>
      <c r="AB718" s="6">
        <f t="shared" si="132"/>
        <v>240827.7</v>
      </c>
    </row>
    <row r="719" spans="1:28" x14ac:dyDescent="0.2">
      <c r="A719" t="str">
        <f t="shared" si="124"/>
        <v>Vivian Philson</v>
      </c>
      <c r="B719">
        <v>19662963</v>
      </c>
      <c r="C719" t="s">
        <v>549</v>
      </c>
      <c r="D719" t="s">
        <v>550</v>
      </c>
      <c r="E719" t="s">
        <v>7</v>
      </c>
      <c r="F719" s="2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VLOOKUP(E719,'2018_commission_structure-Start'!$A$22:$I$24,9,FALSE)</f>
        <v>500000</v>
      </c>
      <c r="J719" s="2">
        <f t="shared" si="125"/>
        <v>625000</v>
      </c>
      <c r="K719" s="2">
        <f t="shared" si="126"/>
        <v>750000</v>
      </c>
      <c r="L719" s="2">
        <f t="shared" si="127"/>
        <v>1000000</v>
      </c>
      <c r="M719" s="12">
        <f t="shared" si="128"/>
        <v>0.91708199999999995</v>
      </c>
      <c r="N719" t="str">
        <f t="shared" si="123"/>
        <v>0-100%</v>
      </c>
      <c r="O719" s="6">
        <f>MIN(H719,I719)*INDEX('2018_commission_structure-Start'!$A$21:$I$24,MATCH($E719,'2018_commission_structure-Start'!$A$21:$A$24,0),MATCH(O$1,'2018_commission_structure-Start'!$A$21:$I$21,0))</f>
        <v>45854.100000000006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29"/>
        <v>45854.100000000006</v>
      </c>
      <c r="U719" s="6">
        <f t="shared" si="130"/>
        <v>107798.1</v>
      </c>
      <c r="V719" s="6">
        <f>MIN(H719,I719)*INDEX('2018_commission_structure-Start'!$A$15:$J$18,MATCH($E719,'2018_commission_structure-Start'!$A$15:$A$18,0),MATCH(V$1,'2018_commission_structure-Start'!$A$15:$J$15,0))</f>
        <v>55024.92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31"/>
        <v>55024.92</v>
      </c>
      <c r="AB719" s="6">
        <f t="shared" si="132"/>
        <v>116968.92</v>
      </c>
    </row>
    <row r="720" spans="1:28" x14ac:dyDescent="0.2">
      <c r="A720" t="str">
        <f t="shared" si="124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 s="2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VLOOKUP(E720,'2018_commission_structure-Start'!$A$22:$I$24,9,FALSE)</f>
        <v>500000</v>
      </c>
      <c r="J720" s="2">
        <f t="shared" si="125"/>
        <v>625000</v>
      </c>
      <c r="K720" s="2">
        <f t="shared" si="126"/>
        <v>750000</v>
      </c>
      <c r="L720" s="2">
        <f t="shared" si="127"/>
        <v>1000000</v>
      </c>
      <c r="M720" s="12">
        <f t="shared" si="128"/>
        <v>1.9051720000000001</v>
      </c>
      <c r="N720" t="str">
        <f t="shared" si="123"/>
        <v>150-200%</v>
      </c>
      <c r="O720" s="6">
        <f>MIN(H720,I720)*INDEX('2018_commission_structure-Start'!$A$21:$I$24,MATCH($E720,'2018_commission_structure-Start'!$A$21:$A$24,0),MATCH(O$1,'2018_commission_structure-Start'!$A$21:$I$21,0))</f>
        <v>50000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18750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22500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44568.92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29"/>
        <v>135818.91999999998</v>
      </c>
      <c r="U720" s="6">
        <f t="shared" si="130"/>
        <v>179690.91999999998</v>
      </c>
      <c r="V720" s="6">
        <f>MIN(H720,I720)*INDEX('2018_commission_structure-Start'!$A$15:$J$18,MATCH($E720,'2018_commission_structure-Start'!$A$15:$A$18,0),MATCH(V$1,'2018_commission_structure-Start'!$A$15:$J$15,0))</f>
        <v>60000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25000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44568.92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31"/>
        <v>150818.91999999998</v>
      </c>
      <c r="AB720" s="6">
        <f t="shared" si="132"/>
        <v>194690.91999999998</v>
      </c>
    </row>
    <row r="721" spans="1:28" x14ac:dyDescent="0.2">
      <c r="A721" t="str">
        <f t="shared" si="124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 s="2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VLOOKUP(E721,'2018_commission_structure-Start'!$A$22:$I$24,9,FALSE)</f>
        <v>500000</v>
      </c>
      <c r="J721" s="2">
        <f t="shared" si="125"/>
        <v>625000</v>
      </c>
      <c r="K721" s="2">
        <f t="shared" si="126"/>
        <v>750000</v>
      </c>
      <c r="L721" s="2">
        <f t="shared" si="127"/>
        <v>1000000</v>
      </c>
      <c r="M721" s="12">
        <f t="shared" si="128"/>
        <v>1.5712440000000001</v>
      </c>
      <c r="N721" t="str">
        <f t="shared" si="123"/>
        <v>150-200%</v>
      </c>
      <c r="O721" s="6">
        <f>MIN(H721,I721)*INDEX('2018_commission_structure-Start'!$A$21:$I$24,MATCH($E721,'2018_commission_structure-Start'!$A$21:$A$24,0),MATCH(O$1,'2018_commission_structure-Start'!$A$21:$I$21,0))</f>
        <v>50000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18750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22500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7836.84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29"/>
        <v>99086.84</v>
      </c>
      <c r="U721" s="6">
        <f t="shared" si="130"/>
        <v>135308.84</v>
      </c>
      <c r="V721" s="6">
        <f>MIN(H721,I721)*INDEX('2018_commission_structure-Start'!$A$15:$J$18,MATCH($E721,'2018_commission_structure-Start'!$A$15:$A$18,0),MATCH(V$1,'2018_commission_structure-Start'!$A$15:$J$15,0))</f>
        <v>60000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21250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25000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7836.84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31"/>
        <v>114086.84</v>
      </c>
      <c r="AB721" s="6">
        <f t="shared" si="132"/>
        <v>150308.84</v>
      </c>
    </row>
    <row r="722" spans="1:28" x14ac:dyDescent="0.2">
      <c r="A722" t="str">
        <f t="shared" si="124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 s="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VLOOKUP(E722,'2018_commission_structure-Start'!$A$22:$I$24,9,FALSE)</f>
        <v>750000</v>
      </c>
      <c r="J722" s="2">
        <f t="shared" si="125"/>
        <v>937500</v>
      </c>
      <c r="K722" s="2">
        <f t="shared" si="126"/>
        <v>1125000</v>
      </c>
      <c r="L722" s="2">
        <f t="shared" si="127"/>
        <v>1500000</v>
      </c>
      <c r="M722" s="12">
        <f t="shared" si="128"/>
        <v>0.84462000000000004</v>
      </c>
      <c r="N722" t="str">
        <f t="shared" si="123"/>
        <v>0-100%</v>
      </c>
      <c r="O722" s="6">
        <f>MIN(H722,I722)*INDEX('2018_commission_structure-Start'!$A$21:$I$24,MATCH($E722,'2018_commission_structure-Start'!$A$21:$A$24,0),MATCH(O$1,'2018_commission_structure-Start'!$A$21:$I$21,0))</f>
        <v>95019.75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29"/>
        <v>95019.75</v>
      </c>
      <c r="U722" s="6">
        <f t="shared" si="130"/>
        <v>219391.75</v>
      </c>
      <c r="V722" s="6">
        <f>MIN(H722,I722)*INDEX('2018_commission_structure-Start'!$A$15:$J$18,MATCH($E722,'2018_commission_structure-Start'!$A$15:$A$18,0),MATCH(V$1,'2018_commission_structure-Start'!$A$15:$J$15,0))</f>
        <v>95019.75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31"/>
        <v>95019.75</v>
      </c>
      <c r="AB722" s="6">
        <f t="shared" si="132"/>
        <v>219391.75</v>
      </c>
    </row>
    <row r="723" spans="1:28" x14ac:dyDescent="0.2">
      <c r="A723" t="str">
        <f t="shared" si="124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 s="2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VLOOKUP(E723,'2018_commission_structure-Start'!$A$22:$I$24,9,FALSE)</f>
        <v>500000</v>
      </c>
      <c r="J723" s="2">
        <f t="shared" si="125"/>
        <v>625000</v>
      </c>
      <c r="K723" s="2">
        <f t="shared" si="126"/>
        <v>750000</v>
      </c>
      <c r="L723" s="2">
        <f t="shared" si="127"/>
        <v>1000000</v>
      </c>
      <c r="M723" s="12">
        <f t="shared" si="128"/>
        <v>1.3910020000000001</v>
      </c>
      <c r="N723" t="str">
        <f t="shared" si="123"/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12690.18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29"/>
        <v>81440.179999999993</v>
      </c>
      <c r="U723" s="6">
        <f t="shared" si="130"/>
        <v>145348.18</v>
      </c>
      <c r="V723" s="6">
        <f>MIN(H723,I723)*INDEX('2018_commission_structure-Start'!$A$15:$J$18,MATCH($E723,'2018_commission_structure-Start'!$A$15:$A$18,0),MATCH(V$1,'2018_commission_structure-Start'!$A$15:$J$15,0))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14100.2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31"/>
        <v>95350.2</v>
      </c>
      <c r="AB723" s="6">
        <f t="shared" si="132"/>
        <v>159258.20000000001</v>
      </c>
    </row>
    <row r="724" spans="1:28" x14ac:dyDescent="0.2">
      <c r="A724" t="str">
        <f t="shared" si="124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 s="2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VLOOKUP(E724,'2018_commission_structure-Start'!$A$22:$I$24,9,FALSE)</f>
        <v>500000</v>
      </c>
      <c r="J724" s="2">
        <f t="shared" si="125"/>
        <v>625000</v>
      </c>
      <c r="K724" s="2">
        <f t="shared" si="126"/>
        <v>750000</v>
      </c>
      <c r="L724" s="2">
        <f t="shared" si="127"/>
        <v>1000000</v>
      </c>
      <c r="M724" s="12">
        <f t="shared" si="128"/>
        <v>1.135168</v>
      </c>
      <c r="N724" t="str">
        <f t="shared" si="123"/>
        <v>100-125%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10137.6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29"/>
        <v>60137.599999999999</v>
      </c>
      <c r="U724" s="6">
        <f t="shared" si="130"/>
        <v>96307.6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11489.28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31"/>
        <v>71489.279999999999</v>
      </c>
      <c r="AB724" s="6">
        <f t="shared" si="132"/>
        <v>107659.28</v>
      </c>
    </row>
    <row r="725" spans="1:28" x14ac:dyDescent="0.2">
      <c r="A725" t="str">
        <f t="shared" si="124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 s="2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VLOOKUP(E725,'2018_commission_structure-Start'!$A$22:$I$24,9,FALSE)</f>
        <v>750000</v>
      </c>
      <c r="J725" s="2">
        <f t="shared" si="125"/>
        <v>937500</v>
      </c>
      <c r="K725" s="2">
        <f t="shared" si="126"/>
        <v>1125000</v>
      </c>
      <c r="L725" s="2">
        <f t="shared" si="127"/>
        <v>1500000</v>
      </c>
      <c r="M725" s="12">
        <f t="shared" si="128"/>
        <v>0.65095999999999998</v>
      </c>
      <c r="N725" t="str">
        <f t="shared" si="123"/>
        <v>0-100%</v>
      </c>
      <c r="O725" s="6">
        <f>MIN(H725,I725)*INDEX('2018_commission_structure-Start'!$A$21:$I$24,MATCH($E725,'2018_commission_structure-Start'!$A$21:$A$24,0),MATCH(O$1,'2018_commission_structure-Start'!$A$21:$I$21,0))</f>
        <v>73233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29"/>
        <v>73233</v>
      </c>
      <c r="U725" s="6">
        <f t="shared" si="130"/>
        <v>165806</v>
      </c>
      <c r="V725" s="6">
        <f>MIN(H725,I725)*INDEX('2018_commission_structure-Start'!$A$15:$J$18,MATCH($E725,'2018_commission_structure-Start'!$A$15:$A$18,0),MATCH(V$1,'2018_commission_structure-Start'!$A$15:$J$15,0))</f>
        <v>73233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31"/>
        <v>73233</v>
      </c>
      <c r="AB725" s="6">
        <f t="shared" si="132"/>
        <v>165806</v>
      </c>
    </row>
    <row r="726" spans="1:28" x14ac:dyDescent="0.2">
      <c r="A726" t="str">
        <f t="shared" si="124"/>
        <v>Vally Pinel</v>
      </c>
      <c r="B726">
        <v>4406664351</v>
      </c>
      <c r="C726" t="s">
        <v>234</v>
      </c>
      <c r="D726" t="s">
        <v>235</v>
      </c>
      <c r="E726" t="s">
        <v>29</v>
      </c>
      <c r="F726" s="2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VLOOKUP(E726,'2018_commission_structure-Start'!$A$22:$I$24,9,FALSE)</f>
        <v>600000</v>
      </c>
      <c r="J726" s="2">
        <f t="shared" si="125"/>
        <v>750000</v>
      </c>
      <c r="K726" s="2">
        <f t="shared" si="126"/>
        <v>900000</v>
      </c>
      <c r="L726" s="2">
        <f t="shared" si="127"/>
        <v>1200000</v>
      </c>
      <c r="M726" s="12">
        <f t="shared" si="128"/>
        <v>1.1385233333333333</v>
      </c>
      <c r="N726" t="str">
        <f t="shared" si="123"/>
        <v>100-125%</v>
      </c>
      <c r="O726" s="6">
        <f>MIN(H726,I726)*INDEX('2018_commission_structure-Start'!$A$21:$I$24,MATCH($E726,'2018_commission_structure-Start'!$A$21:$A$24,0),MATCH(O$1,'2018_commission_structure-Start'!$A$21:$I$21,0))</f>
        <v>78000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14129.380000000001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29"/>
        <v>92129.38</v>
      </c>
      <c r="U726" s="6">
        <f t="shared" si="130"/>
        <v>164878.38</v>
      </c>
      <c r="V726" s="6">
        <f>MIN(H726,I726)*INDEX('2018_commission_structure-Start'!$A$15:$J$18,MATCH($E726,'2018_commission_structure-Start'!$A$15:$A$18,0),MATCH(V$1,'2018_commission_structure-Start'!$A$15:$J$15,0))</f>
        <v>90000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14960.519999999999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31"/>
        <v>104960.52</v>
      </c>
      <c r="AB726" s="6">
        <f t="shared" si="132"/>
        <v>177709.52000000002</v>
      </c>
    </row>
    <row r="727" spans="1:28" x14ac:dyDescent="0.2">
      <c r="A727" t="str">
        <f t="shared" si="124"/>
        <v>Zonda Pipes</v>
      </c>
      <c r="B727">
        <v>630160104</v>
      </c>
      <c r="C727" t="s">
        <v>428</v>
      </c>
      <c r="D727" t="s">
        <v>429</v>
      </c>
      <c r="E727" t="s">
        <v>10</v>
      </c>
      <c r="F727" s="2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VLOOKUP(E727,'2018_commission_structure-Start'!$A$22:$I$24,9,FALSE)</f>
        <v>750000</v>
      </c>
      <c r="J727" s="2">
        <f t="shared" si="125"/>
        <v>937500</v>
      </c>
      <c r="K727" s="2">
        <f t="shared" si="126"/>
        <v>1125000</v>
      </c>
      <c r="L727" s="2">
        <f t="shared" si="127"/>
        <v>1500000</v>
      </c>
      <c r="M727" s="12">
        <f t="shared" si="128"/>
        <v>0.92399066666666663</v>
      </c>
      <c r="N727" t="str">
        <f t="shared" si="123"/>
        <v>0-100%</v>
      </c>
      <c r="O727" s="6">
        <f>MIN(H727,I727)*INDEX('2018_commission_structure-Start'!$A$21:$I$24,MATCH($E727,'2018_commission_structure-Start'!$A$21:$A$24,0),MATCH(O$1,'2018_commission_structure-Start'!$A$21:$I$21,0))</f>
        <v>103948.95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29"/>
        <v>103948.95</v>
      </c>
      <c r="U727" s="6">
        <f t="shared" si="130"/>
        <v>209413.95</v>
      </c>
      <c r="V727" s="6">
        <f>MIN(H727,I727)*INDEX('2018_commission_structure-Start'!$A$15:$J$18,MATCH($E727,'2018_commission_structure-Start'!$A$15:$A$18,0),MATCH(V$1,'2018_commission_structure-Start'!$A$15:$J$15,0))</f>
        <v>103948.95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31"/>
        <v>103948.95</v>
      </c>
      <c r="AB727" s="6">
        <f t="shared" si="132"/>
        <v>209413.95</v>
      </c>
    </row>
    <row r="728" spans="1:28" x14ac:dyDescent="0.2">
      <c r="A728" t="str">
        <f t="shared" si="124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 s="2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VLOOKUP(E728,'2018_commission_structure-Start'!$A$22:$I$24,9,FALSE)</f>
        <v>600000</v>
      </c>
      <c r="J728" s="2">
        <f t="shared" si="125"/>
        <v>750000</v>
      </c>
      <c r="K728" s="2">
        <f t="shared" si="126"/>
        <v>900000</v>
      </c>
      <c r="L728" s="2">
        <f t="shared" si="127"/>
        <v>1200000</v>
      </c>
      <c r="M728" s="12">
        <f t="shared" si="128"/>
        <v>1.1992400000000001</v>
      </c>
      <c r="N728" t="str">
        <f t="shared" si="123"/>
        <v>100-125%</v>
      </c>
      <c r="O728" s="6">
        <f>MIN(H728,I728)*INDEX('2018_commission_structure-Start'!$A$21:$I$24,MATCH($E728,'2018_commission_structure-Start'!$A$21:$A$24,0),MATCH(O$1,'2018_commission_structure-Start'!$A$21:$I$21,0))</f>
        <v>78000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20322.480000000003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29"/>
        <v>98322.48000000001</v>
      </c>
      <c r="U728" s="6">
        <f t="shared" si="130"/>
        <v>161974.48000000001</v>
      </c>
      <c r="V728" s="6">
        <f>MIN(H728,I728)*INDEX('2018_commission_structure-Start'!$A$15:$J$18,MATCH($E728,'2018_commission_structure-Start'!$A$15:$A$18,0),MATCH(V$1,'2018_commission_structure-Start'!$A$15:$J$15,0))</f>
        <v>90000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21517.919999999998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31"/>
        <v>111517.92</v>
      </c>
      <c r="AB728" s="6">
        <f t="shared" si="132"/>
        <v>175169.91999999998</v>
      </c>
    </row>
    <row r="729" spans="1:28" x14ac:dyDescent="0.2">
      <c r="A729" t="str">
        <f t="shared" si="124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 s="2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VLOOKUP(E729,'2018_commission_structure-Start'!$A$22:$I$24,9,FALSE)</f>
        <v>600000</v>
      </c>
      <c r="J729" s="2">
        <f t="shared" si="125"/>
        <v>750000</v>
      </c>
      <c r="K729" s="2">
        <f t="shared" si="126"/>
        <v>900000</v>
      </c>
      <c r="L729" s="2">
        <f t="shared" si="127"/>
        <v>1200000</v>
      </c>
      <c r="M729" s="12">
        <f t="shared" si="128"/>
        <v>1.0087283333333332</v>
      </c>
      <c r="N729" t="str">
        <f t="shared" si="123"/>
        <v>100-125%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890.29000000000008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29"/>
        <v>78890.289999999994</v>
      </c>
      <c r="U729" s="6">
        <f t="shared" si="130"/>
        <v>153328.28999999998</v>
      </c>
      <c r="V729" s="6">
        <f>MIN(H729,I729)*INDEX('2018_commission_structure-Start'!$A$15:$J$18,MATCH($E729,'2018_commission_structure-Start'!$A$15:$A$18,0),MATCH(V$1,'2018_commission_structure-Start'!$A$15:$J$15,0))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942.66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31"/>
        <v>90942.66</v>
      </c>
      <c r="AB729" s="6">
        <f t="shared" si="132"/>
        <v>165380.66</v>
      </c>
    </row>
    <row r="730" spans="1:28" x14ac:dyDescent="0.2">
      <c r="A730" t="str">
        <f t="shared" si="124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 s="2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VLOOKUP(E730,'2018_commission_structure-Start'!$A$22:$I$24,9,FALSE)</f>
        <v>750000</v>
      </c>
      <c r="J730" s="2">
        <f t="shared" si="125"/>
        <v>937500</v>
      </c>
      <c r="K730" s="2">
        <f t="shared" si="126"/>
        <v>1125000</v>
      </c>
      <c r="L730" s="2">
        <f t="shared" si="127"/>
        <v>1500000</v>
      </c>
      <c r="M730" s="12">
        <f t="shared" si="128"/>
        <v>0.82010000000000005</v>
      </c>
      <c r="N730" t="str">
        <f t="shared" si="123"/>
        <v>0-100%</v>
      </c>
      <c r="O730" s="6">
        <f>MIN(H730,I730)*INDEX('2018_commission_structure-Start'!$A$21:$I$24,MATCH($E730,'2018_commission_structure-Start'!$A$21:$A$24,0),MATCH(O$1,'2018_commission_structure-Start'!$A$21:$I$21,0))</f>
        <v>92261.25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29"/>
        <v>92261.25</v>
      </c>
      <c r="U730" s="6">
        <f t="shared" si="130"/>
        <v>192814.25</v>
      </c>
      <c r="V730" s="6">
        <f>MIN(H730,I730)*INDEX('2018_commission_structure-Start'!$A$15:$J$18,MATCH($E730,'2018_commission_structure-Start'!$A$15:$A$18,0),MATCH(V$1,'2018_commission_structure-Start'!$A$15:$J$15,0))</f>
        <v>92261.25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31"/>
        <v>92261.25</v>
      </c>
      <c r="AB730" s="6">
        <f t="shared" si="132"/>
        <v>192814.25</v>
      </c>
    </row>
    <row r="731" spans="1:28" x14ac:dyDescent="0.2">
      <c r="A731" t="str">
        <f t="shared" si="124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 s="2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VLOOKUP(E731,'2018_commission_structure-Start'!$A$22:$I$24,9,FALSE)</f>
        <v>500000</v>
      </c>
      <c r="J731" s="2">
        <f t="shared" si="125"/>
        <v>625000</v>
      </c>
      <c r="K731" s="2">
        <f t="shared" si="126"/>
        <v>750000</v>
      </c>
      <c r="L731" s="2">
        <f t="shared" si="127"/>
        <v>1000000</v>
      </c>
      <c r="M731" s="12">
        <f t="shared" si="128"/>
        <v>1.6133280000000001</v>
      </c>
      <c r="N731" t="str">
        <f t="shared" si="123"/>
        <v>150-200%</v>
      </c>
      <c r="O731" s="6">
        <f>MIN(H731,I731)*INDEX('2018_commission_structure-Start'!$A$21:$I$24,MATCH($E731,'2018_commission_structure-Start'!$A$21:$A$24,0),MATCH(O$1,'2018_commission_structure-Start'!$A$21:$I$21,0))</f>
        <v>50000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18750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22500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12466.08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29"/>
        <v>103716.08</v>
      </c>
      <c r="U731" s="6">
        <f t="shared" si="130"/>
        <v>137024.08000000002</v>
      </c>
      <c r="V731" s="6">
        <f>MIN(H731,I731)*INDEX('2018_commission_structure-Start'!$A$15:$J$18,MATCH($E731,'2018_commission_structure-Start'!$A$15:$A$18,0),MATCH(V$1,'2018_commission_structure-Start'!$A$15:$J$15,0))</f>
        <v>60000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21250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25000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12466.08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31"/>
        <v>118716.08</v>
      </c>
      <c r="AB731" s="6">
        <f t="shared" si="132"/>
        <v>152024.08000000002</v>
      </c>
    </row>
    <row r="732" spans="1:28" x14ac:dyDescent="0.2">
      <c r="A732" t="str">
        <f t="shared" si="124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 s="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VLOOKUP(E732,'2018_commission_structure-Start'!$A$22:$I$24,9,FALSE)</f>
        <v>600000</v>
      </c>
      <c r="J732" s="2">
        <f t="shared" si="125"/>
        <v>750000</v>
      </c>
      <c r="K732" s="2">
        <f t="shared" si="126"/>
        <v>900000</v>
      </c>
      <c r="L732" s="2">
        <f t="shared" si="127"/>
        <v>1200000</v>
      </c>
      <c r="M732" s="12">
        <f t="shared" si="128"/>
        <v>1.0008483333333333</v>
      </c>
      <c r="N732" t="str">
        <f t="shared" si="123"/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86.53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29"/>
        <v>78086.53</v>
      </c>
      <c r="U732" s="6">
        <f t="shared" si="130"/>
        <v>144404.53</v>
      </c>
      <c r="V732" s="6">
        <f>MIN(H732,I732)*INDEX('2018_commission_structure-Start'!$A$15:$J$18,MATCH($E732,'2018_commission_structure-Start'!$A$15:$A$18,0),MATCH(V$1,'2018_commission_structure-Start'!$A$15:$J$15,0))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91.61999999999999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31"/>
        <v>90091.62</v>
      </c>
      <c r="AB732" s="6">
        <f t="shared" si="132"/>
        <v>156409.62</v>
      </c>
    </row>
    <row r="733" spans="1:28" x14ac:dyDescent="0.2">
      <c r="A733" t="str">
        <f t="shared" si="124"/>
        <v>Durant Poag</v>
      </c>
      <c r="B733">
        <v>9984023702</v>
      </c>
      <c r="C733" t="s">
        <v>377</v>
      </c>
      <c r="D733" t="s">
        <v>378</v>
      </c>
      <c r="E733" t="s">
        <v>7</v>
      </c>
      <c r="F733" s="2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VLOOKUP(E733,'2018_commission_structure-Start'!$A$22:$I$24,9,FALSE)</f>
        <v>500000</v>
      </c>
      <c r="J733" s="2">
        <f t="shared" si="125"/>
        <v>625000</v>
      </c>
      <c r="K733" s="2">
        <f t="shared" si="126"/>
        <v>750000</v>
      </c>
      <c r="L733" s="2">
        <f t="shared" si="127"/>
        <v>1000000</v>
      </c>
      <c r="M733" s="12">
        <f t="shared" si="128"/>
        <v>1.25173</v>
      </c>
      <c r="N733" t="str">
        <f t="shared" si="123"/>
        <v>125-150%</v>
      </c>
      <c r="O733" s="6">
        <f>MIN(H733,I733)*INDEX('2018_commission_structure-Start'!$A$21:$I$24,MATCH($E733,'2018_commission_structure-Start'!$A$21:$A$24,0),MATCH(O$1,'2018_commission_structure-Start'!$A$21:$I$21,0))</f>
        <v>50000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18750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155.69999999999999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29"/>
        <v>68905.7</v>
      </c>
      <c r="U733" s="6">
        <f t="shared" si="130"/>
        <v>110247.7</v>
      </c>
      <c r="V733" s="6">
        <f>MIN(H733,I733)*INDEX('2018_commission_structure-Start'!$A$15:$J$18,MATCH($E733,'2018_commission_structure-Start'!$A$15:$A$18,0),MATCH(V$1,'2018_commission_structure-Start'!$A$15:$J$15,0))</f>
        <v>60000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21250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173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31"/>
        <v>81423</v>
      </c>
      <c r="AB733" s="6">
        <f t="shared" si="132"/>
        <v>122765</v>
      </c>
    </row>
    <row r="734" spans="1:28" x14ac:dyDescent="0.2">
      <c r="A734" t="str">
        <f t="shared" si="124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 s="2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VLOOKUP(E734,'2018_commission_structure-Start'!$A$22:$I$24,9,FALSE)</f>
        <v>600000</v>
      </c>
      <c r="J734" s="2">
        <f t="shared" si="125"/>
        <v>750000</v>
      </c>
      <c r="K734" s="2">
        <f t="shared" si="126"/>
        <v>900000</v>
      </c>
      <c r="L734" s="2">
        <f t="shared" si="127"/>
        <v>1200000</v>
      </c>
      <c r="M734" s="12">
        <f t="shared" si="128"/>
        <v>1.675505</v>
      </c>
      <c r="N734" t="str">
        <f t="shared" si="123"/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27378.780000000002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29"/>
        <v>162378.78</v>
      </c>
      <c r="U734" s="6">
        <f t="shared" si="130"/>
        <v>228745.78</v>
      </c>
      <c r="V734" s="6">
        <f>MIN(H734,I734)*INDEX('2018_commission_structure-Start'!$A$15:$J$18,MATCH($E734,'2018_commission_structure-Start'!$A$15:$A$18,0),MATCH(V$1,'2018_commission_structure-Start'!$A$15:$J$15,0))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31590.899999999998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31"/>
        <v>186090.9</v>
      </c>
      <c r="AB734" s="6">
        <f t="shared" si="132"/>
        <v>252457.9</v>
      </c>
    </row>
    <row r="735" spans="1:28" x14ac:dyDescent="0.2">
      <c r="A735" t="str">
        <f t="shared" si="124"/>
        <v>Jana Polding</v>
      </c>
      <c r="B735">
        <v>583595162</v>
      </c>
      <c r="C735" t="s">
        <v>375</v>
      </c>
      <c r="D735" t="s">
        <v>376</v>
      </c>
      <c r="E735" t="s">
        <v>7</v>
      </c>
      <c r="F735" s="2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VLOOKUP(E735,'2018_commission_structure-Start'!$A$22:$I$24,9,FALSE)</f>
        <v>500000</v>
      </c>
      <c r="J735" s="2">
        <f t="shared" si="125"/>
        <v>625000</v>
      </c>
      <c r="K735" s="2">
        <f t="shared" si="126"/>
        <v>750000</v>
      </c>
      <c r="L735" s="2">
        <f t="shared" si="127"/>
        <v>1000000</v>
      </c>
      <c r="M735" s="12">
        <f t="shared" si="128"/>
        <v>1.086992</v>
      </c>
      <c r="N735" t="str">
        <f t="shared" si="123"/>
        <v>100-125%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6524.4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29"/>
        <v>56524.4</v>
      </c>
      <c r="U735" s="6">
        <f t="shared" si="130"/>
        <v>104055.4</v>
      </c>
      <c r="V735" s="6">
        <f>MIN(H735,I735)*INDEX('2018_commission_structure-Start'!$A$15:$J$18,MATCH($E735,'2018_commission_structure-Start'!$A$15:$A$18,0),MATCH(V$1,'2018_commission_structure-Start'!$A$15:$J$15,0))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7394.3200000000006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31"/>
        <v>67394.320000000007</v>
      </c>
      <c r="AB735" s="6">
        <f t="shared" si="132"/>
        <v>114925.32</v>
      </c>
    </row>
    <row r="736" spans="1:28" x14ac:dyDescent="0.2">
      <c r="A736" t="str">
        <f t="shared" si="124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 s="2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VLOOKUP(E736,'2018_commission_structure-Start'!$A$22:$I$24,9,FALSE)</f>
        <v>600000</v>
      </c>
      <c r="J736" s="2">
        <f t="shared" si="125"/>
        <v>750000</v>
      </c>
      <c r="K736" s="2">
        <f t="shared" si="126"/>
        <v>900000</v>
      </c>
      <c r="L736" s="2">
        <f t="shared" si="127"/>
        <v>1200000</v>
      </c>
      <c r="M736" s="12">
        <f t="shared" si="128"/>
        <v>1.3714900000000001</v>
      </c>
      <c r="N736" t="str">
        <f t="shared" si="123"/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15307.74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29"/>
        <v>118807.74</v>
      </c>
      <c r="U736" s="6">
        <f t="shared" si="130"/>
        <v>183490.74</v>
      </c>
      <c r="V736" s="6">
        <f>MIN(H736,I736)*INDEX('2018_commission_structure-Start'!$A$15:$J$18,MATCH($E736,'2018_commission_structure-Start'!$A$15:$A$18,0),MATCH(V$1,'2018_commission_structure-Start'!$A$15:$J$15,0))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18223.5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31"/>
        <v>135223.5</v>
      </c>
      <c r="AB736" s="6">
        <f t="shared" si="132"/>
        <v>199906.5</v>
      </c>
    </row>
    <row r="737" spans="1:28" x14ac:dyDescent="0.2">
      <c r="A737" t="str">
        <f t="shared" si="124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 s="2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VLOOKUP(E737,'2018_commission_structure-Start'!$A$22:$I$24,9,FALSE)</f>
        <v>500000</v>
      </c>
      <c r="J737" s="2">
        <f t="shared" si="125"/>
        <v>625000</v>
      </c>
      <c r="K737" s="2">
        <f t="shared" si="126"/>
        <v>750000</v>
      </c>
      <c r="L737" s="2">
        <f t="shared" si="127"/>
        <v>1000000</v>
      </c>
      <c r="M737" s="12">
        <f t="shared" si="128"/>
        <v>1.1708099999999999</v>
      </c>
      <c r="N737" t="str">
        <f t="shared" si="123"/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12810.75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29"/>
        <v>62810.75</v>
      </c>
      <c r="U737" s="6">
        <f t="shared" si="130"/>
        <v>124518.75</v>
      </c>
      <c r="V737" s="6">
        <f>MIN(H737,I737)*INDEX('2018_commission_structure-Start'!$A$15:$J$18,MATCH($E737,'2018_commission_structure-Start'!$A$15:$A$18,0),MATCH(V$1,'2018_commission_structure-Start'!$A$15:$J$15,0))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14518.85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31"/>
        <v>74518.850000000006</v>
      </c>
      <c r="AB737" s="6">
        <f t="shared" si="132"/>
        <v>136226.85</v>
      </c>
    </row>
    <row r="738" spans="1:28" x14ac:dyDescent="0.2">
      <c r="A738" t="str">
        <f t="shared" si="124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 s="2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VLOOKUP(E738,'2018_commission_structure-Start'!$A$22:$I$24,9,FALSE)</f>
        <v>500000</v>
      </c>
      <c r="J738" s="2">
        <f t="shared" si="125"/>
        <v>625000</v>
      </c>
      <c r="K738" s="2">
        <f t="shared" si="126"/>
        <v>750000</v>
      </c>
      <c r="L738" s="2">
        <f t="shared" si="127"/>
        <v>1000000</v>
      </c>
      <c r="M738" s="12">
        <f t="shared" si="128"/>
        <v>1.516432</v>
      </c>
      <c r="N738" t="str">
        <f t="shared" si="123"/>
        <v>150-200%</v>
      </c>
      <c r="O738" s="6">
        <f>MIN(H738,I738)*INDEX('2018_commission_structure-Start'!$A$21:$I$24,MATCH($E738,'2018_commission_structure-Start'!$A$21:$A$24,0),MATCH(O$1,'2018_commission_structure-Start'!$A$21:$I$21,0))</f>
        <v>50000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18750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22500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1807.52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29"/>
        <v>93057.52</v>
      </c>
      <c r="U738" s="6">
        <f t="shared" si="130"/>
        <v>155339.52000000002</v>
      </c>
      <c r="V738" s="6">
        <f>MIN(H738,I738)*INDEX('2018_commission_structure-Start'!$A$15:$J$18,MATCH($E738,'2018_commission_structure-Start'!$A$15:$A$18,0),MATCH(V$1,'2018_commission_structure-Start'!$A$15:$J$15,0))</f>
        <v>60000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21250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25000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1807.52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31"/>
        <v>108057.52</v>
      </c>
      <c r="AB738" s="6">
        <f t="shared" si="132"/>
        <v>170339.52000000002</v>
      </c>
    </row>
    <row r="739" spans="1:28" x14ac:dyDescent="0.2">
      <c r="A739" t="str">
        <f t="shared" si="124"/>
        <v>See Postin</v>
      </c>
      <c r="B739">
        <v>1628738227</v>
      </c>
      <c r="C739" t="s">
        <v>615</v>
      </c>
      <c r="D739" t="s">
        <v>616</v>
      </c>
      <c r="E739" t="s">
        <v>29</v>
      </c>
      <c r="F739" s="2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VLOOKUP(E739,'2018_commission_structure-Start'!$A$22:$I$24,9,FALSE)</f>
        <v>600000</v>
      </c>
      <c r="J739" s="2">
        <f t="shared" si="125"/>
        <v>750000</v>
      </c>
      <c r="K739" s="2">
        <f t="shared" si="126"/>
        <v>900000</v>
      </c>
      <c r="L739" s="2">
        <f t="shared" si="127"/>
        <v>1200000</v>
      </c>
      <c r="M739" s="12">
        <f t="shared" si="128"/>
        <v>1.5770150000000001</v>
      </c>
      <c r="N739" t="str">
        <f t="shared" si="123"/>
        <v>150-200%</v>
      </c>
      <c r="O739" s="6">
        <f>MIN(H739,I739)*INDEX('2018_commission_structure-Start'!$A$21:$I$24,MATCH($E739,'2018_commission_structure-Start'!$A$21:$A$24,0),MATCH(O$1,'2018_commission_structure-Start'!$A$21:$I$21,0))</f>
        <v>78000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25500.000000000004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31500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12014.34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29"/>
        <v>147014.34</v>
      </c>
      <c r="U739" s="6">
        <f t="shared" si="130"/>
        <v>200218.34</v>
      </c>
      <c r="V739" s="6">
        <f>MIN(H739,I739)*INDEX('2018_commission_structure-Start'!$A$15:$J$18,MATCH($E739,'2018_commission_structure-Start'!$A$15:$A$18,0),MATCH(V$1,'2018_commission_structure-Start'!$A$15:$J$15,0))</f>
        <v>90000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27000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37500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13862.699999999999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31"/>
        <v>168362.7</v>
      </c>
      <c r="AB739" s="6">
        <f t="shared" si="132"/>
        <v>221566.7</v>
      </c>
    </row>
    <row r="740" spans="1:28" x14ac:dyDescent="0.2">
      <c r="A740" t="str">
        <f t="shared" si="124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 s="2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VLOOKUP(E740,'2018_commission_structure-Start'!$A$22:$I$24,9,FALSE)</f>
        <v>500000</v>
      </c>
      <c r="J740" s="2">
        <f t="shared" si="125"/>
        <v>625000</v>
      </c>
      <c r="K740" s="2">
        <f t="shared" si="126"/>
        <v>750000</v>
      </c>
      <c r="L740" s="2">
        <f t="shared" si="127"/>
        <v>1000000</v>
      </c>
      <c r="M740" s="12">
        <f t="shared" si="128"/>
        <v>1.1274120000000001</v>
      </c>
      <c r="N740" t="str">
        <f t="shared" si="123"/>
        <v>100-125%</v>
      </c>
      <c r="O740" s="6">
        <f>MIN(H740,I740)*INDEX('2018_commission_structure-Start'!$A$21:$I$24,MATCH($E740,'2018_commission_structure-Start'!$A$21:$A$24,0),MATCH(O$1,'2018_commission_structure-Start'!$A$21:$I$21,0))</f>
        <v>50000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9555.9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29"/>
        <v>59555.9</v>
      </c>
      <c r="U740" s="6">
        <f t="shared" si="130"/>
        <v>94704.9</v>
      </c>
      <c r="V740" s="6">
        <f>MIN(H740,I740)*INDEX('2018_commission_structure-Start'!$A$15:$J$18,MATCH($E740,'2018_commission_structure-Start'!$A$15:$A$18,0),MATCH(V$1,'2018_commission_structure-Start'!$A$15:$J$15,0))</f>
        <v>60000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10830.02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31"/>
        <v>70830.02</v>
      </c>
      <c r="AB740" s="6">
        <f t="shared" si="132"/>
        <v>105979.02</v>
      </c>
    </row>
    <row r="741" spans="1:28" x14ac:dyDescent="0.2">
      <c r="A741" t="str">
        <f t="shared" si="124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 s="2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VLOOKUP(E741,'2018_commission_structure-Start'!$A$22:$I$24,9,FALSE)</f>
        <v>500000</v>
      </c>
      <c r="J741" s="2">
        <f t="shared" si="125"/>
        <v>625000</v>
      </c>
      <c r="K741" s="2">
        <f t="shared" si="126"/>
        <v>750000</v>
      </c>
      <c r="L741" s="2">
        <f t="shared" si="127"/>
        <v>1000000</v>
      </c>
      <c r="M741" s="12">
        <f t="shared" si="128"/>
        <v>1.3525119999999999</v>
      </c>
      <c r="N741" t="str">
        <f t="shared" si="123"/>
        <v>125-150%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18750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9226.08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29"/>
        <v>77976.08</v>
      </c>
      <c r="U741" s="6">
        <f t="shared" si="130"/>
        <v>132819.08000000002</v>
      </c>
      <c r="V741" s="6">
        <f>MIN(H741,I741)*INDEX('2018_commission_structure-Start'!$A$15:$J$18,MATCH($E741,'2018_commission_structure-Start'!$A$15:$A$18,0),MATCH(V$1,'2018_commission_structure-Start'!$A$15:$J$15,0))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21250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10251.200000000001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31"/>
        <v>91501.2</v>
      </c>
      <c r="AB741" s="6">
        <f t="shared" si="132"/>
        <v>146344.20000000001</v>
      </c>
    </row>
    <row r="742" spans="1:28" x14ac:dyDescent="0.2">
      <c r="A742" t="str">
        <f t="shared" si="124"/>
        <v>Nelly Prando</v>
      </c>
      <c r="B742">
        <v>2565093969</v>
      </c>
      <c r="C742" t="s">
        <v>99</v>
      </c>
      <c r="D742" t="s">
        <v>100</v>
      </c>
      <c r="E742" t="s">
        <v>7</v>
      </c>
      <c r="F742" s="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VLOOKUP(E742,'2018_commission_structure-Start'!$A$22:$I$24,9,FALSE)</f>
        <v>500000</v>
      </c>
      <c r="J742" s="2">
        <f t="shared" si="125"/>
        <v>625000</v>
      </c>
      <c r="K742" s="2">
        <f t="shared" si="126"/>
        <v>750000</v>
      </c>
      <c r="L742" s="2">
        <f t="shared" si="127"/>
        <v>1000000</v>
      </c>
      <c r="M742" s="12">
        <f t="shared" si="128"/>
        <v>1.870276</v>
      </c>
      <c r="N742" t="str">
        <f t="shared" si="123"/>
        <v>150-200%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22500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40730.36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29"/>
        <v>131980.35999999999</v>
      </c>
      <c r="U742" s="6">
        <f t="shared" si="130"/>
        <v>178332.36</v>
      </c>
      <c r="V742" s="6">
        <f>MIN(H742,I742)*INDEX('2018_commission_structure-Start'!$A$15:$J$18,MATCH($E742,'2018_commission_structure-Start'!$A$15:$A$18,0),MATCH(V$1,'2018_commission_structure-Start'!$A$15:$J$15,0))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25000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40730.36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31"/>
        <v>146980.35999999999</v>
      </c>
      <c r="AB742" s="6">
        <f t="shared" si="132"/>
        <v>193332.36</v>
      </c>
    </row>
    <row r="743" spans="1:28" x14ac:dyDescent="0.2">
      <c r="A743" t="str">
        <f t="shared" si="124"/>
        <v>Brien Prate</v>
      </c>
      <c r="B743">
        <v>6271204627</v>
      </c>
      <c r="C743" t="s">
        <v>345</v>
      </c>
      <c r="D743" t="s">
        <v>346</v>
      </c>
      <c r="E743" t="s">
        <v>29</v>
      </c>
      <c r="F743" s="2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VLOOKUP(E743,'2018_commission_structure-Start'!$A$22:$I$24,9,FALSE)</f>
        <v>600000</v>
      </c>
      <c r="J743" s="2">
        <f t="shared" si="125"/>
        <v>750000</v>
      </c>
      <c r="K743" s="2">
        <f t="shared" si="126"/>
        <v>900000</v>
      </c>
      <c r="L743" s="2">
        <f t="shared" si="127"/>
        <v>1200000</v>
      </c>
      <c r="M743" s="12">
        <f t="shared" si="128"/>
        <v>1.2704933333333333</v>
      </c>
      <c r="N743" t="str">
        <f t="shared" si="123"/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2582.16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29"/>
        <v>106082.16</v>
      </c>
      <c r="U743" s="6">
        <f t="shared" si="130"/>
        <v>184044.16</v>
      </c>
      <c r="V743" s="6">
        <f>MIN(H743,I743)*INDEX('2018_commission_structure-Start'!$A$15:$J$18,MATCH($E743,'2018_commission_structure-Start'!$A$15:$A$18,0),MATCH(V$1,'2018_commission_structure-Start'!$A$15:$J$15,0))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3074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31"/>
        <v>120074</v>
      </c>
      <c r="AB743" s="6">
        <f t="shared" si="132"/>
        <v>198036</v>
      </c>
    </row>
    <row r="744" spans="1:28" x14ac:dyDescent="0.2">
      <c r="A744" t="str">
        <f t="shared" si="124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 s="2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VLOOKUP(E744,'2018_commission_structure-Start'!$A$22:$I$24,9,FALSE)</f>
        <v>500000</v>
      </c>
      <c r="J744" s="2">
        <f t="shared" si="125"/>
        <v>625000</v>
      </c>
      <c r="K744" s="2">
        <f t="shared" si="126"/>
        <v>750000</v>
      </c>
      <c r="L744" s="2">
        <f t="shared" si="127"/>
        <v>1000000</v>
      </c>
      <c r="M744" s="12">
        <f t="shared" si="128"/>
        <v>1.375416</v>
      </c>
      <c r="N744" t="str">
        <f t="shared" si="123"/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11287.439999999999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29"/>
        <v>80037.440000000002</v>
      </c>
      <c r="U744" s="6">
        <f t="shared" si="130"/>
        <v>123330.44</v>
      </c>
      <c r="V744" s="6">
        <f>MIN(H744,I744)*INDEX('2018_commission_structure-Start'!$A$15:$J$18,MATCH($E744,'2018_commission_structure-Start'!$A$15:$A$18,0),MATCH(V$1,'2018_commission_structure-Start'!$A$15:$J$15,0))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12541.6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31"/>
        <v>93791.6</v>
      </c>
      <c r="AB744" s="6">
        <f t="shared" si="132"/>
        <v>137084.6</v>
      </c>
    </row>
    <row r="745" spans="1:28" x14ac:dyDescent="0.2">
      <c r="A745" t="str">
        <f t="shared" si="124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 s="2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VLOOKUP(E745,'2018_commission_structure-Start'!$A$22:$I$24,9,FALSE)</f>
        <v>750000</v>
      </c>
      <c r="J745" s="2">
        <f t="shared" si="125"/>
        <v>937500</v>
      </c>
      <c r="K745" s="2">
        <f t="shared" si="126"/>
        <v>1125000</v>
      </c>
      <c r="L745" s="2">
        <f t="shared" si="127"/>
        <v>1500000</v>
      </c>
      <c r="M745" s="12">
        <f t="shared" si="128"/>
        <v>0.73275866666666667</v>
      </c>
      <c r="N745" t="str">
        <f t="shared" si="123"/>
        <v>0-100%</v>
      </c>
      <c r="O745" s="6">
        <f>MIN(H745,I745)*INDEX('2018_commission_structure-Start'!$A$21:$I$24,MATCH($E745,'2018_commission_structure-Start'!$A$21:$A$24,0),MATCH(O$1,'2018_commission_structure-Start'!$A$21:$I$21,0))</f>
        <v>82435.349999999991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29"/>
        <v>82435.349999999991</v>
      </c>
      <c r="U745" s="6">
        <f t="shared" si="130"/>
        <v>201271.34999999998</v>
      </c>
      <c r="V745" s="6">
        <f>MIN(H745,I745)*INDEX('2018_commission_structure-Start'!$A$15:$J$18,MATCH($E745,'2018_commission_structure-Start'!$A$15:$A$18,0),MATCH(V$1,'2018_commission_structure-Start'!$A$15:$J$15,0))</f>
        <v>82435.349999999991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31"/>
        <v>82435.349999999991</v>
      </c>
      <c r="AB745" s="6">
        <f t="shared" si="132"/>
        <v>201271.34999999998</v>
      </c>
    </row>
    <row r="746" spans="1:28" x14ac:dyDescent="0.2">
      <c r="A746" t="str">
        <f t="shared" si="124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 s="2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VLOOKUP(E746,'2018_commission_structure-Start'!$A$22:$I$24,9,FALSE)</f>
        <v>600000</v>
      </c>
      <c r="J746" s="2">
        <f t="shared" si="125"/>
        <v>750000</v>
      </c>
      <c r="K746" s="2">
        <f t="shared" si="126"/>
        <v>900000</v>
      </c>
      <c r="L746" s="2">
        <f t="shared" si="127"/>
        <v>1200000</v>
      </c>
      <c r="M746" s="12">
        <f t="shared" si="128"/>
        <v>0.91902166666666663</v>
      </c>
      <c r="N746" t="str">
        <f t="shared" si="123"/>
        <v>0-100%</v>
      </c>
      <c r="O746" s="6">
        <f>MIN(H746,I746)*INDEX('2018_commission_structure-Start'!$A$21:$I$24,MATCH($E746,'2018_commission_structure-Start'!$A$21:$A$24,0),MATCH(O$1,'2018_commission_structure-Start'!$A$21:$I$21,0))</f>
        <v>71683.69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29"/>
        <v>71683.69</v>
      </c>
      <c r="U746" s="6">
        <f t="shared" si="130"/>
        <v>143370.69</v>
      </c>
      <c r="V746" s="6">
        <f>MIN(H746,I746)*INDEX('2018_commission_structure-Start'!$A$15:$J$18,MATCH($E746,'2018_commission_structure-Start'!$A$15:$A$18,0),MATCH(V$1,'2018_commission_structure-Start'!$A$15:$J$15,0))</f>
        <v>82711.95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31"/>
        <v>82711.95</v>
      </c>
      <c r="AB746" s="6">
        <f t="shared" si="132"/>
        <v>154398.95000000001</v>
      </c>
    </row>
    <row r="747" spans="1:28" x14ac:dyDescent="0.2">
      <c r="A747" t="str">
        <f t="shared" si="124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 s="2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VLOOKUP(E747,'2018_commission_structure-Start'!$A$22:$I$24,9,FALSE)</f>
        <v>750000</v>
      </c>
      <c r="J747" s="2">
        <f t="shared" si="125"/>
        <v>937500</v>
      </c>
      <c r="K747" s="2">
        <f t="shared" si="126"/>
        <v>1125000</v>
      </c>
      <c r="L747" s="2">
        <f t="shared" si="127"/>
        <v>1500000</v>
      </c>
      <c r="M747" s="12">
        <f t="shared" si="128"/>
        <v>0.99184799999999995</v>
      </c>
      <c r="N747" t="str">
        <f t="shared" si="123"/>
        <v>0-100%</v>
      </c>
      <c r="O747" s="6">
        <f>MIN(H747,I747)*INDEX('2018_commission_structure-Start'!$A$21:$I$24,MATCH($E747,'2018_commission_structure-Start'!$A$21:$A$24,0),MATCH(O$1,'2018_commission_structure-Start'!$A$21:$I$21,0))</f>
        <v>111582.9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29"/>
        <v>111582.9</v>
      </c>
      <c r="U747" s="6">
        <f t="shared" si="130"/>
        <v>195249.9</v>
      </c>
      <c r="V747" s="6">
        <f>MIN(H747,I747)*INDEX('2018_commission_structure-Start'!$A$15:$J$18,MATCH($E747,'2018_commission_structure-Start'!$A$15:$A$18,0),MATCH(V$1,'2018_commission_structure-Start'!$A$15:$J$15,0))</f>
        <v>111582.9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31"/>
        <v>111582.9</v>
      </c>
      <c r="AB747" s="6">
        <f t="shared" si="132"/>
        <v>195249.9</v>
      </c>
    </row>
    <row r="748" spans="1:28" x14ac:dyDescent="0.2">
      <c r="A748" t="str">
        <f t="shared" si="124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 s="2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VLOOKUP(E748,'2018_commission_structure-Start'!$A$22:$I$24,9,FALSE)</f>
        <v>750000</v>
      </c>
      <c r="J748" s="2">
        <f t="shared" si="125"/>
        <v>937500</v>
      </c>
      <c r="K748" s="2">
        <f t="shared" si="126"/>
        <v>1125000</v>
      </c>
      <c r="L748" s="2">
        <f t="shared" si="127"/>
        <v>1500000</v>
      </c>
      <c r="M748" s="12">
        <f t="shared" si="128"/>
        <v>0.82830800000000004</v>
      </c>
      <c r="N748" t="str">
        <f t="shared" si="123"/>
        <v>0-100%</v>
      </c>
      <c r="O748" s="6">
        <f>MIN(H748,I748)*INDEX('2018_commission_structure-Start'!$A$21:$I$24,MATCH($E748,'2018_commission_structure-Start'!$A$21:$A$24,0),MATCH(O$1,'2018_commission_structure-Start'!$A$21:$I$21,0))</f>
        <v>93184.65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29"/>
        <v>93184.65</v>
      </c>
      <c r="U748" s="6">
        <f t="shared" si="130"/>
        <v>196007.65</v>
      </c>
      <c r="V748" s="6">
        <f>MIN(H748,I748)*INDEX('2018_commission_structure-Start'!$A$15:$J$18,MATCH($E748,'2018_commission_structure-Start'!$A$15:$A$18,0),MATCH(V$1,'2018_commission_structure-Start'!$A$15:$J$15,0))</f>
        <v>93184.65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31"/>
        <v>93184.65</v>
      </c>
      <c r="AB748" s="6">
        <f t="shared" si="132"/>
        <v>196007.65</v>
      </c>
    </row>
    <row r="749" spans="1:28" x14ac:dyDescent="0.2">
      <c r="A749" t="str">
        <f t="shared" si="124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 s="2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VLOOKUP(E749,'2018_commission_structure-Start'!$A$22:$I$24,9,FALSE)</f>
        <v>600000</v>
      </c>
      <c r="J749" s="2">
        <f t="shared" si="125"/>
        <v>750000</v>
      </c>
      <c r="K749" s="2">
        <f t="shared" si="126"/>
        <v>900000</v>
      </c>
      <c r="L749" s="2">
        <f t="shared" si="127"/>
        <v>1200000</v>
      </c>
      <c r="M749" s="12">
        <f t="shared" si="128"/>
        <v>1.42231</v>
      </c>
      <c r="N749" t="str">
        <f t="shared" si="123"/>
        <v>125-150%</v>
      </c>
      <c r="O749" s="6">
        <f>MIN(H749,I749)*INDEX('2018_commission_structure-Start'!$A$21:$I$24,MATCH($E749,'2018_commission_structure-Start'!$A$21:$A$24,0),MATCH(O$1,'2018_commission_structure-Start'!$A$21:$I$21,0))</f>
        <v>78000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25500.000000000004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21711.059999999998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29"/>
        <v>125211.06</v>
      </c>
      <c r="U749" s="6">
        <f t="shared" si="130"/>
        <v>178269.06</v>
      </c>
      <c r="V749" s="6">
        <f>MIN(H749,I749)*INDEX('2018_commission_structure-Start'!$A$15:$J$18,MATCH($E749,'2018_commission_structure-Start'!$A$15:$A$18,0),MATCH(V$1,'2018_commission_structure-Start'!$A$15:$J$15,0))</f>
        <v>90000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27000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25846.5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31"/>
        <v>142846.5</v>
      </c>
      <c r="AB749" s="6">
        <f t="shared" si="132"/>
        <v>195904.5</v>
      </c>
    </row>
    <row r="750" spans="1:28" x14ac:dyDescent="0.2">
      <c r="A750" t="str">
        <f t="shared" si="124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 s="2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VLOOKUP(E750,'2018_commission_structure-Start'!$A$22:$I$24,9,FALSE)</f>
        <v>600000</v>
      </c>
      <c r="J750" s="2">
        <f t="shared" si="125"/>
        <v>750000</v>
      </c>
      <c r="K750" s="2">
        <f t="shared" si="126"/>
        <v>900000</v>
      </c>
      <c r="L750" s="2">
        <f t="shared" si="127"/>
        <v>1200000</v>
      </c>
      <c r="M750" s="12">
        <f t="shared" si="128"/>
        <v>1.3337483333333333</v>
      </c>
      <c r="N750" t="str">
        <f t="shared" ref="N750:N813" si="133">IF(M750&lt;=1, "0-100%", IF(M750&lt;=1.25, "100-125%", IF(M750&lt;=1.5, "125-150%", IF(M750&lt;=2, "150-200%", "&gt;200%"))))</f>
        <v>125-150%</v>
      </c>
      <c r="O750" s="6">
        <f>MIN(H750,I750)*INDEX('2018_commission_structure-Start'!$A$21:$I$24,MATCH($E750,'2018_commission_structure-Start'!$A$21:$A$24,0),MATCH(O$1,'2018_commission_structure-Start'!$A$21:$I$21,0))</f>
        <v>78000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25500.000000000004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10552.289999999999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29"/>
        <v>114052.29</v>
      </c>
      <c r="U750" s="6">
        <f t="shared" si="130"/>
        <v>181042.28999999998</v>
      </c>
      <c r="V750" s="6">
        <f>MIN(H750,I750)*INDEX('2018_commission_structure-Start'!$A$15:$J$18,MATCH($E750,'2018_commission_structure-Start'!$A$15:$A$18,0),MATCH(V$1,'2018_commission_structure-Start'!$A$15:$J$15,0))</f>
        <v>90000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27000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12562.25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31"/>
        <v>129562.25</v>
      </c>
      <c r="AB750" s="6">
        <f t="shared" si="132"/>
        <v>196552.25</v>
      </c>
    </row>
    <row r="751" spans="1:28" x14ac:dyDescent="0.2">
      <c r="A751" t="str">
        <f t="shared" si="124"/>
        <v>Alleen Pymar</v>
      </c>
      <c r="B751">
        <v>589071254</v>
      </c>
      <c r="C751" t="s">
        <v>236</v>
      </c>
      <c r="D751" t="s">
        <v>237</v>
      </c>
      <c r="E751" t="s">
        <v>10</v>
      </c>
      <c r="F751" s="2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VLOOKUP(E751,'2018_commission_structure-Start'!$A$22:$I$24,9,FALSE)</f>
        <v>750000</v>
      </c>
      <c r="J751" s="2">
        <f t="shared" si="125"/>
        <v>937500</v>
      </c>
      <c r="K751" s="2">
        <f t="shared" si="126"/>
        <v>1125000</v>
      </c>
      <c r="L751" s="2">
        <f t="shared" si="127"/>
        <v>1500000</v>
      </c>
      <c r="M751" s="12">
        <f t="shared" si="128"/>
        <v>0.82135733333333338</v>
      </c>
      <c r="N751" t="str">
        <f t="shared" si="133"/>
        <v>0-100%</v>
      </c>
      <c r="O751" s="6">
        <f>MIN(H751,I751)*INDEX('2018_commission_structure-Start'!$A$21:$I$24,MATCH($E751,'2018_commission_structure-Start'!$A$21:$A$24,0),MATCH(O$1,'2018_commission_structure-Start'!$A$21:$I$21,0))</f>
        <v>92402.7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0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29"/>
        <v>92402.7</v>
      </c>
      <c r="U751" s="6">
        <f t="shared" si="130"/>
        <v>202180.7</v>
      </c>
      <c r="V751" s="6">
        <f>MIN(H751,I751)*INDEX('2018_commission_structure-Start'!$A$15:$J$18,MATCH($E751,'2018_commission_structure-Start'!$A$15:$A$18,0),MATCH(V$1,'2018_commission_structure-Start'!$A$15:$J$15,0))</f>
        <v>92402.7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31"/>
        <v>92402.7</v>
      </c>
      <c r="AB751" s="6">
        <f t="shared" si="132"/>
        <v>202180.7</v>
      </c>
    </row>
    <row r="752" spans="1:28" x14ac:dyDescent="0.2">
      <c r="A752" t="str">
        <f t="shared" si="124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 s="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VLOOKUP(E752,'2018_commission_structure-Start'!$A$22:$I$24,9,FALSE)</f>
        <v>750000</v>
      </c>
      <c r="J752" s="2">
        <f t="shared" si="125"/>
        <v>937500</v>
      </c>
      <c r="K752" s="2">
        <f t="shared" si="126"/>
        <v>1125000</v>
      </c>
      <c r="L752" s="2">
        <f t="shared" si="127"/>
        <v>1500000</v>
      </c>
      <c r="M752" s="12">
        <f t="shared" si="128"/>
        <v>1.0348213333333334</v>
      </c>
      <c r="N752" t="str">
        <f t="shared" si="133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4962.04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29"/>
        <v>117462.04</v>
      </c>
      <c r="U752" s="6">
        <f t="shared" si="130"/>
        <v>197505.03999999998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5745.52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31"/>
        <v>118245.52</v>
      </c>
      <c r="AB752" s="6">
        <f t="shared" si="132"/>
        <v>198288.52000000002</v>
      </c>
    </row>
    <row r="753" spans="1:28" x14ac:dyDescent="0.2">
      <c r="A753" t="str">
        <f t="shared" si="124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 s="2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VLOOKUP(E753,'2018_commission_structure-Start'!$A$22:$I$24,9,FALSE)</f>
        <v>600000</v>
      </c>
      <c r="J753" s="2">
        <f t="shared" si="125"/>
        <v>750000</v>
      </c>
      <c r="K753" s="2">
        <f t="shared" si="126"/>
        <v>900000</v>
      </c>
      <c r="L753" s="2">
        <f t="shared" si="127"/>
        <v>1200000</v>
      </c>
      <c r="M753" s="12">
        <f t="shared" si="128"/>
        <v>1.6278433333333333</v>
      </c>
      <c r="N753" t="str">
        <f t="shared" si="133"/>
        <v>150-200%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31500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19943.560000000001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29"/>
        <v>154943.56</v>
      </c>
      <c r="U753" s="6">
        <f t="shared" si="130"/>
        <v>213175.56</v>
      </c>
      <c r="V753" s="6">
        <f>MIN(H753,I753)*INDEX('2018_commission_structure-Start'!$A$15:$J$18,MATCH($E753,'2018_commission_structure-Start'!$A$15:$A$18,0),MATCH(V$1,'2018_commission_structure-Start'!$A$15:$J$15,0))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37500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23011.8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31"/>
        <v>177511.8</v>
      </c>
      <c r="AB753" s="6">
        <f t="shared" si="132"/>
        <v>235743.8</v>
      </c>
    </row>
    <row r="754" spans="1:28" x14ac:dyDescent="0.2">
      <c r="A754" t="str">
        <f t="shared" si="124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 s="2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VLOOKUP(E754,'2018_commission_structure-Start'!$A$22:$I$24,9,FALSE)</f>
        <v>750000</v>
      </c>
      <c r="J754" s="2">
        <f t="shared" si="125"/>
        <v>937500</v>
      </c>
      <c r="K754" s="2">
        <f t="shared" si="126"/>
        <v>1125000</v>
      </c>
      <c r="L754" s="2">
        <f t="shared" si="127"/>
        <v>1500000</v>
      </c>
      <c r="M754" s="12">
        <f t="shared" si="128"/>
        <v>0.86523600000000001</v>
      </c>
      <c r="N754" t="str">
        <f t="shared" si="133"/>
        <v>0-100%</v>
      </c>
      <c r="O754" s="6">
        <f>MIN(H754,I754)*INDEX('2018_commission_structure-Start'!$A$21:$I$24,MATCH($E754,'2018_commission_structure-Start'!$A$21:$A$24,0),MATCH(O$1,'2018_commission_structure-Start'!$A$21:$I$21,0))</f>
        <v>97339.05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29"/>
        <v>97339.05</v>
      </c>
      <c r="U754" s="6">
        <f t="shared" si="130"/>
        <v>217703.05</v>
      </c>
      <c r="V754" s="6">
        <f>MIN(H754,I754)*INDEX('2018_commission_structure-Start'!$A$15:$J$18,MATCH($E754,'2018_commission_structure-Start'!$A$15:$A$18,0),MATCH(V$1,'2018_commission_structure-Start'!$A$15:$J$15,0))</f>
        <v>97339.05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31"/>
        <v>97339.05</v>
      </c>
      <c r="AB754" s="6">
        <f t="shared" si="132"/>
        <v>217703.05</v>
      </c>
    </row>
    <row r="755" spans="1:28" x14ac:dyDescent="0.2">
      <c r="A755" t="str">
        <f t="shared" si="124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 s="2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VLOOKUP(E755,'2018_commission_structure-Start'!$A$22:$I$24,9,FALSE)</f>
        <v>750000</v>
      </c>
      <c r="J755" s="2">
        <f t="shared" si="125"/>
        <v>937500</v>
      </c>
      <c r="K755" s="2">
        <f t="shared" si="126"/>
        <v>1125000</v>
      </c>
      <c r="L755" s="2">
        <f t="shared" si="127"/>
        <v>1500000</v>
      </c>
      <c r="M755" s="12">
        <f t="shared" si="128"/>
        <v>0.96222933333333338</v>
      </c>
      <c r="N755" t="str">
        <f t="shared" si="133"/>
        <v>0-100%</v>
      </c>
      <c r="O755" s="6">
        <f>MIN(H755,I755)*INDEX('2018_commission_structure-Start'!$A$21:$I$24,MATCH($E755,'2018_commission_structure-Start'!$A$21:$A$24,0),MATCH(O$1,'2018_commission_structure-Start'!$A$21:$I$21,0))</f>
        <v>108250.8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29"/>
        <v>108250.8</v>
      </c>
      <c r="U755" s="6">
        <f t="shared" si="130"/>
        <v>209368.8</v>
      </c>
      <c r="V755" s="6">
        <f>MIN(H755,I755)*INDEX('2018_commission_structure-Start'!$A$15:$J$18,MATCH($E755,'2018_commission_structure-Start'!$A$15:$A$18,0),MATCH(V$1,'2018_commission_structure-Start'!$A$15:$J$15,0))</f>
        <v>108250.8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31"/>
        <v>108250.8</v>
      </c>
      <c r="AB755" s="6">
        <f t="shared" si="132"/>
        <v>209368.8</v>
      </c>
    </row>
    <row r="756" spans="1:28" x14ac:dyDescent="0.2">
      <c r="A756" t="str">
        <f t="shared" si="124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 s="2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VLOOKUP(E756,'2018_commission_structure-Start'!$A$22:$I$24,9,FALSE)</f>
        <v>600000</v>
      </c>
      <c r="J756" s="2">
        <f t="shared" si="125"/>
        <v>750000</v>
      </c>
      <c r="K756" s="2">
        <f t="shared" si="126"/>
        <v>900000</v>
      </c>
      <c r="L756" s="2">
        <f t="shared" si="127"/>
        <v>1200000</v>
      </c>
      <c r="M756" s="12">
        <f t="shared" si="128"/>
        <v>1.28504</v>
      </c>
      <c r="N756" t="str">
        <f t="shared" si="133"/>
        <v>125-150%</v>
      </c>
      <c r="O756" s="6">
        <f>MIN(H756,I756)*INDEX('2018_commission_structure-Start'!$A$21:$I$24,MATCH($E756,'2018_commission_structure-Start'!$A$21:$A$24,0),MATCH(O$1,'2018_commission_structure-Start'!$A$21:$I$21,0))</f>
        <v>78000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25500.000000000004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4415.04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29"/>
        <v>107915.04</v>
      </c>
      <c r="U756" s="6">
        <f t="shared" si="130"/>
        <v>184348.03999999998</v>
      </c>
      <c r="V756" s="6">
        <f>MIN(H756,I756)*INDEX('2018_commission_structure-Start'!$A$15:$J$18,MATCH($E756,'2018_commission_structure-Start'!$A$15:$A$18,0),MATCH(V$1,'2018_commission_structure-Start'!$A$15:$J$15,0))</f>
        <v>90000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27000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5256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31"/>
        <v>122256</v>
      </c>
      <c r="AB756" s="6">
        <f t="shared" si="132"/>
        <v>198689</v>
      </c>
    </row>
    <row r="757" spans="1:28" x14ac:dyDescent="0.2">
      <c r="A757" t="str">
        <f t="shared" si="124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 s="2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VLOOKUP(E757,'2018_commission_structure-Start'!$A$22:$I$24,9,FALSE)</f>
        <v>500000</v>
      </c>
      <c r="J757" s="2">
        <f t="shared" si="125"/>
        <v>625000</v>
      </c>
      <c r="K757" s="2">
        <f t="shared" si="126"/>
        <v>750000</v>
      </c>
      <c r="L757" s="2">
        <f t="shared" si="127"/>
        <v>1000000</v>
      </c>
      <c r="M757" s="12">
        <f t="shared" si="128"/>
        <v>1.1812119999999999</v>
      </c>
      <c r="N757" t="str">
        <f t="shared" si="133"/>
        <v>100-125%</v>
      </c>
      <c r="O757" s="6">
        <f>MIN(H757,I757)*INDEX('2018_commission_structure-Start'!$A$21:$I$24,MATCH($E757,'2018_commission_structure-Start'!$A$21:$A$24,0),MATCH(O$1,'2018_commission_structure-Start'!$A$21:$I$21,0))</f>
        <v>50000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13590.9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29"/>
        <v>63590.9</v>
      </c>
      <c r="U757" s="6">
        <f t="shared" si="130"/>
        <v>99096.9</v>
      </c>
      <c r="V757" s="6">
        <f>MIN(H757,I757)*INDEX('2018_commission_structure-Start'!$A$15:$J$18,MATCH($E757,'2018_commission_structure-Start'!$A$15:$A$18,0),MATCH(V$1,'2018_commission_structure-Start'!$A$15:$J$15,0))</f>
        <v>60000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15403.02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31"/>
        <v>75403.02</v>
      </c>
      <c r="AB757" s="6">
        <f t="shared" si="132"/>
        <v>110909.02</v>
      </c>
    </row>
    <row r="758" spans="1:28" x14ac:dyDescent="0.2">
      <c r="A758" t="str">
        <f t="shared" si="124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 s="2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VLOOKUP(E758,'2018_commission_structure-Start'!$A$22:$I$24,9,FALSE)</f>
        <v>500000</v>
      </c>
      <c r="J758" s="2">
        <f t="shared" si="125"/>
        <v>625000</v>
      </c>
      <c r="K758" s="2">
        <f t="shared" si="126"/>
        <v>750000</v>
      </c>
      <c r="L758" s="2">
        <f t="shared" si="127"/>
        <v>1000000</v>
      </c>
      <c r="M758" s="12">
        <f t="shared" si="128"/>
        <v>0.563612</v>
      </c>
      <c r="N758" t="str">
        <f t="shared" si="133"/>
        <v>0-100%</v>
      </c>
      <c r="O758" s="6">
        <f>MIN(H758,I758)*INDEX('2018_commission_structure-Start'!$A$21:$I$24,MATCH($E758,'2018_commission_structure-Start'!$A$21:$A$24,0),MATCH(O$1,'2018_commission_structure-Start'!$A$21:$I$21,0))</f>
        <v>28180.600000000002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29"/>
        <v>28180.600000000002</v>
      </c>
      <c r="U758" s="6">
        <f t="shared" si="130"/>
        <v>68556.600000000006</v>
      </c>
      <c r="V758" s="6">
        <f>MIN(H758,I758)*INDEX('2018_commission_structure-Start'!$A$15:$J$18,MATCH($E758,'2018_commission_structure-Start'!$A$15:$A$18,0),MATCH(V$1,'2018_commission_structure-Start'!$A$15:$J$15,0))</f>
        <v>33816.720000000001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31"/>
        <v>33816.720000000001</v>
      </c>
      <c r="AB758" s="6">
        <f t="shared" si="132"/>
        <v>74192.72</v>
      </c>
    </row>
    <row r="759" spans="1:28" x14ac:dyDescent="0.2">
      <c r="A759" t="str">
        <f t="shared" si="124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 s="2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VLOOKUP(E759,'2018_commission_structure-Start'!$A$22:$I$24,9,FALSE)</f>
        <v>750000</v>
      </c>
      <c r="J759" s="2">
        <f t="shared" si="125"/>
        <v>937500</v>
      </c>
      <c r="K759" s="2">
        <f t="shared" si="126"/>
        <v>1125000</v>
      </c>
      <c r="L759" s="2">
        <f t="shared" si="127"/>
        <v>1500000</v>
      </c>
      <c r="M759" s="12">
        <f t="shared" si="128"/>
        <v>0.78047466666666665</v>
      </c>
      <c r="N759" t="str">
        <f t="shared" si="133"/>
        <v>0-100%</v>
      </c>
      <c r="O759" s="6">
        <f>MIN(H759,I759)*INDEX('2018_commission_structure-Start'!$A$21:$I$24,MATCH($E759,'2018_commission_structure-Start'!$A$21:$A$24,0),MATCH(O$1,'2018_commission_structure-Start'!$A$21:$I$21,0))</f>
        <v>87803.4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29"/>
        <v>87803.4</v>
      </c>
      <c r="U759" s="6">
        <f t="shared" si="130"/>
        <v>178800.4</v>
      </c>
      <c r="V759" s="6">
        <f>MIN(H759,I759)*INDEX('2018_commission_structure-Start'!$A$15:$J$18,MATCH($E759,'2018_commission_structure-Start'!$A$15:$A$18,0),MATCH(V$1,'2018_commission_structure-Start'!$A$15:$J$15,0))</f>
        <v>87803.4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31"/>
        <v>87803.4</v>
      </c>
      <c r="AB759" s="6">
        <f t="shared" si="132"/>
        <v>178800.4</v>
      </c>
    </row>
    <row r="760" spans="1:28" x14ac:dyDescent="0.2">
      <c r="A760" t="str">
        <f t="shared" si="124"/>
        <v>Garrot Redrup</v>
      </c>
      <c r="B760">
        <v>85304042</v>
      </c>
      <c r="C760" t="s">
        <v>70</v>
      </c>
      <c r="D760" t="s">
        <v>71</v>
      </c>
      <c r="E760" t="s">
        <v>29</v>
      </c>
      <c r="F760" s="2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VLOOKUP(E760,'2018_commission_structure-Start'!$A$22:$I$24,9,FALSE)</f>
        <v>600000</v>
      </c>
      <c r="J760" s="2">
        <f t="shared" si="125"/>
        <v>750000</v>
      </c>
      <c r="K760" s="2">
        <f t="shared" si="126"/>
        <v>900000</v>
      </c>
      <c r="L760" s="2">
        <f t="shared" si="127"/>
        <v>1200000</v>
      </c>
      <c r="M760" s="12">
        <f t="shared" si="128"/>
        <v>1.040905</v>
      </c>
      <c r="N760" t="str">
        <f t="shared" si="133"/>
        <v>100-125%</v>
      </c>
      <c r="O760" s="6">
        <f>MIN(H760,I760)*INDEX('2018_commission_structure-Start'!$A$21:$I$24,MATCH($E760,'2018_commission_structure-Start'!$A$21:$A$24,0),MATCH(O$1,'2018_commission_structure-Start'!$A$21:$I$21,0))</f>
        <v>78000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4172.3100000000004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29"/>
        <v>82172.31</v>
      </c>
      <c r="U760" s="6">
        <f t="shared" si="130"/>
        <v>151882.31</v>
      </c>
      <c r="V760" s="6">
        <f>MIN(H760,I760)*INDEX('2018_commission_structure-Start'!$A$15:$J$18,MATCH($E760,'2018_commission_structure-Start'!$A$15:$A$18,0),MATCH(V$1,'2018_commission_structure-Start'!$A$15:$J$15,0))</f>
        <v>90000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4417.74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31"/>
        <v>94417.74</v>
      </c>
      <c r="AB760" s="6">
        <f t="shared" si="132"/>
        <v>164127.74</v>
      </c>
    </row>
    <row r="761" spans="1:28" x14ac:dyDescent="0.2">
      <c r="A761" t="str">
        <f t="shared" si="124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 s="2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VLOOKUP(E761,'2018_commission_structure-Start'!$A$22:$I$24,9,FALSE)</f>
        <v>750000</v>
      </c>
      <c r="J761" s="2">
        <f t="shared" si="125"/>
        <v>937500</v>
      </c>
      <c r="K761" s="2">
        <f t="shared" si="126"/>
        <v>1125000</v>
      </c>
      <c r="L761" s="2">
        <f t="shared" si="127"/>
        <v>1500000</v>
      </c>
      <c r="M761" s="12">
        <f t="shared" si="128"/>
        <v>0.85386666666666666</v>
      </c>
      <c r="N761" t="str">
        <f t="shared" si="133"/>
        <v>0-100%</v>
      </c>
      <c r="O761" s="6">
        <f>MIN(H761,I761)*INDEX('2018_commission_structure-Start'!$A$21:$I$24,MATCH($E761,'2018_commission_structure-Start'!$A$21:$A$24,0),MATCH(O$1,'2018_commission_structure-Start'!$A$21:$I$21,0))</f>
        <v>96060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29"/>
        <v>96060</v>
      </c>
      <c r="U761" s="6">
        <f t="shared" si="130"/>
        <v>214506</v>
      </c>
      <c r="V761" s="6">
        <f>MIN(H761,I761)*INDEX('2018_commission_structure-Start'!$A$15:$J$18,MATCH($E761,'2018_commission_structure-Start'!$A$15:$A$18,0),MATCH(V$1,'2018_commission_structure-Start'!$A$15:$J$15,0))</f>
        <v>96060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31"/>
        <v>96060</v>
      </c>
      <c r="AB761" s="6">
        <f t="shared" si="132"/>
        <v>214506</v>
      </c>
    </row>
    <row r="762" spans="1:28" x14ac:dyDescent="0.2">
      <c r="A762" t="str">
        <f t="shared" si="124"/>
        <v>Jae Reihm</v>
      </c>
      <c r="B762">
        <v>8658719154</v>
      </c>
      <c r="C762" t="s">
        <v>214</v>
      </c>
      <c r="D762" t="s">
        <v>215</v>
      </c>
      <c r="E762" t="s">
        <v>10</v>
      </c>
      <c r="F762" s="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VLOOKUP(E762,'2018_commission_structure-Start'!$A$22:$I$24,9,FALSE)</f>
        <v>750000</v>
      </c>
      <c r="J762" s="2">
        <f t="shared" si="125"/>
        <v>937500</v>
      </c>
      <c r="K762" s="2">
        <f t="shared" si="126"/>
        <v>1125000</v>
      </c>
      <c r="L762" s="2">
        <f t="shared" si="127"/>
        <v>1500000</v>
      </c>
      <c r="M762" s="12">
        <f t="shared" si="128"/>
        <v>0.73516000000000004</v>
      </c>
      <c r="N762" t="str">
        <f t="shared" si="133"/>
        <v>0-100%</v>
      </c>
      <c r="O762" s="6">
        <f>MIN(H762,I762)*INDEX('2018_commission_structure-Start'!$A$21:$I$24,MATCH($E762,'2018_commission_structure-Start'!$A$21:$A$24,0),MATCH(O$1,'2018_commission_structure-Start'!$A$21:$I$21,0))</f>
        <v>82705.5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29"/>
        <v>82705.5</v>
      </c>
      <c r="U762" s="6">
        <f t="shared" si="130"/>
        <v>197216.5</v>
      </c>
      <c r="V762" s="6">
        <f>MIN(H762,I762)*INDEX('2018_commission_structure-Start'!$A$15:$J$18,MATCH($E762,'2018_commission_structure-Start'!$A$15:$A$18,0),MATCH(V$1,'2018_commission_structure-Start'!$A$15:$J$15,0))</f>
        <v>82705.5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31"/>
        <v>82705.5</v>
      </c>
      <c r="AB762" s="6">
        <f t="shared" si="132"/>
        <v>197216.5</v>
      </c>
    </row>
    <row r="763" spans="1:28" x14ac:dyDescent="0.2">
      <c r="A763" t="str">
        <f t="shared" si="124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 s="2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VLOOKUP(E763,'2018_commission_structure-Start'!$A$22:$I$24,9,FALSE)</f>
        <v>750000</v>
      </c>
      <c r="J763" s="2">
        <f t="shared" si="125"/>
        <v>937500</v>
      </c>
      <c r="K763" s="2">
        <f t="shared" si="126"/>
        <v>1125000</v>
      </c>
      <c r="L763" s="2">
        <f t="shared" si="127"/>
        <v>1500000</v>
      </c>
      <c r="M763" s="12">
        <f t="shared" si="128"/>
        <v>0.97008399999999995</v>
      </c>
      <c r="N763" t="str">
        <f t="shared" si="133"/>
        <v>0-100%</v>
      </c>
      <c r="O763" s="6">
        <f>MIN(H763,I763)*INDEX('2018_commission_structure-Start'!$A$21:$I$24,MATCH($E763,'2018_commission_structure-Start'!$A$21:$A$24,0),MATCH(O$1,'2018_commission_structure-Start'!$A$21:$I$21,0))</f>
        <v>109134.45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29"/>
        <v>109134.45</v>
      </c>
      <c r="U763" s="6">
        <f t="shared" si="130"/>
        <v>206728.45</v>
      </c>
      <c r="V763" s="6">
        <f>MIN(H763,I763)*INDEX('2018_commission_structure-Start'!$A$15:$J$18,MATCH($E763,'2018_commission_structure-Start'!$A$15:$A$18,0),MATCH(V$1,'2018_commission_structure-Start'!$A$15:$J$15,0))</f>
        <v>109134.45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31"/>
        <v>109134.45</v>
      </c>
      <c r="AB763" s="6">
        <f t="shared" si="132"/>
        <v>206728.45</v>
      </c>
    </row>
    <row r="764" spans="1:28" x14ac:dyDescent="0.2">
      <c r="A764" t="str">
        <f t="shared" si="124"/>
        <v>Mallissa Renak</v>
      </c>
      <c r="B764">
        <v>9258570278</v>
      </c>
      <c r="C764" t="s">
        <v>1397</v>
      </c>
      <c r="D764" t="s">
        <v>971</v>
      </c>
      <c r="E764" t="s">
        <v>10</v>
      </c>
      <c r="F764" s="2">
        <v>114845</v>
      </c>
      <c r="G764">
        <f>COUNTIF(deals_closed!D:D,B764)</f>
        <v>26</v>
      </c>
      <c r="H764" s="2">
        <f>SUMIF(deals_closed!D:D,B764,deals_closed!C:C)</f>
        <v>947743</v>
      </c>
      <c r="I764" s="2">
        <f>VLOOKUP(E764,'2018_commission_structure-Start'!$A$22:$I$24,9,FALSE)</f>
        <v>750000</v>
      </c>
      <c r="J764" s="2">
        <f t="shared" si="125"/>
        <v>937500</v>
      </c>
      <c r="K764" s="2">
        <f t="shared" si="126"/>
        <v>1125000</v>
      </c>
      <c r="L764" s="2">
        <f t="shared" si="127"/>
        <v>1500000</v>
      </c>
      <c r="M764" s="12">
        <f t="shared" si="128"/>
        <v>1.2636573333333334</v>
      </c>
      <c r="N764" t="str">
        <f t="shared" si="133"/>
        <v>125-150%</v>
      </c>
      <c r="O764" s="6">
        <f>MIN(H764,I764)*INDEX('2018_commission_structure-Start'!$A$21:$I$24,MATCH($E764,'2018_commission_structure-Start'!$A$21:$A$24,0),MATCH(O$1,'2018_commission_structure-Start'!$A$21:$I$21,0))</f>
        <v>112500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35625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2355.8900000000003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29"/>
        <v>150480.89000000001</v>
      </c>
      <c r="U764" s="6">
        <f t="shared" si="130"/>
        <v>265325.89</v>
      </c>
      <c r="V764" s="6">
        <f>MIN(H764,I764)*INDEX('2018_commission_structure-Start'!$A$15:$J$18,MATCH($E764,'2018_commission_structure-Start'!$A$15:$A$18,0),MATCH(V$1,'2018_commission_structure-Start'!$A$15:$J$15,0))</f>
        <v>112500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41250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2560.75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31"/>
        <v>156310.75</v>
      </c>
      <c r="AB764" s="6">
        <f t="shared" si="132"/>
        <v>271155.75</v>
      </c>
    </row>
    <row r="765" spans="1:28" x14ac:dyDescent="0.2">
      <c r="A765" t="str">
        <f t="shared" si="124"/>
        <v>Ophelia Renak</v>
      </c>
      <c r="B765">
        <v>7118642576</v>
      </c>
      <c r="C765" t="s">
        <v>970</v>
      </c>
      <c r="D765" t="s">
        <v>971</v>
      </c>
      <c r="E765" t="s">
        <v>7</v>
      </c>
      <c r="F765" s="2">
        <v>31307</v>
      </c>
      <c r="G765">
        <f>COUNTIF(deals_closed!D:D,B765)</f>
        <v>19</v>
      </c>
      <c r="H765" s="2">
        <f>SUMIF(deals_closed!D:D,B765,deals_closed!C:C)</f>
        <v>707519</v>
      </c>
      <c r="I765" s="2">
        <f>VLOOKUP(E765,'2018_commission_structure-Start'!$A$22:$I$24,9,FALSE)</f>
        <v>500000</v>
      </c>
      <c r="J765" s="2">
        <f t="shared" si="125"/>
        <v>625000</v>
      </c>
      <c r="K765" s="2">
        <f t="shared" si="126"/>
        <v>750000</v>
      </c>
      <c r="L765" s="2">
        <f t="shared" si="127"/>
        <v>1000000</v>
      </c>
      <c r="M765" s="12">
        <f t="shared" si="128"/>
        <v>1.415038</v>
      </c>
      <c r="N765" t="str">
        <f t="shared" si="133"/>
        <v>125-150%</v>
      </c>
      <c r="O765" s="6">
        <f>MIN(H765,I765)*INDEX('2018_commission_structure-Start'!$A$21:$I$24,MATCH($E765,'2018_commission_structure-Start'!$A$21:$A$24,0),MATCH(O$1,'2018_commission_structure-Start'!$A$21:$I$21,0))</f>
        <v>50000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18750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14853.42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29"/>
        <v>83603.42</v>
      </c>
      <c r="U765" s="6">
        <f t="shared" si="130"/>
        <v>114910.42</v>
      </c>
      <c r="V765" s="6">
        <f>MIN(H765,I765)*INDEX('2018_commission_structure-Start'!$A$15:$J$18,MATCH($E765,'2018_commission_structure-Start'!$A$15:$A$18,0),MATCH(V$1,'2018_commission_structure-Start'!$A$15:$J$15,0))</f>
        <v>60000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21250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16503.8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31"/>
        <v>97753.8</v>
      </c>
      <c r="AB765" s="6">
        <f t="shared" si="132"/>
        <v>129060.8</v>
      </c>
    </row>
    <row r="766" spans="1:28" x14ac:dyDescent="0.2">
      <c r="A766" t="str">
        <f t="shared" si="124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 s="2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VLOOKUP(E766,'2018_commission_structure-Start'!$A$22:$I$24,9,FALSE)</f>
        <v>750000</v>
      </c>
      <c r="J766" s="2">
        <f t="shared" si="125"/>
        <v>937500</v>
      </c>
      <c r="K766" s="2">
        <f t="shared" si="126"/>
        <v>1125000</v>
      </c>
      <c r="L766" s="2">
        <f t="shared" si="127"/>
        <v>1500000</v>
      </c>
      <c r="M766" s="12">
        <f t="shared" si="128"/>
        <v>1.0921733333333334</v>
      </c>
      <c r="N766" t="str">
        <f t="shared" si="133"/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13134.7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29"/>
        <v>125634.7</v>
      </c>
      <c r="U766" s="6">
        <f t="shared" si="130"/>
        <v>246056.7</v>
      </c>
      <c r="V766" s="6">
        <f>MIN(H766,I766)*INDEX('2018_commission_structure-Start'!$A$15:$J$18,MATCH($E766,'2018_commission_structure-Start'!$A$15:$A$18,0),MATCH(V$1,'2018_commission_structure-Start'!$A$15:$J$15,0))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15208.6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31"/>
        <v>127708.6</v>
      </c>
      <c r="AB766" s="6">
        <f t="shared" si="132"/>
        <v>248130.6</v>
      </c>
    </row>
    <row r="767" spans="1:28" x14ac:dyDescent="0.2">
      <c r="A767" t="str">
        <f t="shared" si="124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 s="2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VLOOKUP(E767,'2018_commission_structure-Start'!$A$22:$I$24,9,FALSE)</f>
        <v>500000</v>
      </c>
      <c r="J767" s="2">
        <f t="shared" si="125"/>
        <v>625000</v>
      </c>
      <c r="K767" s="2">
        <f t="shared" si="126"/>
        <v>750000</v>
      </c>
      <c r="L767" s="2">
        <f t="shared" si="127"/>
        <v>1000000</v>
      </c>
      <c r="M767" s="12">
        <f t="shared" si="128"/>
        <v>1.4674499999999999</v>
      </c>
      <c r="N767" t="str">
        <f t="shared" si="133"/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19570.5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29"/>
        <v>88320.5</v>
      </c>
      <c r="U767" s="6">
        <f t="shared" si="130"/>
        <v>124938.5</v>
      </c>
      <c r="V767" s="6">
        <f>MIN(H767,I767)*INDEX('2018_commission_structure-Start'!$A$15:$J$18,MATCH($E767,'2018_commission_structure-Start'!$A$15:$A$18,0),MATCH(V$1,'2018_commission_structure-Start'!$A$15:$J$15,0))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21745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31"/>
        <v>102995</v>
      </c>
      <c r="AB767" s="6">
        <f t="shared" si="132"/>
        <v>139613</v>
      </c>
    </row>
    <row r="768" spans="1:28" x14ac:dyDescent="0.2">
      <c r="A768" t="str">
        <f t="shared" si="124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 s="2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VLOOKUP(E768,'2018_commission_structure-Start'!$A$22:$I$24,9,FALSE)</f>
        <v>600000</v>
      </c>
      <c r="J768" s="2">
        <f t="shared" si="125"/>
        <v>750000</v>
      </c>
      <c r="K768" s="2">
        <f t="shared" si="126"/>
        <v>900000</v>
      </c>
      <c r="L768" s="2">
        <f t="shared" si="127"/>
        <v>1200000</v>
      </c>
      <c r="M768" s="12">
        <f t="shared" si="128"/>
        <v>1.3075283333333334</v>
      </c>
      <c r="N768" t="str">
        <f t="shared" si="133"/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7248.57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29"/>
        <v>110748.57</v>
      </c>
      <c r="U768" s="6">
        <f t="shared" si="130"/>
        <v>183710.57</v>
      </c>
      <c r="V768" s="6">
        <f>MIN(H768,I768)*INDEX('2018_commission_structure-Start'!$A$15:$J$18,MATCH($E768,'2018_commission_structure-Start'!$A$15:$A$18,0),MATCH(V$1,'2018_commission_structure-Start'!$A$15:$J$15,0))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8629.25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31"/>
        <v>125629.25</v>
      </c>
      <c r="AB768" s="6">
        <f t="shared" si="132"/>
        <v>198591.25</v>
      </c>
    </row>
    <row r="769" spans="1:28" x14ac:dyDescent="0.2">
      <c r="A769" t="str">
        <f t="shared" si="124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 s="2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VLOOKUP(E769,'2018_commission_structure-Start'!$A$22:$I$24,9,FALSE)</f>
        <v>500000</v>
      </c>
      <c r="J769" s="2">
        <f t="shared" si="125"/>
        <v>625000</v>
      </c>
      <c r="K769" s="2">
        <f t="shared" si="126"/>
        <v>750000</v>
      </c>
      <c r="L769" s="2">
        <f t="shared" si="127"/>
        <v>1000000</v>
      </c>
      <c r="M769" s="12">
        <f t="shared" si="128"/>
        <v>0.94996999999999998</v>
      </c>
      <c r="N769" t="str">
        <f t="shared" si="133"/>
        <v>0-100%</v>
      </c>
      <c r="O769" s="6">
        <f>MIN(H769,I769)*INDEX('2018_commission_structure-Start'!$A$21:$I$24,MATCH($E769,'2018_commission_structure-Start'!$A$21:$A$24,0),MATCH(O$1,'2018_commission_structure-Start'!$A$21:$I$21,0))</f>
        <v>47498.5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29"/>
        <v>47498.5</v>
      </c>
      <c r="U769" s="6">
        <f t="shared" si="130"/>
        <v>105149.5</v>
      </c>
      <c r="V769" s="6">
        <f>MIN(H769,I769)*INDEX('2018_commission_structure-Start'!$A$15:$J$18,MATCH($E769,'2018_commission_structure-Start'!$A$15:$A$18,0),MATCH(V$1,'2018_commission_structure-Start'!$A$15:$J$15,0))</f>
        <v>56998.2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31"/>
        <v>56998.2</v>
      </c>
      <c r="AB769" s="6">
        <f t="shared" si="132"/>
        <v>114649.2</v>
      </c>
    </row>
    <row r="770" spans="1:28" x14ac:dyDescent="0.2">
      <c r="A770" t="str">
        <f t="shared" ref="A770:A833" si="134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 s="2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VLOOKUP(E770,'2018_commission_structure-Start'!$A$22:$I$24,9,FALSE)</f>
        <v>750000</v>
      </c>
      <c r="J770" s="2">
        <f t="shared" ref="J770:J833" si="135">I770*1.25</f>
        <v>937500</v>
      </c>
      <c r="K770" s="2">
        <f t="shared" ref="K770:K833" si="136">I770*1.5</f>
        <v>1125000</v>
      </c>
      <c r="L770" s="2">
        <f t="shared" ref="L770:L833" si="137">I770*2</f>
        <v>1500000</v>
      </c>
      <c r="M770" s="12">
        <f t="shared" ref="M770:M833" si="138">H770/I770</f>
        <v>1.5244200000000001</v>
      </c>
      <c r="N770" t="str">
        <f t="shared" si="133"/>
        <v>150-200%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35625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43125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5494.5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39">SUM(O770:S770)</f>
        <v>196744.5</v>
      </c>
      <c r="U770" s="6">
        <f t="shared" ref="U770:U833" si="140">T770+F770</f>
        <v>292117.5</v>
      </c>
      <c r="V770" s="6">
        <f>MIN(H770,I770)*INDEX('2018_commission_structure-Start'!$A$15:$J$18,MATCH($E770,'2018_commission_structure-Start'!$A$15:$A$18,0),MATCH(V$1,'2018_commission_structure-Start'!$A$15:$J$15,0))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41250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46875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6043.9500000000007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ref="AA770:AA833" si="141">SUM(V770:Z770)</f>
        <v>206668.95</v>
      </c>
      <c r="AB770" s="6">
        <f t="shared" ref="AB770:AB833" si="142">AA770+F770</f>
        <v>302041.95</v>
      </c>
    </row>
    <row r="771" spans="1:28" x14ac:dyDescent="0.2">
      <c r="A771" t="str">
        <f t="shared" si="134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 s="2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VLOOKUP(E771,'2018_commission_structure-Start'!$A$22:$I$24,9,FALSE)</f>
        <v>600000</v>
      </c>
      <c r="J771" s="2">
        <f t="shared" si="135"/>
        <v>750000</v>
      </c>
      <c r="K771" s="2">
        <f t="shared" si="136"/>
        <v>900000</v>
      </c>
      <c r="L771" s="2">
        <f t="shared" si="137"/>
        <v>1200000</v>
      </c>
      <c r="M771" s="12">
        <f t="shared" si="138"/>
        <v>1.129705</v>
      </c>
      <c r="N771" t="str">
        <f t="shared" si="133"/>
        <v>100-125%</v>
      </c>
      <c r="O771" s="6">
        <f>MIN(H771,I771)*INDEX('2018_commission_structure-Start'!$A$21:$I$24,MATCH($E771,'2018_commission_structure-Start'!$A$21:$A$24,0),MATCH(O$1,'2018_commission_structure-Start'!$A$21:$I$21,0))</f>
        <v>78000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13229.910000000002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39"/>
        <v>91229.91</v>
      </c>
      <c r="U771" s="6">
        <f t="shared" si="140"/>
        <v>141928.91</v>
      </c>
      <c r="V771" s="6">
        <f>MIN(H771,I771)*INDEX('2018_commission_structure-Start'!$A$15:$J$18,MATCH($E771,'2018_commission_structure-Start'!$A$15:$A$18,0),MATCH(V$1,'2018_commission_structure-Start'!$A$15:$J$15,0))</f>
        <v>90000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14008.14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si="141"/>
        <v>104008.14</v>
      </c>
      <c r="AB771" s="6">
        <f t="shared" si="142"/>
        <v>154707.14000000001</v>
      </c>
    </row>
    <row r="772" spans="1:28" x14ac:dyDescent="0.2">
      <c r="A772" t="str">
        <f t="shared" si="134"/>
        <v>Bil Riatt</v>
      </c>
      <c r="B772">
        <v>999389173</v>
      </c>
      <c r="C772" t="s">
        <v>1651</v>
      </c>
      <c r="D772" t="s">
        <v>1652</v>
      </c>
      <c r="E772" t="s">
        <v>7</v>
      </c>
      <c r="F772" s="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VLOOKUP(E772,'2018_commission_structure-Start'!$A$22:$I$24,9,FALSE)</f>
        <v>500000</v>
      </c>
      <c r="J772" s="2">
        <f t="shared" si="135"/>
        <v>625000</v>
      </c>
      <c r="K772" s="2">
        <f t="shared" si="136"/>
        <v>750000</v>
      </c>
      <c r="L772" s="2">
        <f t="shared" si="137"/>
        <v>1000000</v>
      </c>
      <c r="M772" s="12">
        <f t="shared" si="138"/>
        <v>1.304778</v>
      </c>
      <c r="N772" t="str">
        <f t="shared" si="133"/>
        <v>125-150%</v>
      </c>
      <c r="O772" s="6">
        <f>MIN(H772,I772)*INDEX('2018_commission_structure-Start'!$A$21:$I$24,MATCH($E772,'2018_commission_structure-Start'!$A$21:$A$24,0),MATCH(O$1,'2018_commission_structure-Start'!$A$21:$I$21,0))</f>
        <v>50000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18750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4930.0199999999995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39"/>
        <v>73680.02</v>
      </c>
      <c r="U772" s="6">
        <f t="shared" si="140"/>
        <v>110904.02</v>
      </c>
      <c r="V772" s="6">
        <f>MIN(H772,I772)*INDEX('2018_commission_structure-Start'!$A$15:$J$18,MATCH($E772,'2018_commission_structure-Start'!$A$15:$A$18,0),MATCH(V$1,'2018_commission_structure-Start'!$A$15:$J$15,0))</f>
        <v>60000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21250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5477.8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41"/>
        <v>86727.8</v>
      </c>
      <c r="AB772" s="6">
        <f t="shared" si="142"/>
        <v>123951.8</v>
      </c>
    </row>
    <row r="773" spans="1:28" x14ac:dyDescent="0.2">
      <c r="A773" t="str">
        <f t="shared" si="134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 s="2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VLOOKUP(E773,'2018_commission_structure-Start'!$A$22:$I$24,9,FALSE)</f>
        <v>500000</v>
      </c>
      <c r="J773" s="2">
        <f t="shared" si="135"/>
        <v>625000</v>
      </c>
      <c r="K773" s="2">
        <f t="shared" si="136"/>
        <v>750000</v>
      </c>
      <c r="L773" s="2">
        <f t="shared" si="137"/>
        <v>1000000</v>
      </c>
      <c r="M773" s="12">
        <f t="shared" si="138"/>
        <v>1.4328320000000001</v>
      </c>
      <c r="N773" t="str">
        <f t="shared" si="133"/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16454.88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39"/>
        <v>85204.88</v>
      </c>
      <c r="U773" s="6">
        <f t="shared" si="140"/>
        <v>138084.88</v>
      </c>
      <c r="V773" s="6">
        <f>MIN(H773,I773)*INDEX('2018_commission_structure-Start'!$A$15:$J$18,MATCH($E773,'2018_commission_structure-Start'!$A$15:$A$18,0),MATCH(V$1,'2018_commission_structure-Start'!$A$15:$J$15,0))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18283.2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41"/>
        <v>99533.2</v>
      </c>
      <c r="AB773" s="6">
        <f t="shared" si="142"/>
        <v>152413.20000000001</v>
      </c>
    </row>
    <row r="774" spans="1:28" x14ac:dyDescent="0.2">
      <c r="A774" t="str">
        <f t="shared" si="134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 s="2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VLOOKUP(E774,'2018_commission_structure-Start'!$A$22:$I$24,9,FALSE)</f>
        <v>500000</v>
      </c>
      <c r="J774" s="2">
        <f t="shared" si="135"/>
        <v>625000</v>
      </c>
      <c r="K774" s="2">
        <f t="shared" si="136"/>
        <v>750000</v>
      </c>
      <c r="L774" s="2">
        <f t="shared" si="137"/>
        <v>1000000</v>
      </c>
      <c r="M774" s="12">
        <f t="shared" si="138"/>
        <v>1.692852</v>
      </c>
      <c r="N774" t="str">
        <f t="shared" si="133"/>
        <v>150-200%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18750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22500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21213.72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39"/>
        <v>112463.72</v>
      </c>
      <c r="U774" s="6">
        <f t="shared" si="140"/>
        <v>170129.72</v>
      </c>
      <c r="V774" s="6">
        <f>MIN(H774,I774)*INDEX('2018_commission_structure-Start'!$A$15:$J$18,MATCH($E774,'2018_commission_structure-Start'!$A$15:$A$18,0),MATCH(V$1,'2018_commission_structure-Start'!$A$15:$J$15,0))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21250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25000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21213.72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41"/>
        <v>127463.72</v>
      </c>
      <c r="AB774" s="6">
        <f t="shared" si="142"/>
        <v>185129.72</v>
      </c>
    </row>
    <row r="775" spans="1:28" x14ac:dyDescent="0.2">
      <c r="A775" t="str">
        <f t="shared" si="134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 s="2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VLOOKUP(E775,'2018_commission_structure-Start'!$A$22:$I$24,9,FALSE)</f>
        <v>750000</v>
      </c>
      <c r="J775" s="2">
        <f t="shared" si="135"/>
        <v>937500</v>
      </c>
      <c r="K775" s="2">
        <f t="shared" si="136"/>
        <v>1125000</v>
      </c>
      <c r="L775" s="2">
        <f t="shared" si="137"/>
        <v>1500000</v>
      </c>
      <c r="M775" s="12">
        <f t="shared" si="138"/>
        <v>0.81333733333333336</v>
      </c>
      <c r="N775" t="str">
        <f t="shared" si="133"/>
        <v>0-100%</v>
      </c>
      <c r="O775" s="6">
        <f>MIN(H775,I775)*INDEX('2018_commission_structure-Start'!$A$21:$I$24,MATCH($E775,'2018_commission_structure-Start'!$A$21:$A$24,0),MATCH(O$1,'2018_commission_structure-Start'!$A$21:$I$21,0))</f>
        <v>91500.45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39"/>
        <v>91500.45</v>
      </c>
      <c r="U775" s="6">
        <f t="shared" si="140"/>
        <v>184091.45</v>
      </c>
      <c r="V775" s="6">
        <f>MIN(H775,I775)*INDEX('2018_commission_structure-Start'!$A$15:$J$18,MATCH($E775,'2018_commission_structure-Start'!$A$15:$A$18,0),MATCH(V$1,'2018_commission_structure-Start'!$A$15:$J$15,0))</f>
        <v>91500.45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41"/>
        <v>91500.45</v>
      </c>
      <c r="AB775" s="6">
        <f t="shared" si="142"/>
        <v>184091.45</v>
      </c>
    </row>
    <row r="776" spans="1:28" x14ac:dyDescent="0.2">
      <c r="A776" t="str">
        <f t="shared" si="134"/>
        <v>Evvy Riedel</v>
      </c>
      <c r="B776">
        <v>62571575</v>
      </c>
      <c r="C776" t="s">
        <v>608</v>
      </c>
      <c r="D776" t="s">
        <v>609</v>
      </c>
      <c r="E776" t="s">
        <v>10</v>
      </c>
      <c r="F776" s="2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VLOOKUP(E776,'2018_commission_structure-Start'!$A$22:$I$24,9,FALSE)</f>
        <v>750000</v>
      </c>
      <c r="J776" s="2">
        <f t="shared" si="135"/>
        <v>937500</v>
      </c>
      <c r="K776" s="2">
        <f t="shared" si="136"/>
        <v>1125000</v>
      </c>
      <c r="L776" s="2">
        <f t="shared" si="137"/>
        <v>1500000</v>
      </c>
      <c r="M776" s="12">
        <f t="shared" si="138"/>
        <v>1.2652466666666666</v>
      </c>
      <c r="N776" t="str">
        <f t="shared" si="133"/>
        <v>125-150%</v>
      </c>
      <c r="O776" s="6">
        <f>MIN(H776,I776)*INDEX('2018_commission_structure-Start'!$A$21:$I$24,MATCH($E776,'2018_commission_structure-Start'!$A$21:$A$24,0),MATCH(O$1,'2018_commission_structure-Start'!$A$21:$I$21,0))</f>
        <v>112500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35625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2630.05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39"/>
        <v>150755.04999999999</v>
      </c>
      <c r="U776" s="6">
        <f t="shared" si="140"/>
        <v>272063.05</v>
      </c>
      <c r="V776" s="6">
        <f>MIN(H776,I776)*INDEX('2018_commission_structure-Start'!$A$15:$J$18,MATCH($E776,'2018_commission_structure-Start'!$A$15:$A$18,0),MATCH(V$1,'2018_commission_structure-Start'!$A$15:$J$15,0))</f>
        <v>112500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41250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2858.75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41"/>
        <v>156608.75</v>
      </c>
      <c r="AB776" s="6">
        <f t="shared" si="142"/>
        <v>277916.75</v>
      </c>
    </row>
    <row r="777" spans="1:28" x14ac:dyDescent="0.2">
      <c r="A777" t="str">
        <f t="shared" si="134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 s="2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VLOOKUP(E777,'2018_commission_structure-Start'!$A$22:$I$24,9,FALSE)</f>
        <v>500000</v>
      </c>
      <c r="J777" s="2">
        <f t="shared" si="135"/>
        <v>625000</v>
      </c>
      <c r="K777" s="2">
        <f t="shared" si="136"/>
        <v>750000</v>
      </c>
      <c r="L777" s="2">
        <f t="shared" si="137"/>
        <v>1000000</v>
      </c>
      <c r="M777" s="12">
        <f t="shared" si="138"/>
        <v>1.392692</v>
      </c>
      <c r="N777" t="str">
        <f t="shared" si="133"/>
        <v>125-150%</v>
      </c>
      <c r="O777" s="6">
        <f>MIN(H777,I777)*INDEX('2018_commission_structure-Start'!$A$21:$I$24,MATCH($E777,'2018_commission_structure-Start'!$A$21:$A$24,0),MATCH(O$1,'2018_commission_structure-Start'!$A$21:$I$21,0))</f>
        <v>50000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18750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12842.279999999999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39"/>
        <v>81592.28</v>
      </c>
      <c r="U777" s="6">
        <f t="shared" si="140"/>
        <v>140675.28</v>
      </c>
      <c r="V777" s="6">
        <f>MIN(H777,I777)*INDEX('2018_commission_structure-Start'!$A$15:$J$18,MATCH($E777,'2018_commission_structure-Start'!$A$15:$A$18,0),MATCH(V$1,'2018_commission_structure-Start'!$A$15:$J$15,0))</f>
        <v>60000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21250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14269.2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41"/>
        <v>95519.2</v>
      </c>
      <c r="AB777" s="6">
        <f t="shared" si="142"/>
        <v>154602.20000000001</v>
      </c>
    </row>
    <row r="778" spans="1:28" x14ac:dyDescent="0.2">
      <c r="A778" t="str">
        <f t="shared" si="134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 s="2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VLOOKUP(E778,'2018_commission_structure-Start'!$A$22:$I$24,9,FALSE)</f>
        <v>500000</v>
      </c>
      <c r="J778" s="2">
        <f t="shared" si="135"/>
        <v>625000</v>
      </c>
      <c r="K778" s="2">
        <f t="shared" si="136"/>
        <v>750000</v>
      </c>
      <c r="L778" s="2">
        <f t="shared" si="137"/>
        <v>1000000</v>
      </c>
      <c r="M778" s="12">
        <f t="shared" si="138"/>
        <v>1.7371380000000001</v>
      </c>
      <c r="N778" t="str">
        <f t="shared" si="133"/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26085.18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39"/>
        <v>117335.18</v>
      </c>
      <c r="U778" s="6">
        <f t="shared" si="140"/>
        <v>166840.18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26085.18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41"/>
        <v>132335.18</v>
      </c>
      <c r="AB778" s="6">
        <f t="shared" si="142"/>
        <v>181840.18</v>
      </c>
    </row>
    <row r="779" spans="1:28" x14ac:dyDescent="0.2">
      <c r="A779" t="str">
        <f t="shared" si="134"/>
        <v>Dyane Rival</v>
      </c>
      <c r="B779">
        <v>25254650</v>
      </c>
      <c r="C779" t="s">
        <v>169</v>
      </c>
      <c r="D779" t="s">
        <v>170</v>
      </c>
      <c r="E779" t="s">
        <v>10</v>
      </c>
      <c r="F779" s="2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VLOOKUP(E779,'2018_commission_structure-Start'!$A$22:$I$24,9,FALSE)</f>
        <v>750000</v>
      </c>
      <c r="J779" s="2">
        <f t="shared" si="135"/>
        <v>937500</v>
      </c>
      <c r="K779" s="2">
        <f t="shared" si="136"/>
        <v>1125000</v>
      </c>
      <c r="L779" s="2">
        <f t="shared" si="137"/>
        <v>1500000</v>
      </c>
      <c r="M779" s="12">
        <f t="shared" si="138"/>
        <v>0.81996000000000002</v>
      </c>
      <c r="N779" t="str">
        <f t="shared" si="133"/>
        <v>0-100%</v>
      </c>
      <c r="O779" s="6">
        <f>MIN(H779,I779)*INDEX('2018_commission_structure-Start'!$A$21:$I$24,MATCH($E779,'2018_commission_structure-Start'!$A$21:$A$24,0),MATCH(O$1,'2018_commission_structure-Start'!$A$21:$I$21,0))</f>
        <v>92245.5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39"/>
        <v>92245.5</v>
      </c>
      <c r="U779" s="6">
        <f t="shared" si="140"/>
        <v>182875.5</v>
      </c>
      <c r="V779" s="6">
        <f>MIN(H779,I779)*INDEX('2018_commission_structure-Start'!$A$15:$J$18,MATCH($E779,'2018_commission_structure-Start'!$A$15:$A$18,0),MATCH(V$1,'2018_commission_structure-Start'!$A$15:$J$15,0))</f>
        <v>92245.5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41"/>
        <v>92245.5</v>
      </c>
      <c r="AB779" s="6">
        <f t="shared" si="142"/>
        <v>182875.5</v>
      </c>
    </row>
    <row r="780" spans="1:28" x14ac:dyDescent="0.2">
      <c r="A780" t="str">
        <f t="shared" si="134"/>
        <v>Orion Robak</v>
      </c>
      <c r="B780">
        <v>8302317314</v>
      </c>
      <c r="C780" t="s">
        <v>741</v>
      </c>
      <c r="D780" t="s">
        <v>742</v>
      </c>
      <c r="E780" t="s">
        <v>10</v>
      </c>
      <c r="F780" s="2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VLOOKUP(E780,'2018_commission_structure-Start'!$A$22:$I$24,9,FALSE)</f>
        <v>750000</v>
      </c>
      <c r="J780" s="2">
        <f t="shared" si="135"/>
        <v>937500</v>
      </c>
      <c r="K780" s="2">
        <f t="shared" si="136"/>
        <v>1125000</v>
      </c>
      <c r="L780" s="2">
        <f t="shared" si="137"/>
        <v>1500000</v>
      </c>
      <c r="M780" s="12">
        <f t="shared" si="138"/>
        <v>0.8817733333333333</v>
      </c>
      <c r="N780" t="str">
        <f t="shared" si="133"/>
        <v>0-100%</v>
      </c>
      <c r="O780" s="6">
        <f>MIN(H780,I780)*INDEX('2018_commission_structure-Start'!$A$21:$I$24,MATCH($E780,'2018_commission_structure-Start'!$A$21:$A$24,0),MATCH(O$1,'2018_commission_structure-Start'!$A$21:$I$21,0))</f>
        <v>99199.5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39"/>
        <v>99199.5</v>
      </c>
      <c r="U780" s="6">
        <f t="shared" si="140"/>
        <v>174793.5</v>
      </c>
      <c r="V780" s="6">
        <f>MIN(H780,I780)*INDEX('2018_commission_structure-Start'!$A$15:$J$18,MATCH($E780,'2018_commission_structure-Start'!$A$15:$A$18,0),MATCH(V$1,'2018_commission_structure-Start'!$A$15:$J$15,0))</f>
        <v>99199.5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41"/>
        <v>99199.5</v>
      </c>
      <c r="AB780" s="6">
        <f t="shared" si="142"/>
        <v>174793.5</v>
      </c>
    </row>
    <row r="781" spans="1:28" x14ac:dyDescent="0.2">
      <c r="A781" t="str">
        <f t="shared" si="134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 s="2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VLOOKUP(E781,'2018_commission_structure-Start'!$A$22:$I$24,9,FALSE)</f>
        <v>600000</v>
      </c>
      <c r="J781" s="2">
        <f t="shared" si="135"/>
        <v>750000</v>
      </c>
      <c r="K781" s="2">
        <f t="shared" si="136"/>
        <v>900000</v>
      </c>
      <c r="L781" s="2">
        <f t="shared" si="137"/>
        <v>1200000</v>
      </c>
      <c r="M781" s="12">
        <f t="shared" si="138"/>
        <v>0.94014666666666669</v>
      </c>
      <c r="N781" t="str">
        <f t="shared" si="133"/>
        <v>0-100%</v>
      </c>
      <c r="O781" s="6">
        <f>MIN(H781,I781)*INDEX('2018_commission_structure-Start'!$A$21:$I$24,MATCH($E781,'2018_commission_structure-Start'!$A$21:$A$24,0),MATCH(O$1,'2018_commission_structure-Start'!$A$21:$I$21,0))</f>
        <v>73331.44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39"/>
        <v>73331.44</v>
      </c>
      <c r="U781" s="6">
        <f t="shared" si="140"/>
        <v>134168.44</v>
      </c>
      <c r="V781" s="6">
        <f>MIN(H781,I781)*INDEX('2018_commission_structure-Start'!$A$15:$J$18,MATCH($E781,'2018_commission_structure-Start'!$A$15:$A$18,0),MATCH(V$1,'2018_commission_structure-Start'!$A$15:$J$15,0))</f>
        <v>84613.2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41"/>
        <v>84613.2</v>
      </c>
      <c r="AB781" s="6">
        <f t="shared" si="142"/>
        <v>145450.20000000001</v>
      </c>
    </row>
    <row r="782" spans="1:28" x14ac:dyDescent="0.2">
      <c r="A782" t="str">
        <f t="shared" si="134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 s="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VLOOKUP(E782,'2018_commission_structure-Start'!$A$22:$I$24,9,FALSE)</f>
        <v>750000</v>
      </c>
      <c r="J782" s="2">
        <f t="shared" si="135"/>
        <v>937500</v>
      </c>
      <c r="K782" s="2">
        <f t="shared" si="136"/>
        <v>1125000</v>
      </c>
      <c r="L782" s="2">
        <f t="shared" si="137"/>
        <v>1500000</v>
      </c>
      <c r="M782" s="12">
        <f t="shared" si="138"/>
        <v>0.85122533333333328</v>
      </c>
      <c r="N782" t="str">
        <f t="shared" si="133"/>
        <v>0-100%</v>
      </c>
      <c r="O782" s="6">
        <f>MIN(H782,I782)*INDEX('2018_commission_structure-Start'!$A$21:$I$24,MATCH($E782,'2018_commission_structure-Start'!$A$21:$A$24,0),MATCH(O$1,'2018_commission_structure-Start'!$A$21:$I$21,0))</f>
        <v>95762.849999999991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39"/>
        <v>95762.849999999991</v>
      </c>
      <c r="U782" s="6">
        <f t="shared" si="140"/>
        <v>192892.84999999998</v>
      </c>
      <c r="V782" s="6">
        <f>MIN(H782,I782)*INDEX('2018_commission_structure-Start'!$A$15:$J$18,MATCH($E782,'2018_commission_structure-Start'!$A$15:$A$18,0),MATCH(V$1,'2018_commission_structure-Start'!$A$15:$J$15,0))</f>
        <v>95762.849999999991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41"/>
        <v>95762.849999999991</v>
      </c>
      <c r="AB782" s="6">
        <f t="shared" si="142"/>
        <v>192892.84999999998</v>
      </c>
    </row>
    <row r="783" spans="1:28" x14ac:dyDescent="0.2">
      <c r="A783" t="str">
        <f t="shared" si="134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 s="2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VLOOKUP(E783,'2018_commission_structure-Start'!$A$22:$I$24,9,FALSE)</f>
        <v>750000</v>
      </c>
      <c r="J783" s="2">
        <f t="shared" si="135"/>
        <v>937500</v>
      </c>
      <c r="K783" s="2">
        <f t="shared" si="136"/>
        <v>1125000</v>
      </c>
      <c r="L783" s="2">
        <f t="shared" si="137"/>
        <v>1500000</v>
      </c>
      <c r="M783" s="12">
        <f t="shared" si="138"/>
        <v>1.1315466666666667</v>
      </c>
      <c r="N783" t="str">
        <f t="shared" si="133"/>
        <v>100-125%</v>
      </c>
      <c r="O783" s="6">
        <f>MIN(H783,I783)*INDEX('2018_commission_structure-Start'!$A$21:$I$24,MATCH($E783,'2018_commission_structure-Start'!$A$21:$A$24,0),MATCH(O$1,'2018_commission_structure-Start'!$A$21:$I$21,0))</f>
        <v>112500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18745.400000000001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39"/>
        <v>131245.4</v>
      </c>
      <c r="U783" s="6">
        <f t="shared" si="140"/>
        <v>217238.39999999999</v>
      </c>
      <c r="V783" s="6">
        <f>MIN(H783,I783)*INDEX('2018_commission_structure-Start'!$A$15:$J$18,MATCH($E783,'2018_commission_structure-Start'!$A$15:$A$18,0),MATCH(V$1,'2018_commission_structure-Start'!$A$15:$J$15,0))</f>
        <v>112500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21705.200000000001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41"/>
        <v>134205.20000000001</v>
      </c>
      <c r="AB783" s="6">
        <f t="shared" si="142"/>
        <v>220198.2</v>
      </c>
    </row>
    <row r="784" spans="1:28" x14ac:dyDescent="0.2">
      <c r="A784" t="str">
        <f t="shared" si="134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 s="2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VLOOKUP(E784,'2018_commission_structure-Start'!$A$22:$I$24,9,FALSE)</f>
        <v>750000</v>
      </c>
      <c r="J784" s="2">
        <f t="shared" si="135"/>
        <v>937500</v>
      </c>
      <c r="K784" s="2">
        <f t="shared" si="136"/>
        <v>1125000</v>
      </c>
      <c r="L784" s="2">
        <f t="shared" si="137"/>
        <v>1500000</v>
      </c>
      <c r="M784" s="12">
        <f t="shared" si="138"/>
        <v>1.143632</v>
      </c>
      <c r="N784" t="str">
        <f t="shared" si="133"/>
        <v>100-125%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20467.560000000001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39"/>
        <v>132967.56</v>
      </c>
      <c r="U784" s="6">
        <f t="shared" si="140"/>
        <v>222410.56</v>
      </c>
      <c r="V784" s="6">
        <f>MIN(H784,I784)*INDEX('2018_commission_structure-Start'!$A$15:$J$18,MATCH($E784,'2018_commission_structure-Start'!$A$15:$A$18,0),MATCH(V$1,'2018_commission_structure-Start'!$A$15:$J$15,0))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23699.279999999999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41"/>
        <v>136199.28</v>
      </c>
      <c r="AB784" s="6">
        <f t="shared" si="142"/>
        <v>225642.28</v>
      </c>
    </row>
    <row r="785" spans="1:28" x14ac:dyDescent="0.2">
      <c r="A785" t="str">
        <f t="shared" si="134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 s="2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VLOOKUP(E785,'2018_commission_structure-Start'!$A$22:$I$24,9,FALSE)</f>
        <v>750000</v>
      </c>
      <c r="J785" s="2">
        <f t="shared" si="135"/>
        <v>937500</v>
      </c>
      <c r="K785" s="2">
        <f t="shared" si="136"/>
        <v>1125000</v>
      </c>
      <c r="L785" s="2">
        <f t="shared" si="137"/>
        <v>1500000</v>
      </c>
      <c r="M785" s="12">
        <f t="shared" si="138"/>
        <v>0.99304133333333333</v>
      </c>
      <c r="N785" t="str">
        <f t="shared" si="133"/>
        <v>0-100%</v>
      </c>
      <c r="O785" s="6">
        <f>MIN(H785,I785)*INDEX('2018_commission_structure-Start'!$A$21:$I$24,MATCH($E785,'2018_commission_structure-Start'!$A$21:$A$24,0),MATCH(O$1,'2018_commission_structure-Start'!$A$21:$I$21,0))</f>
        <v>111717.15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39"/>
        <v>111717.15</v>
      </c>
      <c r="U785" s="6">
        <f t="shared" si="140"/>
        <v>192387.15</v>
      </c>
      <c r="V785" s="6">
        <f>MIN(H785,I785)*INDEX('2018_commission_structure-Start'!$A$15:$J$18,MATCH($E785,'2018_commission_structure-Start'!$A$15:$A$18,0),MATCH(V$1,'2018_commission_structure-Start'!$A$15:$J$15,0))</f>
        <v>111717.15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41"/>
        <v>111717.15</v>
      </c>
      <c r="AB785" s="6">
        <f t="shared" si="142"/>
        <v>192387.15</v>
      </c>
    </row>
    <row r="786" spans="1:28" x14ac:dyDescent="0.2">
      <c r="A786" t="str">
        <f t="shared" si="134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 s="2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VLOOKUP(E786,'2018_commission_structure-Start'!$A$22:$I$24,9,FALSE)</f>
        <v>600000</v>
      </c>
      <c r="J786" s="2">
        <f t="shared" si="135"/>
        <v>750000</v>
      </c>
      <c r="K786" s="2">
        <f t="shared" si="136"/>
        <v>900000</v>
      </c>
      <c r="L786" s="2">
        <f t="shared" si="137"/>
        <v>1200000</v>
      </c>
      <c r="M786" s="12">
        <f t="shared" si="138"/>
        <v>1.5606066666666667</v>
      </c>
      <c r="N786" t="str">
        <f t="shared" si="133"/>
        <v>150-200%</v>
      </c>
      <c r="O786" s="6">
        <f>MIN(H786,I786)*INDEX('2018_commission_structure-Start'!$A$21:$I$24,MATCH($E786,'2018_commission_structure-Start'!$A$21:$A$24,0),MATCH(O$1,'2018_commission_structure-Start'!$A$21:$I$21,0))</f>
        <v>78000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25500.000000000004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31500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9454.64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39"/>
        <v>144454.64000000001</v>
      </c>
      <c r="U786" s="6">
        <f t="shared" si="140"/>
        <v>221678.64</v>
      </c>
      <c r="V786" s="6">
        <f>MIN(H786,I786)*INDEX('2018_commission_structure-Start'!$A$15:$J$18,MATCH($E786,'2018_commission_structure-Start'!$A$15:$A$18,0),MATCH(V$1,'2018_commission_structure-Start'!$A$15:$J$15,0))</f>
        <v>90000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27000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37500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10909.199999999999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41"/>
        <v>165409.20000000001</v>
      </c>
      <c r="AB786" s="6">
        <f t="shared" si="142"/>
        <v>242633.2</v>
      </c>
    </row>
    <row r="787" spans="1:28" x14ac:dyDescent="0.2">
      <c r="A787" t="str">
        <f t="shared" si="134"/>
        <v>Ahmed Roizn</v>
      </c>
      <c r="B787">
        <v>8887868026</v>
      </c>
      <c r="C787" t="s">
        <v>765</v>
      </c>
      <c r="D787" t="s">
        <v>766</v>
      </c>
      <c r="E787" t="s">
        <v>10</v>
      </c>
      <c r="F787" s="2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VLOOKUP(E787,'2018_commission_structure-Start'!$A$22:$I$24,9,FALSE)</f>
        <v>750000</v>
      </c>
      <c r="J787" s="2">
        <f t="shared" si="135"/>
        <v>937500</v>
      </c>
      <c r="K787" s="2">
        <f t="shared" si="136"/>
        <v>1125000</v>
      </c>
      <c r="L787" s="2">
        <f t="shared" si="137"/>
        <v>1500000</v>
      </c>
      <c r="M787" s="12">
        <f t="shared" si="138"/>
        <v>0.92660133333333339</v>
      </c>
      <c r="N787" t="str">
        <f t="shared" si="133"/>
        <v>0-100%</v>
      </c>
      <c r="O787" s="6">
        <f>MIN(H787,I787)*INDEX('2018_commission_structure-Start'!$A$21:$I$24,MATCH($E787,'2018_commission_structure-Start'!$A$21:$A$24,0),MATCH(O$1,'2018_commission_structure-Start'!$A$21:$I$21,0))</f>
        <v>104242.65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39"/>
        <v>104242.65</v>
      </c>
      <c r="U787" s="6">
        <f t="shared" si="140"/>
        <v>197042.65</v>
      </c>
      <c r="V787" s="6">
        <f>MIN(H787,I787)*INDEX('2018_commission_structure-Start'!$A$15:$J$18,MATCH($E787,'2018_commission_structure-Start'!$A$15:$A$18,0),MATCH(V$1,'2018_commission_structure-Start'!$A$15:$J$15,0))</f>
        <v>104242.65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41"/>
        <v>104242.65</v>
      </c>
      <c r="AB787" s="6">
        <f t="shared" si="142"/>
        <v>197042.65</v>
      </c>
    </row>
    <row r="788" spans="1:28" x14ac:dyDescent="0.2">
      <c r="A788" t="str">
        <f t="shared" si="134"/>
        <v>Arel Rolland</v>
      </c>
      <c r="B788">
        <v>7469392467</v>
      </c>
      <c r="C788" t="s">
        <v>842</v>
      </c>
      <c r="D788" t="s">
        <v>843</v>
      </c>
      <c r="E788" t="s">
        <v>7</v>
      </c>
      <c r="F788" s="2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VLOOKUP(E788,'2018_commission_structure-Start'!$A$22:$I$24,9,FALSE)</f>
        <v>500000</v>
      </c>
      <c r="J788" s="2">
        <f t="shared" si="135"/>
        <v>625000</v>
      </c>
      <c r="K788" s="2">
        <f t="shared" si="136"/>
        <v>750000</v>
      </c>
      <c r="L788" s="2">
        <f t="shared" si="137"/>
        <v>1000000</v>
      </c>
      <c r="M788" s="12">
        <f t="shared" si="138"/>
        <v>1.383224</v>
      </c>
      <c r="N788" t="str">
        <f t="shared" si="133"/>
        <v>125-150%</v>
      </c>
      <c r="O788" s="6">
        <f>MIN(H788,I788)*INDEX('2018_commission_structure-Start'!$A$21:$I$24,MATCH($E788,'2018_commission_structure-Start'!$A$21:$A$24,0),MATCH(O$1,'2018_commission_structure-Start'!$A$21:$I$21,0))</f>
        <v>50000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18750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11990.16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39"/>
        <v>80740.160000000003</v>
      </c>
      <c r="U788" s="6">
        <f t="shared" si="140"/>
        <v>132285.16</v>
      </c>
      <c r="V788" s="6">
        <f>MIN(H788,I788)*INDEX('2018_commission_structure-Start'!$A$15:$J$18,MATCH($E788,'2018_commission_structure-Start'!$A$15:$A$18,0),MATCH(V$1,'2018_commission_structure-Start'!$A$15:$J$15,0))</f>
        <v>60000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13322.400000000001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41"/>
        <v>94572.4</v>
      </c>
      <c r="AB788" s="6">
        <f t="shared" si="142"/>
        <v>146117.4</v>
      </c>
    </row>
    <row r="789" spans="1:28" x14ac:dyDescent="0.2">
      <c r="A789" t="str">
        <f t="shared" si="134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 s="2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VLOOKUP(E789,'2018_commission_structure-Start'!$A$22:$I$24,9,FALSE)</f>
        <v>600000</v>
      </c>
      <c r="J789" s="2">
        <f t="shared" si="135"/>
        <v>750000</v>
      </c>
      <c r="K789" s="2">
        <f t="shared" si="136"/>
        <v>900000</v>
      </c>
      <c r="L789" s="2">
        <f t="shared" si="137"/>
        <v>1200000</v>
      </c>
      <c r="M789" s="12">
        <f t="shared" si="138"/>
        <v>1.2972033333333333</v>
      </c>
      <c r="N789" t="str">
        <f t="shared" si="133"/>
        <v>125-150%</v>
      </c>
      <c r="O789" s="6">
        <f>MIN(H789,I789)*INDEX('2018_commission_structure-Start'!$A$21:$I$24,MATCH($E789,'2018_commission_structure-Start'!$A$21:$A$24,0),MATCH(O$1,'2018_commission_structure-Start'!$A$21:$I$21,0))</f>
        <v>78000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25500.000000000004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5947.62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39"/>
        <v>109447.62</v>
      </c>
      <c r="U789" s="6">
        <f t="shared" si="140"/>
        <v>166714.62</v>
      </c>
      <c r="V789" s="6">
        <f>MIN(H789,I789)*INDEX('2018_commission_structure-Start'!$A$15:$J$18,MATCH($E789,'2018_commission_structure-Start'!$A$15:$A$18,0),MATCH(V$1,'2018_commission_structure-Start'!$A$15:$J$15,0))</f>
        <v>90000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27000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7080.5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41"/>
        <v>124080.5</v>
      </c>
      <c r="AB789" s="6">
        <f t="shared" si="142"/>
        <v>181347.5</v>
      </c>
    </row>
    <row r="790" spans="1:28" x14ac:dyDescent="0.2">
      <c r="A790" t="str">
        <f t="shared" si="134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 s="2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VLOOKUP(E790,'2018_commission_structure-Start'!$A$22:$I$24,9,FALSE)</f>
        <v>500000</v>
      </c>
      <c r="J790" s="2">
        <f t="shared" si="135"/>
        <v>625000</v>
      </c>
      <c r="K790" s="2">
        <f t="shared" si="136"/>
        <v>750000</v>
      </c>
      <c r="L790" s="2">
        <f t="shared" si="137"/>
        <v>1000000</v>
      </c>
      <c r="M790" s="12">
        <f t="shared" si="138"/>
        <v>1.3932599999999999</v>
      </c>
      <c r="N790" t="str">
        <f t="shared" si="133"/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12893.4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39"/>
        <v>81643.399999999994</v>
      </c>
      <c r="U790" s="6">
        <f t="shared" si="140"/>
        <v>129855.4</v>
      </c>
      <c r="V790" s="6">
        <f>MIN(H790,I790)*INDEX('2018_commission_structure-Start'!$A$15:$J$18,MATCH($E790,'2018_commission_structure-Start'!$A$15:$A$18,0),MATCH(V$1,'2018_commission_structure-Start'!$A$15:$J$15,0))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14326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41"/>
        <v>95576</v>
      </c>
      <c r="AB790" s="6">
        <f t="shared" si="142"/>
        <v>143788</v>
      </c>
    </row>
    <row r="791" spans="1:28" x14ac:dyDescent="0.2">
      <c r="A791" t="str">
        <f t="shared" si="134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 s="2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VLOOKUP(E791,'2018_commission_structure-Start'!$A$22:$I$24,9,FALSE)</f>
        <v>750000</v>
      </c>
      <c r="J791" s="2">
        <f t="shared" si="135"/>
        <v>937500</v>
      </c>
      <c r="K791" s="2">
        <f t="shared" si="136"/>
        <v>1125000</v>
      </c>
      <c r="L791" s="2">
        <f t="shared" si="137"/>
        <v>1500000</v>
      </c>
      <c r="M791" s="12">
        <f t="shared" si="138"/>
        <v>1.03688</v>
      </c>
      <c r="N791" t="str">
        <f t="shared" si="133"/>
        <v>100-125%</v>
      </c>
      <c r="O791" s="6">
        <f>MIN(H791,I791)*INDEX('2018_commission_structure-Start'!$A$21:$I$24,MATCH($E791,'2018_commission_structure-Start'!$A$21:$A$24,0),MATCH(O$1,'2018_commission_structure-Start'!$A$21:$I$21,0))</f>
        <v>112500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5255.4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39"/>
        <v>117755.4</v>
      </c>
      <c r="U791" s="6">
        <f t="shared" si="140"/>
        <v>211482.4</v>
      </c>
      <c r="V791" s="6">
        <f>MIN(H791,I791)*INDEX('2018_commission_structure-Start'!$A$15:$J$18,MATCH($E791,'2018_commission_structure-Start'!$A$15:$A$18,0),MATCH(V$1,'2018_commission_structure-Start'!$A$15:$J$15,0))</f>
        <v>112500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6085.2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41"/>
        <v>118585.2</v>
      </c>
      <c r="AB791" s="6">
        <f t="shared" si="142"/>
        <v>212312.2</v>
      </c>
    </row>
    <row r="792" spans="1:28" x14ac:dyDescent="0.2">
      <c r="A792" t="str">
        <f t="shared" si="134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 s="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VLOOKUP(E792,'2018_commission_structure-Start'!$A$22:$I$24,9,FALSE)</f>
        <v>500000</v>
      </c>
      <c r="J792" s="2">
        <f t="shared" si="135"/>
        <v>625000</v>
      </c>
      <c r="K792" s="2">
        <f t="shared" si="136"/>
        <v>750000</v>
      </c>
      <c r="L792" s="2">
        <f t="shared" si="137"/>
        <v>1000000</v>
      </c>
      <c r="M792" s="12">
        <f t="shared" si="138"/>
        <v>0.82768600000000003</v>
      </c>
      <c r="N792" t="str">
        <f t="shared" si="133"/>
        <v>0-100%</v>
      </c>
      <c r="O792" s="6">
        <f>MIN(H792,I792)*INDEX('2018_commission_structure-Start'!$A$21:$I$24,MATCH($E792,'2018_commission_structure-Start'!$A$21:$A$24,0),MATCH(O$1,'2018_commission_structure-Start'!$A$21:$I$21,0))</f>
        <v>41384.300000000003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39"/>
        <v>41384.300000000003</v>
      </c>
      <c r="U792" s="6">
        <f t="shared" si="140"/>
        <v>102847.3</v>
      </c>
      <c r="V792" s="6">
        <f>MIN(H792,I792)*INDEX('2018_commission_structure-Start'!$A$15:$J$18,MATCH($E792,'2018_commission_structure-Start'!$A$15:$A$18,0),MATCH(V$1,'2018_commission_structure-Start'!$A$15:$J$15,0))</f>
        <v>49661.159999999996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41"/>
        <v>49661.159999999996</v>
      </c>
      <c r="AB792" s="6">
        <f t="shared" si="142"/>
        <v>111124.16</v>
      </c>
    </row>
    <row r="793" spans="1:28" x14ac:dyDescent="0.2">
      <c r="A793" t="str">
        <f t="shared" si="134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 s="2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VLOOKUP(E793,'2018_commission_structure-Start'!$A$22:$I$24,9,FALSE)</f>
        <v>500000</v>
      </c>
      <c r="J793" s="2">
        <f t="shared" si="135"/>
        <v>625000</v>
      </c>
      <c r="K793" s="2">
        <f t="shared" si="136"/>
        <v>750000</v>
      </c>
      <c r="L793" s="2">
        <f t="shared" si="137"/>
        <v>1000000</v>
      </c>
      <c r="M793" s="12">
        <f t="shared" si="138"/>
        <v>1.4436739999999999</v>
      </c>
      <c r="N793" t="str">
        <f t="shared" si="133"/>
        <v>125-150%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17430.66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39"/>
        <v>86180.66</v>
      </c>
      <c r="U793" s="6">
        <f t="shared" si="140"/>
        <v>144110.66</v>
      </c>
      <c r="V793" s="6">
        <f>MIN(H793,I793)*INDEX('2018_commission_structure-Start'!$A$15:$J$18,MATCH($E793,'2018_commission_structure-Start'!$A$15:$A$18,0),MATCH(V$1,'2018_commission_structure-Start'!$A$15:$J$15,0))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19367.400000000001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41"/>
        <v>100617.4</v>
      </c>
      <c r="AB793" s="6">
        <f t="shared" si="142"/>
        <v>158547.4</v>
      </c>
    </row>
    <row r="794" spans="1:28" x14ac:dyDescent="0.2">
      <c r="A794" t="str">
        <f t="shared" si="134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 s="2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VLOOKUP(E794,'2018_commission_structure-Start'!$A$22:$I$24,9,FALSE)</f>
        <v>750000</v>
      </c>
      <c r="J794" s="2">
        <f t="shared" si="135"/>
        <v>937500</v>
      </c>
      <c r="K794" s="2">
        <f t="shared" si="136"/>
        <v>1125000</v>
      </c>
      <c r="L794" s="2">
        <f t="shared" si="137"/>
        <v>1500000</v>
      </c>
      <c r="M794" s="12">
        <f t="shared" si="138"/>
        <v>1.1444653333333332</v>
      </c>
      <c r="N794" t="str">
        <f t="shared" si="133"/>
        <v>100-125%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20586.310000000001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39"/>
        <v>133086.31</v>
      </c>
      <c r="U794" s="6">
        <f t="shared" si="140"/>
        <v>254108.31</v>
      </c>
      <c r="V794" s="6">
        <f>MIN(H794,I794)*INDEX('2018_commission_structure-Start'!$A$15:$J$18,MATCH($E794,'2018_commission_structure-Start'!$A$15:$A$18,0),MATCH(V$1,'2018_commission_structure-Start'!$A$15:$J$15,0))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23836.78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41"/>
        <v>136336.78</v>
      </c>
      <c r="AB794" s="6">
        <f t="shared" si="142"/>
        <v>257358.78</v>
      </c>
    </row>
    <row r="795" spans="1:28" x14ac:dyDescent="0.2">
      <c r="A795" t="str">
        <f t="shared" si="134"/>
        <v>Rodrigo Rourke</v>
      </c>
      <c r="B795">
        <v>2259282237</v>
      </c>
      <c r="C795" t="s">
        <v>44</v>
      </c>
      <c r="D795" t="s">
        <v>45</v>
      </c>
      <c r="E795" t="s">
        <v>7</v>
      </c>
      <c r="F795" s="2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VLOOKUP(E795,'2018_commission_structure-Start'!$A$22:$I$24,9,FALSE)</f>
        <v>500000</v>
      </c>
      <c r="J795" s="2">
        <f t="shared" si="135"/>
        <v>625000</v>
      </c>
      <c r="K795" s="2">
        <f t="shared" si="136"/>
        <v>750000</v>
      </c>
      <c r="L795" s="2">
        <f t="shared" si="137"/>
        <v>1000000</v>
      </c>
      <c r="M795" s="12">
        <f t="shared" si="138"/>
        <v>1.882962</v>
      </c>
      <c r="N795" t="str">
        <f t="shared" si="133"/>
        <v>150-200%</v>
      </c>
      <c r="O795" s="6">
        <f>MIN(H795,I795)*INDEX('2018_commission_structure-Start'!$A$21:$I$24,MATCH($E795,'2018_commission_structure-Start'!$A$21:$A$24,0),MATCH(O$1,'2018_commission_structure-Start'!$A$21:$I$21,0))</f>
        <v>50000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18750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22500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42125.82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39"/>
        <v>133375.82</v>
      </c>
      <c r="U795" s="6">
        <f t="shared" si="140"/>
        <v>188007.82</v>
      </c>
      <c r="V795" s="6">
        <f>MIN(H795,I795)*INDEX('2018_commission_structure-Start'!$A$15:$J$18,MATCH($E795,'2018_commission_structure-Start'!$A$15:$A$18,0),MATCH(V$1,'2018_commission_structure-Start'!$A$15:$J$15,0))</f>
        <v>60000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21250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25000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42125.82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41"/>
        <v>148375.82</v>
      </c>
      <c r="AB795" s="6">
        <f t="shared" si="142"/>
        <v>203007.82</v>
      </c>
    </row>
    <row r="796" spans="1:28" x14ac:dyDescent="0.2">
      <c r="A796" t="str">
        <f t="shared" si="134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 s="2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VLOOKUP(E796,'2018_commission_structure-Start'!$A$22:$I$24,9,FALSE)</f>
        <v>500000</v>
      </c>
      <c r="J796" s="2">
        <f t="shared" si="135"/>
        <v>625000</v>
      </c>
      <c r="K796" s="2">
        <f t="shared" si="136"/>
        <v>750000</v>
      </c>
      <c r="L796" s="2">
        <f t="shared" si="137"/>
        <v>1000000</v>
      </c>
      <c r="M796" s="12">
        <f t="shared" si="138"/>
        <v>1.6152740000000001</v>
      </c>
      <c r="N796" t="str">
        <f t="shared" si="133"/>
        <v>150-200%</v>
      </c>
      <c r="O796" s="6">
        <f>MIN(H796,I796)*INDEX('2018_commission_structure-Start'!$A$21:$I$24,MATCH($E796,'2018_commission_structure-Start'!$A$21:$A$24,0),MATCH(O$1,'2018_commission_structure-Start'!$A$21:$I$21,0))</f>
        <v>50000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18750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22500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12680.14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39"/>
        <v>103930.14</v>
      </c>
      <c r="U796" s="6">
        <f t="shared" si="140"/>
        <v>146252.14000000001</v>
      </c>
      <c r="V796" s="6">
        <f>MIN(H796,I796)*INDEX('2018_commission_structure-Start'!$A$15:$J$18,MATCH($E796,'2018_commission_structure-Start'!$A$15:$A$18,0),MATCH(V$1,'2018_commission_structure-Start'!$A$15:$J$15,0))</f>
        <v>60000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21250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25000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12680.14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41"/>
        <v>118930.14</v>
      </c>
      <c r="AB796" s="6">
        <f t="shared" si="142"/>
        <v>161252.14000000001</v>
      </c>
    </row>
    <row r="797" spans="1:28" x14ac:dyDescent="0.2">
      <c r="A797" t="str">
        <f t="shared" si="134"/>
        <v>Jayson Rugg</v>
      </c>
      <c r="B797">
        <v>6462250968</v>
      </c>
      <c r="C797" t="s">
        <v>527</v>
      </c>
      <c r="D797" t="s">
        <v>528</v>
      </c>
      <c r="E797" t="s">
        <v>29</v>
      </c>
      <c r="F797" s="2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VLOOKUP(E797,'2018_commission_structure-Start'!$A$22:$I$24,9,FALSE)</f>
        <v>600000</v>
      </c>
      <c r="J797" s="2">
        <f t="shared" si="135"/>
        <v>750000</v>
      </c>
      <c r="K797" s="2">
        <f t="shared" si="136"/>
        <v>900000</v>
      </c>
      <c r="L797" s="2">
        <f t="shared" si="137"/>
        <v>1200000</v>
      </c>
      <c r="M797" s="12">
        <f t="shared" si="138"/>
        <v>0.95518499999999995</v>
      </c>
      <c r="N797" t="str">
        <f t="shared" si="133"/>
        <v>0-100%</v>
      </c>
      <c r="O797" s="6">
        <f>MIN(H797,I797)*INDEX('2018_commission_structure-Start'!$A$21:$I$24,MATCH($E797,'2018_commission_structure-Start'!$A$21:$A$24,0),MATCH(O$1,'2018_commission_structure-Start'!$A$21:$I$21,0))</f>
        <v>74504.430000000008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39"/>
        <v>74504.430000000008</v>
      </c>
      <c r="U797" s="6">
        <f t="shared" si="140"/>
        <v>148500.43</v>
      </c>
      <c r="V797" s="6">
        <f>MIN(H797,I797)*INDEX('2018_commission_structure-Start'!$A$15:$J$18,MATCH($E797,'2018_commission_structure-Start'!$A$15:$A$18,0),MATCH(V$1,'2018_commission_structure-Start'!$A$15:$J$15,0))</f>
        <v>85966.65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41"/>
        <v>85966.65</v>
      </c>
      <c r="AB797" s="6">
        <f t="shared" si="142"/>
        <v>159962.65</v>
      </c>
    </row>
    <row r="798" spans="1:28" x14ac:dyDescent="0.2">
      <c r="A798" t="str">
        <f t="shared" si="134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 s="2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VLOOKUP(E798,'2018_commission_structure-Start'!$A$22:$I$24,9,FALSE)</f>
        <v>750000</v>
      </c>
      <c r="J798" s="2">
        <f t="shared" si="135"/>
        <v>937500</v>
      </c>
      <c r="K798" s="2">
        <f t="shared" si="136"/>
        <v>1125000</v>
      </c>
      <c r="L798" s="2">
        <f t="shared" si="137"/>
        <v>1500000</v>
      </c>
      <c r="M798" s="12">
        <f t="shared" si="138"/>
        <v>1.1043986666666668</v>
      </c>
      <c r="N798" t="str">
        <f t="shared" si="133"/>
        <v>100-125%</v>
      </c>
      <c r="O798" s="6">
        <f>MIN(H798,I798)*INDEX('2018_commission_structure-Start'!$A$21:$I$24,MATCH($E798,'2018_commission_structure-Start'!$A$21:$A$24,0),MATCH(O$1,'2018_commission_structure-Start'!$A$21:$I$21,0))</f>
        <v>112500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14876.81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39"/>
        <v>127376.81</v>
      </c>
      <c r="U798" s="6">
        <f t="shared" si="140"/>
        <v>242087.81</v>
      </c>
      <c r="V798" s="6">
        <f>MIN(H798,I798)*INDEX('2018_commission_structure-Start'!$A$15:$J$18,MATCH($E798,'2018_commission_structure-Start'!$A$15:$A$18,0),MATCH(V$1,'2018_commission_structure-Start'!$A$15:$J$15,0))</f>
        <v>112500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17225.78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41"/>
        <v>129725.78</v>
      </c>
      <c r="AB798" s="6">
        <f t="shared" si="142"/>
        <v>244436.78</v>
      </c>
    </row>
    <row r="799" spans="1:28" x14ac:dyDescent="0.2">
      <c r="A799" t="str">
        <f t="shared" si="134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 s="2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VLOOKUP(E799,'2018_commission_structure-Start'!$A$22:$I$24,9,FALSE)</f>
        <v>500000</v>
      </c>
      <c r="J799" s="2">
        <f t="shared" si="135"/>
        <v>625000</v>
      </c>
      <c r="K799" s="2">
        <f t="shared" si="136"/>
        <v>750000</v>
      </c>
      <c r="L799" s="2">
        <f t="shared" si="137"/>
        <v>1000000</v>
      </c>
      <c r="M799" s="12">
        <f t="shared" si="138"/>
        <v>1.6100939999999999</v>
      </c>
      <c r="N799" t="str">
        <f t="shared" si="133"/>
        <v>150-200%</v>
      </c>
      <c r="O799" s="6">
        <f>MIN(H799,I799)*INDEX('2018_commission_structure-Start'!$A$21:$I$24,MATCH($E799,'2018_commission_structure-Start'!$A$21:$A$24,0),MATCH(O$1,'2018_commission_structure-Start'!$A$21:$I$21,0))</f>
        <v>50000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18750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22500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12110.34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39"/>
        <v>103360.34</v>
      </c>
      <c r="U799" s="6">
        <f t="shared" si="140"/>
        <v>141948.34</v>
      </c>
      <c r="V799" s="6">
        <f>MIN(H799,I799)*INDEX('2018_commission_structure-Start'!$A$15:$J$18,MATCH($E799,'2018_commission_structure-Start'!$A$15:$A$18,0),MATCH(V$1,'2018_commission_structure-Start'!$A$15:$J$15,0))</f>
        <v>60000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21250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25000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12110.34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41"/>
        <v>118360.34</v>
      </c>
      <c r="AB799" s="6">
        <f t="shared" si="142"/>
        <v>156948.34</v>
      </c>
    </row>
    <row r="800" spans="1:28" x14ac:dyDescent="0.2">
      <c r="A800" t="str">
        <f t="shared" si="134"/>
        <v>Mathew Russ</v>
      </c>
      <c r="B800">
        <v>1829869566</v>
      </c>
      <c r="C800" t="s">
        <v>365</v>
      </c>
      <c r="D800" t="s">
        <v>366</v>
      </c>
      <c r="E800" t="s">
        <v>29</v>
      </c>
      <c r="F800" s="2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VLOOKUP(E800,'2018_commission_structure-Start'!$A$22:$I$24,9,FALSE)</f>
        <v>600000</v>
      </c>
      <c r="J800" s="2">
        <f t="shared" si="135"/>
        <v>750000</v>
      </c>
      <c r="K800" s="2">
        <f t="shared" si="136"/>
        <v>900000</v>
      </c>
      <c r="L800" s="2">
        <f t="shared" si="137"/>
        <v>1200000</v>
      </c>
      <c r="M800" s="12">
        <f t="shared" si="138"/>
        <v>0.56107666666666667</v>
      </c>
      <c r="N800" t="str">
        <f t="shared" si="133"/>
        <v>0-100%</v>
      </c>
      <c r="O800" s="6">
        <f>MIN(H800,I800)*INDEX('2018_commission_structure-Start'!$A$21:$I$24,MATCH($E800,'2018_commission_structure-Start'!$A$21:$A$24,0),MATCH(O$1,'2018_commission_structure-Start'!$A$21:$I$21,0))</f>
        <v>43763.98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39"/>
        <v>43763.98</v>
      </c>
      <c r="U800" s="6">
        <f t="shared" si="140"/>
        <v>99332.98000000001</v>
      </c>
      <c r="V800" s="6">
        <f>MIN(H800,I800)*INDEX('2018_commission_structure-Start'!$A$15:$J$18,MATCH($E800,'2018_commission_structure-Start'!$A$15:$A$18,0),MATCH(V$1,'2018_commission_structure-Start'!$A$15:$J$15,0))</f>
        <v>50496.9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41"/>
        <v>50496.9</v>
      </c>
      <c r="AB800" s="6">
        <f t="shared" si="142"/>
        <v>106065.9</v>
      </c>
    </row>
    <row r="801" spans="1:28" x14ac:dyDescent="0.2">
      <c r="A801" t="str">
        <f t="shared" si="134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 s="2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VLOOKUP(E801,'2018_commission_structure-Start'!$A$22:$I$24,9,FALSE)</f>
        <v>500000</v>
      </c>
      <c r="J801" s="2">
        <f t="shared" si="135"/>
        <v>625000</v>
      </c>
      <c r="K801" s="2">
        <f t="shared" si="136"/>
        <v>750000</v>
      </c>
      <c r="L801" s="2">
        <f t="shared" si="137"/>
        <v>1000000</v>
      </c>
      <c r="M801" s="12">
        <f t="shared" si="138"/>
        <v>1.289536</v>
      </c>
      <c r="N801" t="str">
        <f t="shared" si="133"/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3558.24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39"/>
        <v>72308.240000000005</v>
      </c>
      <c r="U801" s="6">
        <f t="shared" si="140"/>
        <v>116663.24</v>
      </c>
      <c r="V801" s="6">
        <f>MIN(H801,I801)*INDEX('2018_commission_structure-Start'!$A$15:$J$18,MATCH($E801,'2018_commission_structure-Start'!$A$15:$A$18,0),MATCH(V$1,'2018_commission_structure-Start'!$A$15:$J$15,0))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3953.6000000000004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41"/>
        <v>85203.6</v>
      </c>
      <c r="AB801" s="6">
        <f t="shared" si="142"/>
        <v>129558.6</v>
      </c>
    </row>
    <row r="802" spans="1:28" x14ac:dyDescent="0.2">
      <c r="A802" t="str">
        <f t="shared" si="134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 s="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VLOOKUP(E802,'2018_commission_structure-Start'!$A$22:$I$24,9,FALSE)</f>
        <v>500000</v>
      </c>
      <c r="J802" s="2">
        <f t="shared" si="135"/>
        <v>625000</v>
      </c>
      <c r="K802" s="2">
        <f t="shared" si="136"/>
        <v>750000</v>
      </c>
      <c r="L802" s="2">
        <f t="shared" si="137"/>
        <v>1000000</v>
      </c>
      <c r="M802" s="12">
        <f t="shared" si="138"/>
        <v>1.46119</v>
      </c>
      <c r="N802" t="str">
        <f t="shared" si="133"/>
        <v>125-150%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18750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19007.099999999999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39"/>
        <v>87757.1</v>
      </c>
      <c r="U802" s="6">
        <f t="shared" si="140"/>
        <v>151569.1</v>
      </c>
      <c r="V802" s="6">
        <f>MIN(H802,I802)*INDEX('2018_commission_structure-Start'!$A$15:$J$18,MATCH($E802,'2018_commission_structure-Start'!$A$15:$A$18,0),MATCH(V$1,'2018_commission_structure-Start'!$A$15:$J$15,0))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21119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41"/>
        <v>102369</v>
      </c>
      <c r="AB802" s="6">
        <f t="shared" si="142"/>
        <v>166181</v>
      </c>
    </row>
    <row r="803" spans="1:28" x14ac:dyDescent="0.2">
      <c r="A803" t="str">
        <f t="shared" si="134"/>
        <v>Denni Sadd</v>
      </c>
      <c r="B803">
        <v>3746690722</v>
      </c>
      <c r="C803" t="s">
        <v>305</v>
      </c>
      <c r="D803" t="s">
        <v>306</v>
      </c>
      <c r="E803" t="s">
        <v>10</v>
      </c>
      <c r="F803" s="2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VLOOKUP(E803,'2018_commission_structure-Start'!$A$22:$I$24,9,FALSE)</f>
        <v>750000</v>
      </c>
      <c r="J803" s="2">
        <f t="shared" si="135"/>
        <v>937500</v>
      </c>
      <c r="K803" s="2">
        <f t="shared" si="136"/>
        <v>1125000</v>
      </c>
      <c r="L803" s="2">
        <f t="shared" si="137"/>
        <v>1500000</v>
      </c>
      <c r="M803" s="12">
        <f t="shared" si="138"/>
        <v>0.99349466666666664</v>
      </c>
      <c r="N803" t="str">
        <f t="shared" si="133"/>
        <v>0-100%</v>
      </c>
      <c r="O803" s="6">
        <f>MIN(H803,I803)*INDEX('2018_commission_structure-Start'!$A$21:$I$24,MATCH($E803,'2018_commission_structure-Start'!$A$21:$A$24,0),MATCH(O$1,'2018_commission_structure-Start'!$A$21:$I$21,0))</f>
        <v>111768.15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39"/>
        <v>111768.15</v>
      </c>
      <c r="U803" s="6">
        <f t="shared" si="140"/>
        <v>229831.15</v>
      </c>
      <c r="V803" s="6">
        <f>MIN(H803,I803)*INDEX('2018_commission_structure-Start'!$A$15:$J$18,MATCH($E803,'2018_commission_structure-Start'!$A$15:$A$18,0),MATCH(V$1,'2018_commission_structure-Start'!$A$15:$J$15,0))</f>
        <v>111768.15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41"/>
        <v>111768.15</v>
      </c>
      <c r="AB803" s="6">
        <f t="shared" si="142"/>
        <v>229831.15</v>
      </c>
    </row>
    <row r="804" spans="1:28" x14ac:dyDescent="0.2">
      <c r="A804" t="str">
        <f t="shared" si="134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 s="2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VLOOKUP(E804,'2018_commission_structure-Start'!$A$22:$I$24,9,FALSE)</f>
        <v>750000</v>
      </c>
      <c r="J804" s="2">
        <f t="shared" si="135"/>
        <v>937500</v>
      </c>
      <c r="K804" s="2">
        <f t="shared" si="136"/>
        <v>1125000</v>
      </c>
      <c r="L804" s="2">
        <f t="shared" si="137"/>
        <v>1500000</v>
      </c>
      <c r="M804" s="12">
        <f t="shared" si="138"/>
        <v>1.2214386666666666</v>
      </c>
      <c r="N804" t="str">
        <f t="shared" si="133"/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31555.010000000002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39"/>
        <v>144055.01</v>
      </c>
      <c r="U804" s="6">
        <f t="shared" si="140"/>
        <v>262484.01</v>
      </c>
      <c r="V804" s="6">
        <f>MIN(H804,I804)*INDEX('2018_commission_structure-Start'!$A$15:$J$18,MATCH($E804,'2018_commission_structure-Start'!$A$15:$A$18,0),MATCH(V$1,'2018_commission_structure-Start'!$A$15:$J$15,0))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36537.379999999997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41"/>
        <v>149037.38</v>
      </c>
      <c r="AB804" s="6">
        <f t="shared" si="142"/>
        <v>267466.38</v>
      </c>
    </row>
    <row r="805" spans="1:28" x14ac:dyDescent="0.2">
      <c r="A805" t="str">
        <f t="shared" si="134"/>
        <v>Jo Saffen</v>
      </c>
      <c r="B805">
        <v>4978659442</v>
      </c>
      <c r="C805" t="s">
        <v>817</v>
      </c>
      <c r="D805" t="s">
        <v>818</v>
      </c>
      <c r="E805" t="s">
        <v>10</v>
      </c>
      <c r="F805" s="2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VLOOKUP(E805,'2018_commission_structure-Start'!$A$22:$I$24,9,FALSE)</f>
        <v>750000</v>
      </c>
      <c r="J805" s="2">
        <f t="shared" si="135"/>
        <v>937500</v>
      </c>
      <c r="K805" s="2">
        <f t="shared" si="136"/>
        <v>1125000</v>
      </c>
      <c r="L805" s="2">
        <f t="shared" si="137"/>
        <v>1500000</v>
      </c>
      <c r="M805" s="12">
        <f t="shared" si="138"/>
        <v>0.93985466666666662</v>
      </c>
      <c r="N805" t="str">
        <f t="shared" si="133"/>
        <v>0-100%</v>
      </c>
      <c r="O805" s="6">
        <f>MIN(H805,I805)*INDEX('2018_commission_structure-Start'!$A$21:$I$24,MATCH($E805,'2018_commission_structure-Start'!$A$21:$A$24,0),MATCH(O$1,'2018_commission_structure-Start'!$A$21:$I$21,0))</f>
        <v>105733.65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39"/>
        <v>105733.65</v>
      </c>
      <c r="U805" s="6">
        <f t="shared" si="140"/>
        <v>204627.65</v>
      </c>
      <c r="V805" s="6">
        <f>MIN(H805,I805)*INDEX('2018_commission_structure-Start'!$A$15:$J$18,MATCH($E805,'2018_commission_structure-Start'!$A$15:$A$18,0),MATCH(V$1,'2018_commission_structure-Start'!$A$15:$J$15,0))</f>
        <v>105733.65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41"/>
        <v>105733.65</v>
      </c>
      <c r="AB805" s="6">
        <f t="shared" si="142"/>
        <v>204627.65</v>
      </c>
    </row>
    <row r="806" spans="1:28" x14ac:dyDescent="0.2">
      <c r="A806" t="str">
        <f t="shared" si="134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 s="2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VLOOKUP(E806,'2018_commission_structure-Start'!$A$22:$I$24,9,FALSE)</f>
        <v>600000</v>
      </c>
      <c r="J806" s="2">
        <f t="shared" si="135"/>
        <v>750000</v>
      </c>
      <c r="K806" s="2">
        <f t="shared" si="136"/>
        <v>900000</v>
      </c>
      <c r="L806" s="2">
        <f t="shared" si="137"/>
        <v>1200000</v>
      </c>
      <c r="M806" s="12">
        <f t="shared" si="138"/>
        <v>1.4664183333333334</v>
      </c>
      <c r="N806" t="str">
        <f t="shared" si="133"/>
        <v>125-150%</v>
      </c>
      <c r="O806" s="6">
        <f>MIN(H806,I806)*INDEX('2018_commission_structure-Start'!$A$21:$I$24,MATCH($E806,'2018_commission_structure-Start'!$A$21:$A$24,0),MATCH(O$1,'2018_commission_structure-Start'!$A$21:$I$21,0))</f>
        <v>78000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25500.000000000004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27268.71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39"/>
        <v>130768.70999999999</v>
      </c>
      <c r="U806" s="6">
        <f t="shared" si="140"/>
        <v>186113.71</v>
      </c>
      <c r="V806" s="6">
        <f>MIN(H806,I806)*INDEX('2018_commission_structure-Start'!$A$15:$J$18,MATCH($E806,'2018_commission_structure-Start'!$A$15:$A$18,0),MATCH(V$1,'2018_commission_structure-Start'!$A$15:$J$15,0))</f>
        <v>90000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27000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32462.75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41"/>
        <v>149462.75</v>
      </c>
      <c r="AB806" s="6">
        <f t="shared" si="142"/>
        <v>204807.75</v>
      </c>
    </row>
    <row r="807" spans="1:28" x14ac:dyDescent="0.2">
      <c r="A807" t="str">
        <f t="shared" si="134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 s="2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VLOOKUP(E807,'2018_commission_structure-Start'!$A$22:$I$24,9,FALSE)</f>
        <v>500000</v>
      </c>
      <c r="J807" s="2">
        <f t="shared" si="135"/>
        <v>625000</v>
      </c>
      <c r="K807" s="2">
        <f t="shared" si="136"/>
        <v>750000</v>
      </c>
      <c r="L807" s="2">
        <f t="shared" si="137"/>
        <v>1000000</v>
      </c>
      <c r="M807" s="12">
        <f t="shared" si="138"/>
        <v>1.621766</v>
      </c>
      <c r="N807" t="str">
        <f t="shared" si="133"/>
        <v>150-200%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22500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13394.26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39"/>
        <v>104644.26</v>
      </c>
      <c r="U807" s="6">
        <f t="shared" si="140"/>
        <v>142315.26</v>
      </c>
      <c r="V807" s="6">
        <f>MIN(H807,I807)*INDEX('2018_commission_structure-Start'!$A$15:$J$18,MATCH($E807,'2018_commission_structure-Start'!$A$15:$A$18,0),MATCH(V$1,'2018_commission_structure-Start'!$A$15:$J$15,0))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25000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13394.26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41"/>
        <v>119644.26</v>
      </c>
      <c r="AB807" s="6">
        <f t="shared" si="142"/>
        <v>157315.26</v>
      </c>
    </row>
    <row r="808" spans="1:28" x14ac:dyDescent="0.2">
      <c r="A808" t="str">
        <f t="shared" si="134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 s="2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VLOOKUP(E808,'2018_commission_structure-Start'!$A$22:$I$24,9,FALSE)</f>
        <v>750000</v>
      </c>
      <c r="J808" s="2">
        <f t="shared" si="135"/>
        <v>937500</v>
      </c>
      <c r="K808" s="2">
        <f t="shared" si="136"/>
        <v>1125000</v>
      </c>
      <c r="L808" s="2">
        <f t="shared" si="137"/>
        <v>1500000</v>
      </c>
      <c r="M808" s="12">
        <f t="shared" si="138"/>
        <v>0.40423333333333333</v>
      </c>
      <c r="N808" t="str">
        <f t="shared" si="133"/>
        <v>0-100%</v>
      </c>
      <c r="O808" s="6">
        <f>MIN(H808,I808)*INDEX('2018_commission_structure-Start'!$A$21:$I$24,MATCH($E808,'2018_commission_structure-Start'!$A$21:$A$24,0),MATCH(O$1,'2018_commission_structure-Start'!$A$21:$I$21,0))</f>
        <v>45476.25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39"/>
        <v>45476.25</v>
      </c>
      <c r="U808" s="6">
        <f t="shared" si="140"/>
        <v>157006.25</v>
      </c>
      <c r="V808" s="6">
        <f>MIN(H808,I808)*INDEX('2018_commission_structure-Start'!$A$15:$J$18,MATCH($E808,'2018_commission_structure-Start'!$A$15:$A$18,0),MATCH(V$1,'2018_commission_structure-Start'!$A$15:$J$15,0))</f>
        <v>45476.25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41"/>
        <v>45476.25</v>
      </c>
      <c r="AB808" s="6">
        <f t="shared" si="142"/>
        <v>157006.25</v>
      </c>
    </row>
    <row r="809" spans="1:28" x14ac:dyDescent="0.2">
      <c r="A809" t="str">
        <f t="shared" si="134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 s="2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VLOOKUP(E809,'2018_commission_structure-Start'!$A$22:$I$24,9,FALSE)</f>
        <v>750000</v>
      </c>
      <c r="J809" s="2">
        <f t="shared" si="135"/>
        <v>937500</v>
      </c>
      <c r="K809" s="2">
        <f t="shared" si="136"/>
        <v>1125000</v>
      </c>
      <c r="L809" s="2">
        <f t="shared" si="137"/>
        <v>1500000</v>
      </c>
      <c r="M809" s="12">
        <f t="shared" si="138"/>
        <v>1.1997546666666667</v>
      </c>
      <c r="N809" t="str">
        <f t="shared" si="133"/>
        <v>100-125%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28465.040000000001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39"/>
        <v>140965.04</v>
      </c>
      <c r="U809" s="6">
        <f t="shared" si="140"/>
        <v>240519.04000000001</v>
      </c>
      <c r="V809" s="6">
        <f>MIN(H809,I809)*INDEX('2018_commission_structure-Start'!$A$15:$J$18,MATCH($E809,'2018_commission_structure-Start'!$A$15:$A$18,0),MATCH(V$1,'2018_commission_structure-Start'!$A$15:$J$15,0))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32959.519999999997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41"/>
        <v>145459.51999999999</v>
      </c>
      <c r="AB809" s="6">
        <f t="shared" si="142"/>
        <v>245013.52</v>
      </c>
    </row>
    <row r="810" spans="1:28" x14ac:dyDescent="0.2">
      <c r="A810" t="str">
        <f t="shared" si="134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 s="2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VLOOKUP(E810,'2018_commission_structure-Start'!$A$22:$I$24,9,FALSE)</f>
        <v>500000</v>
      </c>
      <c r="J810" s="2">
        <f t="shared" si="135"/>
        <v>625000</v>
      </c>
      <c r="K810" s="2">
        <f t="shared" si="136"/>
        <v>750000</v>
      </c>
      <c r="L810" s="2">
        <f t="shared" si="137"/>
        <v>1000000</v>
      </c>
      <c r="M810" s="12">
        <f t="shared" si="138"/>
        <v>1.49196</v>
      </c>
      <c r="N810" t="str">
        <f t="shared" si="133"/>
        <v>125-150%</v>
      </c>
      <c r="O810" s="6">
        <f>MIN(H810,I810)*INDEX('2018_commission_structure-Start'!$A$21:$I$24,MATCH($E810,'2018_commission_structure-Start'!$A$21:$A$24,0),MATCH(O$1,'2018_commission_structure-Start'!$A$21:$I$21,0))</f>
        <v>50000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18750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21776.399999999998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39"/>
        <v>90526.399999999994</v>
      </c>
      <c r="U810" s="6">
        <f t="shared" si="140"/>
        <v>130452.4</v>
      </c>
      <c r="V810" s="6">
        <f>MIN(H810,I810)*INDEX('2018_commission_structure-Start'!$A$15:$J$18,MATCH($E810,'2018_commission_structure-Start'!$A$15:$A$18,0),MATCH(V$1,'2018_commission_structure-Start'!$A$15:$J$15,0))</f>
        <v>60000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21250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24196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41"/>
        <v>105446</v>
      </c>
      <c r="AB810" s="6">
        <f t="shared" si="142"/>
        <v>145372</v>
      </c>
    </row>
    <row r="811" spans="1:28" x14ac:dyDescent="0.2">
      <c r="A811" t="str">
        <f t="shared" si="134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 s="2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VLOOKUP(E811,'2018_commission_structure-Start'!$A$22:$I$24,9,FALSE)</f>
        <v>750000</v>
      </c>
      <c r="J811" s="2">
        <f t="shared" si="135"/>
        <v>937500</v>
      </c>
      <c r="K811" s="2">
        <f t="shared" si="136"/>
        <v>1125000</v>
      </c>
      <c r="L811" s="2">
        <f t="shared" si="137"/>
        <v>1500000</v>
      </c>
      <c r="M811" s="12">
        <f t="shared" si="138"/>
        <v>0.97798799999999997</v>
      </c>
      <c r="N811" t="str">
        <f t="shared" si="133"/>
        <v>0-100%</v>
      </c>
      <c r="O811" s="6">
        <f>MIN(H811,I811)*INDEX('2018_commission_structure-Start'!$A$21:$I$24,MATCH($E811,'2018_commission_structure-Start'!$A$21:$A$24,0),MATCH(O$1,'2018_commission_structure-Start'!$A$21:$I$21,0))</f>
        <v>110023.65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39"/>
        <v>110023.65</v>
      </c>
      <c r="U811" s="6">
        <f t="shared" si="140"/>
        <v>230396.65</v>
      </c>
      <c r="V811" s="6">
        <f>MIN(H811,I811)*INDEX('2018_commission_structure-Start'!$A$15:$J$18,MATCH($E811,'2018_commission_structure-Start'!$A$15:$A$18,0),MATCH(V$1,'2018_commission_structure-Start'!$A$15:$J$15,0))</f>
        <v>110023.65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41"/>
        <v>110023.65</v>
      </c>
      <c r="AB811" s="6">
        <f t="shared" si="142"/>
        <v>230396.65</v>
      </c>
    </row>
    <row r="812" spans="1:28" x14ac:dyDescent="0.2">
      <c r="A812" t="str">
        <f t="shared" si="134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 s="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VLOOKUP(E812,'2018_commission_structure-Start'!$A$22:$I$24,9,FALSE)</f>
        <v>600000</v>
      </c>
      <c r="J812" s="2">
        <f t="shared" si="135"/>
        <v>750000</v>
      </c>
      <c r="K812" s="2">
        <f t="shared" si="136"/>
        <v>900000</v>
      </c>
      <c r="L812" s="2">
        <f t="shared" si="137"/>
        <v>1200000</v>
      </c>
      <c r="M812" s="12">
        <f t="shared" si="138"/>
        <v>1.4873766666666666</v>
      </c>
      <c r="N812" t="str">
        <f t="shared" si="133"/>
        <v>125-150%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29909.46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39"/>
        <v>133409.46</v>
      </c>
      <c r="U812" s="6">
        <f t="shared" si="140"/>
        <v>198444.46</v>
      </c>
      <c r="V812" s="6">
        <f>MIN(H812,I812)*INDEX('2018_commission_structure-Start'!$A$15:$J$18,MATCH($E812,'2018_commission_structure-Start'!$A$15:$A$18,0),MATCH(V$1,'2018_commission_structure-Start'!$A$15:$J$15,0))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35606.5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41"/>
        <v>152606.5</v>
      </c>
      <c r="AB812" s="6">
        <f t="shared" si="142"/>
        <v>217641.5</v>
      </c>
    </row>
    <row r="813" spans="1:28" x14ac:dyDescent="0.2">
      <c r="A813" t="str">
        <f t="shared" si="134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 s="2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VLOOKUP(E813,'2018_commission_structure-Start'!$A$22:$I$24,9,FALSE)</f>
        <v>600000</v>
      </c>
      <c r="J813" s="2">
        <f t="shared" si="135"/>
        <v>750000</v>
      </c>
      <c r="K813" s="2">
        <f t="shared" si="136"/>
        <v>900000</v>
      </c>
      <c r="L813" s="2">
        <f t="shared" si="137"/>
        <v>1200000</v>
      </c>
      <c r="M813" s="12">
        <f t="shared" si="138"/>
        <v>0.96679833333333332</v>
      </c>
      <c r="N813" t="str">
        <f t="shared" si="133"/>
        <v>0-100%</v>
      </c>
      <c r="O813" s="6">
        <f>MIN(H813,I813)*INDEX('2018_commission_structure-Start'!$A$21:$I$24,MATCH($E813,'2018_commission_structure-Start'!$A$21:$A$24,0),MATCH(O$1,'2018_commission_structure-Start'!$A$21:$I$21,0))</f>
        <v>75410.27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39"/>
        <v>75410.27</v>
      </c>
      <c r="U813" s="6">
        <f t="shared" si="140"/>
        <v>148135.27000000002</v>
      </c>
      <c r="V813" s="6">
        <f>MIN(H813,I813)*INDEX('2018_commission_structure-Start'!$A$15:$J$18,MATCH($E813,'2018_commission_structure-Start'!$A$15:$A$18,0),MATCH(V$1,'2018_commission_structure-Start'!$A$15:$J$15,0))</f>
        <v>87011.849999999991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41"/>
        <v>87011.849999999991</v>
      </c>
      <c r="AB813" s="6">
        <f t="shared" si="142"/>
        <v>159736.84999999998</v>
      </c>
    </row>
    <row r="814" spans="1:28" x14ac:dyDescent="0.2">
      <c r="A814" t="str">
        <f t="shared" si="134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 s="2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VLOOKUP(E814,'2018_commission_structure-Start'!$A$22:$I$24,9,FALSE)</f>
        <v>750000</v>
      </c>
      <c r="J814" s="2">
        <f t="shared" si="135"/>
        <v>937500</v>
      </c>
      <c r="K814" s="2">
        <f t="shared" si="136"/>
        <v>1125000</v>
      </c>
      <c r="L814" s="2">
        <f t="shared" si="137"/>
        <v>1500000</v>
      </c>
      <c r="M814" s="12">
        <f t="shared" si="138"/>
        <v>1.2325373333333334</v>
      </c>
      <c r="N814" t="str">
        <f t="shared" ref="N814:N877" si="143">IF(M814&lt;=1, "0-100%", IF(M814&lt;=1.25, "100-125%", IF(M814&lt;=1.5, "125-150%", IF(M814&lt;=2, "150-200%", "&gt;200%"))))</f>
        <v>100-125%</v>
      </c>
      <c r="O814" s="6">
        <f>MIN(H814,I814)*INDEX('2018_commission_structure-Start'!$A$21:$I$24,MATCH($E814,'2018_commission_structure-Start'!$A$21:$A$24,0),MATCH(O$1,'2018_commission_structure-Start'!$A$21:$I$21,0))</f>
        <v>112500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33136.57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39"/>
        <v>145636.57</v>
      </c>
      <c r="U814" s="6">
        <f t="shared" si="140"/>
        <v>228441.57</v>
      </c>
      <c r="V814" s="6">
        <f>MIN(H814,I814)*INDEX('2018_commission_structure-Start'!$A$15:$J$18,MATCH($E814,'2018_commission_structure-Start'!$A$15:$A$18,0),MATCH(V$1,'2018_commission_structure-Start'!$A$15:$J$15,0))</f>
        <v>112500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38368.660000000003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41"/>
        <v>150868.66</v>
      </c>
      <c r="AB814" s="6">
        <f t="shared" si="142"/>
        <v>233673.66</v>
      </c>
    </row>
    <row r="815" spans="1:28" x14ac:dyDescent="0.2">
      <c r="A815" t="str">
        <f t="shared" si="134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 s="2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VLOOKUP(E815,'2018_commission_structure-Start'!$A$22:$I$24,9,FALSE)</f>
        <v>750000</v>
      </c>
      <c r="J815" s="2">
        <f t="shared" si="135"/>
        <v>937500</v>
      </c>
      <c r="K815" s="2">
        <f t="shared" si="136"/>
        <v>1125000</v>
      </c>
      <c r="L815" s="2">
        <f t="shared" si="137"/>
        <v>1500000</v>
      </c>
      <c r="M815" s="12">
        <f t="shared" si="138"/>
        <v>0.93444000000000005</v>
      </c>
      <c r="N815" t="str">
        <f t="shared" si="143"/>
        <v>0-100%</v>
      </c>
      <c r="O815" s="6">
        <f>MIN(H815,I815)*INDEX('2018_commission_structure-Start'!$A$21:$I$24,MATCH($E815,'2018_commission_structure-Start'!$A$21:$A$24,0),MATCH(O$1,'2018_commission_structure-Start'!$A$21:$I$21,0))</f>
        <v>105124.5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39"/>
        <v>105124.5</v>
      </c>
      <c r="U815" s="6">
        <f t="shared" si="140"/>
        <v>194646.5</v>
      </c>
      <c r="V815" s="6">
        <f>MIN(H815,I815)*INDEX('2018_commission_structure-Start'!$A$15:$J$18,MATCH($E815,'2018_commission_structure-Start'!$A$15:$A$18,0),MATCH(V$1,'2018_commission_structure-Start'!$A$15:$J$15,0))</f>
        <v>105124.5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41"/>
        <v>105124.5</v>
      </c>
      <c r="AB815" s="6">
        <f t="shared" si="142"/>
        <v>194646.5</v>
      </c>
    </row>
    <row r="816" spans="1:28" x14ac:dyDescent="0.2">
      <c r="A816" t="str">
        <f t="shared" si="134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 s="2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VLOOKUP(E816,'2018_commission_structure-Start'!$A$22:$I$24,9,FALSE)</f>
        <v>750000</v>
      </c>
      <c r="J816" s="2">
        <f t="shared" si="135"/>
        <v>937500</v>
      </c>
      <c r="K816" s="2">
        <f t="shared" si="136"/>
        <v>1125000</v>
      </c>
      <c r="L816" s="2">
        <f t="shared" si="137"/>
        <v>1500000</v>
      </c>
      <c r="M816" s="12">
        <f t="shared" si="138"/>
        <v>0.90062666666666669</v>
      </c>
      <c r="N816" t="str">
        <f t="shared" si="143"/>
        <v>0-100%</v>
      </c>
      <c r="O816" s="6">
        <f>MIN(H816,I816)*INDEX('2018_commission_structure-Start'!$A$21:$I$24,MATCH($E816,'2018_commission_structure-Start'!$A$21:$A$24,0),MATCH(O$1,'2018_commission_structure-Start'!$A$21:$I$21,0))</f>
        <v>101320.5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39"/>
        <v>101320.5</v>
      </c>
      <c r="U816" s="6">
        <f t="shared" si="140"/>
        <v>197812.5</v>
      </c>
      <c r="V816" s="6">
        <f>MIN(H816,I816)*INDEX('2018_commission_structure-Start'!$A$15:$J$18,MATCH($E816,'2018_commission_structure-Start'!$A$15:$A$18,0),MATCH(V$1,'2018_commission_structure-Start'!$A$15:$J$15,0))</f>
        <v>101320.5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41"/>
        <v>101320.5</v>
      </c>
      <c r="AB816" s="6">
        <f t="shared" si="142"/>
        <v>197812.5</v>
      </c>
    </row>
    <row r="817" spans="1:28" x14ac:dyDescent="0.2">
      <c r="A817" t="str">
        <f t="shared" si="134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 s="2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VLOOKUP(E817,'2018_commission_structure-Start'!$A$22:$I$24,9,FALSE)</f>
        <v>600000</v>
      </c>
      <c r="J817" s="2">
        <f t="shared" si="135"/>
        <v>750000</v>
      </c>
      <c r="K817" s="2">
        <f t="shared" si="136"/>
        <v>900000</v>
      </c>
      <c r="L817" s="2">
        <f t="shared" si="137"/>
        <v>1200000</v>
      </c>
      <c r="M817" s="12">
        <f t="shared" si="138"/>
        <v>1.4120733333333333</v>
      </c>
      <c r="N817" t="str">
        <f t="shared" si="143"/>
        <v>125-150%</v>
      </c>
      <c r="O817" s="6">
        <f>MIN(H817,I817)*INDEX('2018_commission_structure-Start'!$A$21:$I$24,MATCH($E817,'2018_commission_structure-Start'!$A$21:$A$24,0),MATCH(O$1,'2018_commission_structure-Start'!$A$21:$I$21,0))</f>
        <v>78000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25500.000000000004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20421.239999999998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39"/>
        <v>123921.23999999999</v>
      </c>
      <c r="U817" s="6">
        <f t="shared" si="140"/>
        <v>174950.24</v>
      </c>
      <c r="V817" s="6">
        <f>MIN(H817,I817)*INDEX('2018_commission_structure-Start'!$A$15:$J$18,MATCH($E817,'2018_commission_structure-Start'!$A$15:$A$18,0),MATCH(V$1,'2018_commission_structure-Start'!$A$15:$J$15,0))</f>
        <v>90000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27000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24311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41"/>
        <v>141311</v>
      </c>
      <c r="AB817" s="6">
        <f t="shared" si="142"/>
        <v>192340</v>
      </c>
    </row>
    <row r="818" spans="1:28" x14ac:dyDescent="0.2">
      <c r="A818" t="str">
        <f t="shared" si="134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 s="2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VLOOKUP(E818,'2018_commission_structure-Start'!$A$22:$I$24,9,FALSE)</f>
        <v>500000</v>
      </c>
      <c r="J818" s="2">
        <f t="shared" si="135"/>
        <v>625000</v>
      </c>
      <c r="K818" s="2">
        <f t="shared" si="136"/>
        <v>750000</v>
      </c>
      <c r="L818" s="2">
        <f t="shared" si="137"/>
        <v>1000000</v>
      </c>
      <c r="M818" s="12">
        <f t="shared" si="138"/>
        <v>1.3690560000000001</v>
      </c>
      <c r="N818" t="str">
        <f t="shared" si="143"/>
        <v>125-150%</v>
      </c>
      <c r="O818" s="6">
        <f>MIN(H818,I818)*INDEX('2018_commission_structure-Start'!$A$21:$I$24,MATCH($E818,'2018_commission_structure-Start'!$A$21:$A$24,0),MATCH(O$1,'2018_commission_structure-Start'!$A$21:$I$21,0))</f>
        <v>50000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18750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10715.039999999999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39"/>
        <v>79465.039999999994</v>
      </c>
      <c r="U818" s="6">
        <f t="shared" si="140"/>
        <v>112130.04</v>
      </c>
      <c r="V818" s="6">
        <f>MIN(H818,I818)*INDEX('2018_commission_structure-Start'!$A$15:$J$18,MATCH($E818,'2018_commission_structure-Start'!$A$15:$A$18,0),MATCH(V$1,'2018_commission_structure-Start'!$A$15:$J$15,0))</f>
        <v>60000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21250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11905.6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41"/>
        <v>93155.6</v>
      </c>
      <c r="AB818" s="6">
        <f t="shared" si="142"/>
        <v>125820.6</v>
      </c>
    </row>
    <row r="819" spans="1:28" x14ac:dyDescent="0.2">
      <c r="A819" t="str">
        <f t="shared" si="134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 s="2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VLOOKUP(E819,'2018_commission_structure-Start'!$A$22:$I$24,9,FALSE)</f>
        <v>750000</v>
      </c>
      <c r="J819" s="2">
        <f t="shared" si="135"/>
        <v>937500</v>
      </c>
      <c r="K819" s="2">
        <f t="shared" si="136"/>
        <v>1125000</v>
      </c>
      <c r="L819" s="2">
        <f t="shared" si="137"/>
        <v>1500000</v>
      </c>
      <c r="M819" s="12">
        <f t="shared" si="138"/>
        <v>1.2823946666666666</v>
      </c>
      <c r="N819" t="str">
        <f t="shared" si="143"/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5588.08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39"/>
        <v>153713.07999999999</v>
      </c>
      <c r="U819" s="6">
        <f t="shared" si="140"/>
        <v>251625.08</v>
      </c>
      <c r="V819" s="6">
        <f>MIN(H819,I819)*INDEX('2018_commission_structure-Start'!$A$15:$J$18,MATCH($E819,'2018_commission_structure-Start'!$A$15:$A$18,0),MATCH(V$1,'2018_commission_structure-Start'!$A$15:$J$15,0))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6074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41"/>
        <v>159824</v>
      </c>
      <c r="AB819" s="6">
        <f t="shared" si="142"/>
        <v>257736</v>
      </c>
    </row>
    <row r="820" spans="1:28" x14ac:dyDescent="0.2">
      <c r="A820" t="str">
        <f t="shared" si="134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 s="2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VLOOKUP(E820,'2018_commission_structure-Start'!$A$22:$I$24,9,FALSE)</f>
        <v>750000</v>
      </c>
      <c r="J820" s="2">
        <f t="shared" si="135"/>
        <v>937500</v>
      </c>
      <c r="K820" s="2">
        <f t="shared" si="136"/>
        <v>1125000</v>
      </c>
      <c r="L820" s="2">
        <f t="shared" si="137"/>
        <v>1500000</v>
      </c>
      <c r="M820" s="12">
        <f t="shared" si="138"/>
        <v>0.60776266666666667</v>
      </c>
      <c r="N820" t="str">
        <f t="shared" si="143"/>
        <v>0-100%</v>
      </c>
      <c r="O820" s="6">
        <f>MIN(H820,I820)*INDEX('2018_commission_structure-Start'!$A$21:$I$24,MATCH($E820,'2018_commission_structure-Start'!$A$21:$A$24,0),MATCH(O$1,'2018_commission_structure-Start'!$A$21:$I$21,0))</f>
        <v>68373.3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39"/>
        <v>68373.3</v>
      </c>
      <c r="U820" s="6">
        <f t="shared" si="140"/>
        <v>169392.3</v>
      </c>
      <c r="V820" s="6">
        <f>MIN(H820,I820)*INDEX('2018_commission_structure-Start'!$A$15:$J$18,MATCH($E820,'2018_commission_structure-Start'!$A$15:$A$18,0),MATCH(V$1,'2018_commission_structure-Start'!$A$15:$J$15,0))</f>
        <v>68373.3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41"/>
        <v>68373.3</v>
      </c>
      <c r="AB820" s="6">
        <f t="shared" si="142"/>
        <v>169392.3</v>
      </c>
    </row>
    <row r="821" spans="1:28" x14ac:dyDescent="0.2">
      <c r="A821" t="str">
        <f t="shared" si="134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 s="2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VLOOKUP(E821,'2018_commission_structure-Start'!$A$22:$I$24,9,FALSE)</f>
        <v>600000</v>
      </c>
      <c r="J821" s="2">
        <f t="shared" si="135"/>
        <v>750000</v>
      </c>
      <c r="K821" s="2">
        <f t="shared" si="136"/>
        <v>900000</v>
      </c>
      <c r="L821" s="2">
        <f t="shared" si="137"/>
        <v>1200000</v>
      </c>
      <c r="M821" s="12">
        <f t="shared" si="138"/>
        <v>0.54876333333333338</v>
      </c>
      <c r="N821" t="str">
        <f t="shared" si="143"/>
        <v>0-100%</v>
      </c>
      <c r="O821" s="6">
        <f>MIN(H821,I821)*INDEX('2018_commission_structure-Start'!$A$21:$I$24,MATCH($E821,'2018_commission_structure-Start'!$A$21:$A$24,0),MATCH(O$1,'2018_commission_structure-Start'!$A$21:$I$21,0))</f>
        <v>42803.54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39"/>
        <v>42803.54</v>
      </c>
      <c r="U821" s="6">
        <f t="shared" si="140"/>
        <v>120210.54000000001</v>
      </c>
      <c r="V821" s="6">
        <f>MIN(H821,I821)*INDEX('2018_commission_structure-Start'!$A$15:$J$18,MATCH($E821,'2018_commission_structure-Start'!$A$15:$A$18,0),MATCH(V$1,'2018_commission_structure-Start'!$A$15:$J$15,0))</f>
        <v>49388.7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41"/>
        <v>49388.7</v>
      </c>
      <c r="AB821" s="6">
        <f t="shared" si="142"/>
        <v>126795.7</v>
      </c>
    </row>
    <row r="822" spans="1:28" x14ac:dyDescent="0.2">
      <c r="A822" t="str">
        <f t="shared" si="134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 s="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VLOOKUP(E822,'2018_commission_structure-Start'!$A$22:$I$24,9,FALSE)</f>
        <v>750000</v>
      </c>
      <c r="J822" s="2">
        <f t="shared" si="135"/>
        <v>937500</v>
      </c>
      <c r="K822" s="2">
        <f t="shared" si="136"/>
        <v>1125000</v>
      </c>
      <c r="L822" s="2">
        <f t="shared" si="137"/>
        <v>1500000</v>
      </c>
      <c r="M822" s="12">
        <f t="shared" si="138"/>
        <v>0.64848133333333335</v>
      </c>
      <c r="N822" t="str">
        <f t="shared" si="143"/>
        <v>0-100%</v>
      </c>
      <c r="O822" s="6">
        <f>MIN(H822,I822)*INDEX('2018_commission_structure-Start'!$A$21:$I$24,MATCH($E822,'2018_commission_structure-Start'!$A$21:$A$24,0),MATCH(O$1,'2018_commission_structure-Start'!$A$21:$I$21,0))</f>
        <v>72954.149999999994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39"/>
        <v>72954.149999999994</v>
      </c>
      <c r="U822" s="6">
        <f t="shared" si="140"/>
        <v>160177.15</v>
      </c>
      <c r="V822" s="6">
        <f>MIN(H822,I822)*INDEX('2018_commission_structure-Start'!$A$15:$J$18,MATCH($E822,'2018_commission_structure-Start'!$A$15:$A$18,0),MATCH(V$1,'2018_commission_structure-Start'!$A$15:$J$15,0))</f>
        <v>72954.149999999994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41"/>
        <v>72954.149999999994</v>
      </c>
      <c r="AB822" s="6">
        <f t="shared" si="142"/>
        <v>160177.15</v>
      </c>
    </row>
    <row r="823" spans="1:28" x14ac:dyDescent="0.2">
      <c r="A823" t="str">
        <f t="shared" si="134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 s="2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VLOOKUP(E823,'2018_commission_structure-Start'!$A$22:$I$24,9,FALSE)</f>
        <v>600000</v>
      </c>
      <c r="J823" s="2">
        <f t="shared" si="135"/>
        <v>750000</v>
      </c>
      <c r="K823" s="2">
        <f t="shared" si="136"/>
        <v>900000</v>
      </c>
      <c r="L823" s="2">
        <f t="shared" si="137"/>
        <v>1200000</v>
      </c>
      <c r="M823" s="12">
        <f t="shared" si="138"/>
        <v>1.0582183333333333</v>
      </c>
      <c r="N823" t="str">
        <f t="shared" si="143"/>
        <v>100-125%</v>
      </c>
      <c r="O823" s="6">
        <f>MIN(H823,I823)*INDEX('2018_commission_structure-Start'!$A$21:$I$24,MATCH($E823,'2018_commission_structure-Start'!$A$21:$A$24,0),MATCH(O$1,'2018_commission_structure-Start'!$A$21:$I$21,0))</f>
        <v>78000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5938.27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39"/>
        <v>83938.27</v>
      </c>
      <c r="U823" s="6">
        <f t="shared" si="140"/>
        <v>144822.27000000002</v>
      </c>
      <c r="V823" s="6">
        <f>MIN(H823,I823)*INDEX('2018_commission_structure-Start'!$A$15:$J$18,MATCH($E823,'2018_commission_structure-Start'!$A$15:$A$18,0),MATCH(V$1,'2018_commission_structure-Start'!$A$15:$J$15,0))</f>
        <v>90000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6287.58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41"/>
        <v>96287.58</v>
      </c>
      <c r="AB823" s="6">
        <f t="shared" si="142"/>
        <v>157171.58000000002</v>
      </c>
    </row>
    <row r="824" spans="1:28" x14ac:dyDescent="0.2">
      <c r="A824" t="str">
        <f t="shared" si="134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 s="2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VLOOKUP(E824,'2018_commission_structure-Start'!$A$22:$I$24,9,FALSE)</f>
        <v>600000</v>
      </c>
      <c r="J824" s="2">
        <f t="shared" si="135"/>
        <v>750000</v>
      </c>
      <c r="K824" s="2">
        <f t="shared" si="136"/>
        <v>900000</v>
      </c>
      <c r="L824" s="2">
        <f t="shared" si="137"/>
        <v>1200000</v>
      </c>
      <c r="M824" s="12">
        <f t="shared" si="138"/>
        <v>1.1268283333333333</v>
      </c>
      <c r="N824" t="str">
        <f t="shared" si="143"/>
        <v>100-125%</v>
      </c>
      <c r="O824" s="6">
        <f>MIN(H824,I824)*INDEX('2018_commission_structure-Start'!$A$21:$I$24,MATCH($E824,'2018_commission_structure-Start'!$A$21:$A$24,0),MATCH(O$1,'2018_commission_structure-Start'!$A$21:$I$21,0))</f>
        <v>78000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12936.490000000002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39"/>
        <v>90936.49</v>
      </c>
      <c r="U824" s="6">
        <f t="shared" si="140"/>
        <v>157892.49</v>
      </c>
      <c r="V824" s="6">
        <f>MIN(H824,I824)*INDEX('2018_commission_structure-Start'!$A$15:$J$18,MATCH($E824,'2018_commission_structure-Start'!$A$15:$A$18,0),MATCH(V$1,'2018_commission_structure-Start'!$A$15:$J$15,0))</f>
        <v>90000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13697.46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41"/>
        <v>103697.45999999999</v>
      </c>
      <c r="AB824" s="6">
        <f t="shared" si="142"/>
        <v>170653.46</v>
      </c>
    </row>
    <row r="825" spans="1:28" x14ac:dyDescent="0.2">
      <c r="A825" t="str">
        <f t="shared" si="134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 s="2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VLOOKUP(E825,'2018_commission_structure-Start'!$A$22:$I$24,9,FALSE)</f>
        <v>750000</v>
      </c>
      <c r="J825" s="2">
        <f t="shared" si="135"/>
        <v>937500</v>
      </c>
      <c r="K825" s="2">
        <f t="shared" si="136"/>
        <v>1125000</v>
      </c>
      <c r="L825" s="2">
        <f t="shared" si="137"/>
        <v>1500000</v>
      </c>
      <c r="M825" s="12">
        <f t="shared" si="138"/>
        <v>1.3098000000000001</v>
      </c>
      <c r="N825" t="str">
        <f t="shared" si="143"/>
        <v>125-150%</v>
      </c>
      <c r="O825" s="6">
        <f>MIN(H825,I825)*INDEX('2018_commission_structure-Start'!$A$21:$I$24,MATCH($E825,'2018_commission_structure-Start'!$A$21:$A$24,0),MATCH(O$1,'2018_commission_structure-Start'!$A$21:$I$21,0))</f>
        <v>112500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35625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10315.5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39"/>
        <v>158440.5</v>
      </c>
      <c r="U825" s="6">
        <f t="shared" si="140"/>
        <v>248313.5</v>
      </c>
      <c r="V825" s="6">
        <f>MIN(H825,I825)*INDEX('2018_commission_structure-Start'!$A$15:$J$18,MATCH($E825,'2018_commission_structure-Start'!$A$15:$A$18,0),MATCH(V$1,'2018_commission_structure-Start'!$A$15:$J$15,0))</f>
        <v>112500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41250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11212.5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41"/>
        <v>164962.5</v>
      </c>
      <c r="AB825" s="6">
        <f t="shared" si="142"/>
        <v>254835.5</v>
      </c>
    </row>
    <row r="826" spans="1:28" x14ac:dyDescent="0.2">
      <c r="A826" t="str">
        <f t="shared" si="134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 s="2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VLOOKUP(E826,'2018_commission_structure-Start'!$A$22:$I$24,9,FALSE)</f>
        <v>500000</v>
      </c>
      <c r="J826" s="2">
        <f t="shared" si="135"/>
        <v>625000</v>
      </c>
      <c r="K826" s="2">
        <f t="shared" si="136"/>
        <v>750000</v>
      </c>
      <c r="L826" s="2">
        <f t="shared" si="137"/>
        <v>1000000</v>
      </c>
      <c r="M826" s="12">
        <f t="shared" si="138"/>
        <v>1.5028379999999999</v>
      </c>
      <c r="N826" t="str">
        <f t="shared" si="143"/>
        <v>150-200%</v>
      </c>
      <c r="O826" s="6">
        <f>MIN(H826,I826)*INDEX('2018_commission_structure-Start'!$A$21:$I$24,MATCH($E826,'2018_commission_structure-Start'!$A$21:$A$24,0),MATCH(O$1,'2018_commission_structure-Start'!$A$21:$I$21,0))</f>
        <v>50000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18750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22500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312.18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39"/>
        <v>91562.18</v>
      </c>
      <c r="U826" s="6">
        <f t="shared" si="140"/>
        <v>148095.18</v>
      </c>
      <c r="V826" s="6">
        <f>MIN(H826,I826)*INDEX('2018_commission_structure-Start'!$A$15:$J$18,MATCH($E826,'2018_commission_structure-Start'!$A$15:$A$18,0),MATCH(V$1,'2018_commission_structure-Start'!$A$15:$J$15,0))</f>
        <v>60000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25000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312.18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41"/>
        <v>106562.18</v>
      </c>
      <c r="AB826" s="6">
        <f t="shared" si="142"/>
        <v>163095.18</v>
      </c>
    </row>
    <row r="827" spans="1:28" x14ac:dyDescent="0.2">
      <c r="A827" t="str">
        <f t="shared" si="134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 s="2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VLOOKUP(E827,'2018_commission_structure-Start'!$A$22:$I$24,9,FALSE)</f>
        <v>500000</v>
      </c>
      <c r="J827" s="2">
        <f t="shared" si="135"/>
        <v>625000</v>
      </c>
      <c r="K827" s="2">
        <f t="shared" si="136"/>
        <v>750000</v>
      </c>
      <c r="L827" s="2">
        <f t="shared" si="137"/>
        <v>1000000</v>
      </c>
      <c r="M827" s="12">
        <f t="shared" si="138"/>
        <v>1.6750579999999999</v>
      </c>
      <c r="N827" t="str">
        <f t="shared" si="143"/>
        <v>150-200%</v>
      </c>
      <c r="O827" s="6">
        <f>MIN(H827,I827)*INDEX('2018_commission_structure-Start'!$A$21:$I$24,MATCH($E827,'2018_commission_structure-Start'!$A$21:$A$24,0),MATCH(O$1,'2018_commission_structure-Start'!$A$21:$I$21,0))</f>
        <v>50000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18750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22500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19256.38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39"/>
        <v>110506.38</v>
      </c>
      <c r="U827" s="6">
        <f t="shared" si="140"/>
        <v>141993.38</v>
      </c>
      <c r="V827" s="6">
        <f>MIN(H827,I827)*INDEX('2018_commission_structure-Start'!$A$15:$J$18,MATCH($E827,'2018_commission_structure-Start'!$A$15:$A$18,0),MATCH(V$1,'2018_commission_structure-Start'!$A$15:$J$15,0))</f>
        <v>60000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21250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25000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19256.38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41"/>
        <v>125506.38</v>
      </c>
      <c r="AB827" s="6">
        <f t="shared" si="142"/>
        <v>156993.38</v>
      </c>
    </row>
    <row r="828" spans="1:28" x14ac:dyDescent="0.2">
      <c r="A828" t="str">
        <f t="shared" si="134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 s="2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VLOOKUP(E828,'2018_commission_structure-Start'!$A$22:$I$24,9,FALSE)</f>
        <v>600000</v>
      </c>
      <c r="J828" s="2">
        <f t="shared" si="135"/>
        <v>750000</v>
      </c>
      <c r="K828" s="2">
        <f t="shared" si="136"/>
        <v>900000</v>
      </c>
      <c r="L828" s="2">
        <f t="shared" si="137"/>
        <v>1200000</v>
      </c>
      <c r="M828" s="12">
        <f t="shared" si="138"/>
        <v>1.1980599999999999</v>
      </c>
      <c r="N828" t="str">
        <f t="shared" si="143"/>
        <v>100-125%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20202.120000000003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39"/>
        <v>98202.12</v>
      </c>
      <c r="U828" s="6">
        <f t="shared" si="140"/>
        <v>148579.12</v>
      </c>
      <c r="V828" s="6">
        <f>MIN(H828,I828)*INDEX('2018_commission_structure-Start'!$A$15:$J$18,MATCH($E828,'2018_commission_structure-Start'!$A$15:$A$18,0),MATCH(V$1,'2018_commission_structure-Start'!$A$15:$J$15,0))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21390.48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41"/>
        <v>111390.48</v>
      </c>
      <c r="AB828" s="6">
        <f t="shared" si="142"/>
        <v>161767.47999999998</v>
      </c>
    </row>
    <row r="829" spans="1:28" x14ac:dyDescent="0.2">
      <c r="A829" t="str">
        <f t="shared" si="134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 s="2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VLOOKUP(E829,'2018_commission_structure-Start'!$A$22:$I$24,9,FALSE)</f>
        <v>500000</v>
      </c>
      <c r="J829" s="2">
        <f t="shared" si="135"/>
        <v>625000</v>
      </c>
      <c r="K829" s="2">
        <f t="shared" si="136"/>
        <v>750000</v>
      </c>
      <c r="L829" s="2">
        <f t="shared" si="137"/>
        <v>1000000</v>
      </c>
      <c r="M829" s="12">
        <f t="shared" si="138"/>
        <v>1.8428899999999999</v>
      </c>
      <c r="N829" t="str">
        <f t="shared" si="143"/>
        <v>150-200%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37717.9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39"/>
        <v>128967.9</v>
      </c>
      <c r="U829" s="6">
        <f t="shared" si="140"/>
        <v>187228.9</v>
      </c>
      <c r="V829" s="6">
        <f>MIN(H829,I829)*INDEX('2018_commission_structure-Start'!$A$15:$J$18,MATCH($E829,'2018_commission_structure-Start'!$A$15:$A$18,0),MATCH(V$1,'2018_commission_structure-Start'!$A$15:$J$15,0))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37717.9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 t="shared" si="141"/>
        <v>143967.9</v>
      </c>
      <c r="AB829" s="6">
        <f t="shared" si="142"/>
        <v>202228.9</v>
      </c>
    </row>
    <row r="830" spans="1:28" x14ac:dyDescent="0.2">
      <c r="A830" t="str">
        <f t="shared" si="134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 s="2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VLOOKUP(E830,'2018_commission_structure-Start'!$A$22:$I$24,9,FALSE)</f>
        <v>750000</v>
      </c>
      <c r="J830" s="2">
        <f t="shared" si="135"/>
        <v>937500</v>
      </c>
      <c r="K830" s="2">
        <f t="shared" si="136"/>
        <v>1125000</v>
      </c>
      <c r="L830" s="2">
        <f t="shared" si="137"/>
        <v>1500000</v>
      </c>
      <c r="M830" s="12">
        <f t="shared" si="138"/>
        <v>1.1942186666666668</v>
      </c>
      <c r="N830" t="str">
        <f t="shared" si="143"/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27676.16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39"/>
        <v>140176.16</v>
      </c>
      <c r="U830" s="6">
        <f t="shared" si="140"/>
        <v>255274.16</v>
      </c>
      <c r="V830" s="6">
        <f>MIN(H830,I830)*INDEX('2018_commission_structure-Start'!$A$15:$J$18,MATCH($E830,'2018_commission_structure-Start'!$A$15:$A$18,0),MATCH(V$1,'2018_commission_structure-Start'!$A$15:$J$15,0))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32046.080000000002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41"/>
        <v>144546.08000000002</v>
      </c>
      <c r="AB830" s="6">
        <f t="shared" si="142"/>
        <v>259644.08000000002</v>
      </c>
    </row>
    <row r="831" spans="1:28" x14ac:dyDescent="0.2">
      <c r="A831" t="str">
        <f t="shared" si="134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 s="2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VLOOKUP(E831,'2018_commission_structure-Start'!$A$22:$I$24,9,FALSE)</f>
        <v>600000</v>
      </c>
      <c r="J831" s="2">
        <f t="shared" si="135"/>
        <v>750000</v>
      </c>
      <c r="K831" s="2">
        <f t="shared" si="136"/>
        <v>900000</v>
      </c>
      <c r="L831" s="2">
        <f t="shared" si="137"/>
        <v>1200000</v>
      </c>
      <c r="M831" s="12">
        <f t="shared" si="138"/>
        <v>1.1493916666666666</v>
      </c>
      <c r="N831" t="str">
        <f t="shared" si="143"/>
        <v>100-125%</v>
      </c>
      <c r="O831" s="6">
        <f>MIN(H831,I831)*INDEX('2018_commission_structure-Start'!$A$21:$I$24,MATCH($E831,'2018_commission_structure-Start'!$A$21:$A$24,0),MATCH(O$1,'2018_commission_structure-Start'!$A$21:$I$21,0))</f>
        <v>78000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15237.95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39"/>
        <v>93237.95</v>
      </c>
      <c r="U831" s="6">
        <f t="shared" si="140"/>
        <v>150871.95000000001</v>
      </c>
      <c r="V831" s="6">
        <f>MIN(H831,I831)*INDEX('2018_commission_structure-Start'!$A$15:$J$18,MATCH($E831,'2018_commission_structure-Start'!$A$15:$A$18,0),MATCH(V$1,'2018_commission_structure-Start'!$A$15:$J$15,0))</f>
        <v>90000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16134.3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41"/>
        <v>106134.3</v>
      </c>
      <c r="AB831" s="6">
        <f t="shared" si="142"/>
        <v>163768.29999999999</v>
      </c>
    </row>
    <row r="832" spans="1:28" x14ac:dyDescent="0.2">
      <c r="A832" t="str">
        <f t="shared" si="134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 s="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VLOOKUP(E832,'2018_commission_structure-Start'!$A$22:$I$24,9,FALSE)</f>
        <v>500000</v>
      </c>
      <c r="J832" s="2">
        <f t="shared" si="135"/>
        <v>625000</v>
      </c>
      <c r="K832" s="2">
        <f t="shared" si="136"/>
        <v>750000</v>
      </c>
      <c r="L832" s="2">
        <f t="shared" si="137"/>
        <v>1000000</v>
      </c>
      <c r="M832" s="12">
        <f t="shared" si="138"/>
        <v>1.44123</v>
      </c>
      <c r="N832" t="str">
        <f t="shared" si="143"/>
        <v>125-150%</v>
      </c>
      <c r="O832" s="6">
        <f>MIN(H832,I832)*INDEX('2018_commission_structure-Start'!$A$21:$I$24,MATCH($E832,'2018_commission_structure-Start'!$A$21:$A$24,0),MATCH(O$1,'2018_commission_structure-Start'!$A$21:$I$21,0))</f>
        <v>50000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18750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17210.7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39"/>
        <v>85960.7</v>
      </c>
      <c r="U832" s="6">
        <f t="shared" si="140"/>
        <v>133043.70000000001</v>
      </c>
      <c r="V832" s="6">
        <f>MIN(H832,I832)*INDEX('2018_commission_structure-Start'!$A$15:$J$18,MATCH($E832,'2018_commission_structure-Start'!$A$15:$A$18,0),MATCH(V$1,'2018_commission_structure-Start'!$A$15:$J$15,0))</f>
        <v>60000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21250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19123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41"/>
        <v>100373</v>
      </c>
      <c r="AB832" s="6">
        <f t="shared" si="142"/>
        <v>147456</v>
      </c>
    </row>
    <row r="833" spans="1:28" x14ac:dyDescent="0.2">
      <c r="A833" t="str">
        <f t="shared" si="134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 s="2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VLOOKUP(E833,'2018_commission_structure-Start'!$A$22:$I$24,9,FALSE)</f>
        <v>600000</v>
      </c>
      <c r="J833" s="2">
        <f t="shared" si="135"/>
        <v>750000</v>
      </c>
      <c r="K833" s="2">
        <f t="shared" si="136"/>
        <v>900000</v>
      </c>
      <c r="L833" s="2">
        <f t="shared" si="137"/>
        <v>1200000</v>
      </c>
      <c r="M833" s="12">
        <f t="shared" si="138"/>
        <v>1.0708933333333333</v>
      </c>
      <c r="N833" t="str">
        <f t="shared" si="143"/>
        <v>100-125%</v>
      </c>
      <c r="O833" s="6">
        <f>MIN(H833,I833)*INDEX('2018_commission_structure-Start'!$A$21:$I$24,MATCH($E833,'2018_commission_structure-Start'!$A$21:$A$24,0),MATCH(O$1,'2018_commission_structure-Start'!$A$21:$I$21,0))</f>
        <v>78000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7231.1200000000008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39"/>
        <v>85231.12</v>
      </c>
      <c r="U833" s="6">
        <f t="shared" si="140"/>
        <v>160164.12</v>
      </c>
      <c r="V833" s="6">
        <f>MIN(H833,I833)*INDEX('2018_commission_structure-Start'!$A$15:$J$18,MATCH($E833,'2018_commission_structure-Start'!$A$15:$A$18,0),MATCH(V$1,'2018_commission_structure-Start'!$A$15:$J$15,0))</f>
        <v>90000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7656.48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41"/>
        <v>97656.48</v>
      </c>
      <c r="AB833" s="6">
        <f t="shared" si="142"/>
        <v>172589.47999999998</v>
      </c>
    </row>
    <row r="834" spans="1:28" x14ac:dyDescent="0.2">
      <c r="A834" t="str">
        <f t="shared" ref="A834:A897" si="144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 s="2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VLOOKUP(E834,'2018_commission_structure-Start'!$A$22:$I$24,9,FALSE)</f>
        <v>600000</v>
      </c>
      <c r="J834" s="2">
        <f t="shared" ref="J834:J897" si="145">I834*1.25</f>
        <v>750000</v>
      </c>
      <c r="K834" s="2">
        <f t="shared" ref="K834:K897" si="146">I834*1.5</f>
        <v>900000</v>
      </c>
      <c r="L834" s="2">
        <f t="shared" ref="L834:L897" si="147">I834*2</f>
        <v>1200000</v>
      </c>
      <c r="M834" s="12">
        <f t="shared" ref="M834:M897" si="148">H834/I834</f>
        <v>1.007625</v>
      </c>
      <c r="N834" t="str">
        <f t="shared" si="143"/>
        <v>100-125%</v>
      </c>
      <c r="O834" s="6">
        <f>MIN(H834,I834)*INDEX('2018_commission_structure-Start'!$A$21:$I$24,MATCH($E834,'2018_commission_structure-Start'!$A$21:$A$24,0),MATCH(O$1,'2018_commission_structure-Start'!$A$21:$I$21,0))</f>
        <v>78000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777.75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49">SUM(O834:S834)</f>
        <v>78777.75</v>
      </c>
      <c r="U834" s="6">
        <f t="shared" ref="U834:U897" si="150">T834+F834</f>
        <v>135827.75</v>
      </c>
      <c r="V834" s="6">
        <f>MIN(H834,I834)*INDEX('2018_commission_structure-Start'!$A$15:$J$18,MATCH($E834,'2018_commission_structure-Start'!$A$15:$A$18,0),MATCH(V$1,'2018_commission_structure-Start'!$A$15:$J$15,0))</f>
        <v>90000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823.5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ref="AA834:AA897" si="151">SUM(V834:Z834)</f>
        <v>90823.5</v>
      </c>
      <c r="AB834" s="6">
        <f t="shared" ref="AB834:AB897" si="152">AA834+F834</f>
        <v>147873.5</v>
      </c>
    </row>
    <row r="835" spans="1:28" x14ac:dyDescent="0.2">
      <c r="A835" t="str">
        <f t="shared" si="144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 s="2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VLOOKUP(E835,'2018_commission_structure-Start'!$A$22:$I$24,9,FALSE)</f>
        <v>600000</v>
      </c>
      <c r="J835" s="2">
        <f t="shared" si="145"/>
        <v>750000</v>
      </c>
      <c r="K835" s="2">
        <f t="shared" si="146"/>
        <v>900000</v>
      </c>
      <c r="L835" s="2">
        <f t="shared" si="147"/>
        <v>1200000</v>
      </c>
      <c r="M835" s="12">
        <f t="shared" si="148"/>
        <v>1.513055</v>
      </c>
      <c r="N835" t="str">
        <f t="shared" si="143"/>
        <v>150-200%</v>
      </c>
      <c r="O835" s="6">
        <f>MIN(H835,I835)*INDEX('2018_commission_structure-Start'!$A$21:$I$24,MATCH($E835,'2018_commission_structure-Start'!$A$21:$A$24,0),MATCH(O$1,'2018_commission_structure-Start'!$A$21:$I$21,0))</f>
        <v>78000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25500.000000000004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31500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2036.5800000000002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49"/>
        <v>137036.57999999999</v>
      </c>
      <c r="U835" s="6">
        <f t="shared" si="150"/>
        <v>199162.58</v>
      </c>
      <c r="V835" s="6">
        <f>MIN(H835,I835)*INDEX('2018_commission_structure-Start'!$A$15:$J$18,MATCH($E835,'2018_commission_structure-Start'!$A$15:$A$18,0),MATCH(V$1,'2018_commission_structure-Start'!$A$15:$J$15,0))</f>
        <v>90000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27000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37500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2349.9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si="151"/>
        <v>156849.9</v>
      </c>
      <c r="AB835" s="6">
        <f t="shared" si="152"/>
        <v>218975.9</v>
      </c>
    </row>
    <row r="836" spans="1:28" x14ac:dyDescent="0.2">
      <c r="A836" t="str">
        <f t="shared" si="144"/>
        <v>Katya Sheaf</v>
      </c>
      <c r="B836">
        <v>5002048994</v>
      </c>
      <c r="C836" t="s">
        <v>147</v>
      </c>
      <c r="D836" t="s">
        <v>148</v>
      </c>
      <c r="E836" t="s">
        <v>10</v>
      </c>
      <c r="F836" s="2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VLOOKUP(E836,'2018_commission_structure-Start'!$A$22:$I$24,9,FALSE)</f>
        <v>750000</v>
      </c>
      <c r="J836" s="2">
        <f t="shared" si="145"/>
        <v>937500</v>
      </c>
      <c r="K836" s="2">
        <f t="shared" si="146"/>
        <v>1125000</v>
      </c>
      <c r="L836" s="2">
        <f t="shared" si="147"/>
        <v>1500000</v>
      </c>
      <c r="M836" s="12">
        <f t="shared" si="148"/>
        <v>0.8344786666666667</v>
      </c>
      <c r="N836" t="str">
        <f t="shared" si="143"/>
        <v>0-100%</v>
      </c>
      <c r="O836" s="6">
        <f>MIN(H836,I836)*INDEX('2018_commission_structure-Start'!$A$21:$I$24,MATCH($E836,'2018_commission_structure-Start'!$A$21:$A$24,0),MATCH(O$1,'2018_commission_structure-Start'!$A$21:$I$21,0))</f>
        <v>93878.849999999991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49"/>
        <v>93878.849999999991</v>
      </c>
      <c r="U836" s="6">
        <f t="shared" si="150"/>
        <v>183372.84999999998</v>
      </c>
      <c r="V836" s="6">
        <f>MIN(H836,I836)*INDEX('2018_commission_structure-Start'!$A$15:$J$18,MATCH($E836,'2018_commission_structure-Start'!$A$15:$A$18,0),MATCH(V$1,'2018_commission_structure-Start'!$A$15:$J$15,0))</f>
        <v>93878.849999999991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51"/>
        <v>93878.849999999991</v>
      </c>
      <c r="AB836" s="6">
        <f t="shared" si="152"/>
        <v>183372.84999999998</v>
      </c>
    </row>
    <row r="837" spans="1:28" x14ac:dyDescent="0.2">
      <c r="A837" t="str">
        <f t="shared" si="144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 s="2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VLOOKUP(E837,'2018_commission_structure-Start'!$A$22:$I$24,9,FALSE)</f>
        <v>500000</v>
      </c>
      <c r="J837" s="2">
        <f t="shared" si="145"/>
        <v>625000</v>
      </c>
      <c r="K837" s="2">
        <f t="shared" si="146"/>
        <v>750000</v>
      </c>
      <c r="L837" s="2">
        <f t="shared" si="147"/>
        <v>1000000</v>
      </c>
      <c r="M837" s="12">
        <f t="shared" si="148"/>
        <v>1.301992</v>
      </c>
      <c r="N837" t="str">
        <f t="shared" si="143"/>
        <v>125-150%</v>
      </c>
      <c r="O837" s="6">
        <f>MIN(H837,I837)*INDEX('2018_commission_structure-Start'!$A$21:$I$24,MATCH($E837,'2018_commission_structure-Start'!$A$21:$A$24,0),MATCH(O$1,'2018_commission_structure-Start'!$A$21:$I$21,0))</f>
        <v>50000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18750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4679.28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49"/>
        <v>73429.279999999999</v>
      </c>
      <c r="U837" s="6">
        <f t="shared" si="150"/>
        <v>109450.28</v>
      </c>
      <c r="V837" s="6">
        <f>MIN(H837,I837)*INDEX('2018_commission_structure-Start'!$A$15:$J$18,MATCH($E837,'2018_commission_structure-Start'!$A$15:$A$18,0),MATCH(V$1,'2018_commission_structure-Start'!$A$15:$J$15,0))</f>
        <v>60000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21250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5199.2000000000007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51"/>
        <v>86449.2</v>
      </c>
      <c r="AB837" s="6">
        <f t="shared" si="152"/>
        <v>122470.2</v>
      </c>
    </row>
    <row r="838" spans="1:28" x14ac:dyDescent="0.2">
      <c r="A838" t="str">
        <f t="shared" si="144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 s="2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VLOOKUP(E838,'2018_commission_structure-Start'!$A$22:$I$24,9,FALSE)</f>
        <v>750000</v>
      </c>
      <c r="J838" s="2">
        <f t="shared" si="145"/>
        <v>937500</v>
      </c>
      <c r="K838" s="2">
        <f t="shared" si="146"/>
        <v>1125000</v>
      </c>
      <c r="L838" s="2">
        <f t="shared" si="147"/>
        <v>1500000</v>
      </c>
      <c r="M838" s="12">
        <f t="shared" si="148"/>
        <v>1.0327679999999999</v>
      </c>
      <c r="N838" t="str">
        <f t="shared" si="143"/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4669.4400000000005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49"/>
        <v>117169.44</v>
      </c>
      <c r="U838" s="6">
        <f t="shared" si="150"/>
        <v>216192.44</v>
      </c>
      <c r="V838" s="6">
        <f>MIN(H838,I838)*INDEX('2018_commission_structure-Start'!$A$15:$J$18,MATCH($E838,'2018_commission_structure-Start'!$A$15:$A$18,0),MATCH(V$1,'2018_commission_structure-Start'!$A$15:$J$15,0))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5406.72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51"/>
        <v>117906.72</v>
      </c>
      <c r="AB838" s="6">
        <f t="shared" si="152"/>
        <v>216929.72</v>
      </c>
    </row>
    <row r="839" spans="1:28" x14ac:dyDescent="0.2">
      <c r="A839" t="str">
        <f t="shared" si="144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 s="2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VLOOKUP(E839,'2018_commission_structure-Start'!$A$22:$I$24,9,FALSE)</f>
        <v>750000</v>
      </c>
      <c r="J839" s="2">
        <f t="shared" si="145"/>
        <v>937500</v>
      </c>
      <c r="K839" s="2">
        <f t="shared" si="146"/>
        <v>1125000</v>
      </c>
      <c r="L839" s="2">
        <f t="shared" si="147"/>
        <v>1500000</v>
      </c>
      <c r="M839" s="12">
        <f t="shared" si="148"/>
        <v>0.68841733333333333</v>
      </c>
      <c r="N839" t="str">
        <f t="shared" si="143"/>
        <v>0-100%</v>
      </c>
      <c r="O839" s="6">
        <f>MIN(H839,I839)*INDEX('2018_commission_structure-Start'!$A$21:$I$24,MATCH($E839,'2018_commission_structure-Start'!$A$21:$A$24,0),MATCH(O$1,'2018_commission_structure-Start'!$A$21:$I$21,0))</f>
        <v>77446.95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49"/>
        <v>77446.95</v>
      </c>
      <c r="U839" s="6">
        <f t="shared" si="150"/>
        <v>199880.95</v>
      </c>
      <c r="V839" s="6">
        <f>MIN(H839,I839)*INDEX('2018_commission_structure-Start'!$A$15:$J$18,MATCH($E839,'2018_commission_structure-Start'!$A$15:$A$18,0),MATCH(V$1,'2018_commission_structure-Start'!$A$15:$J$15,0))</f>
        <v>77446.95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51"/>
        <v>77446.95</v>
      </c>
      <c r="AB839" s="6">
        <f t="shared" si="152"/>
        <v>199880.95</v>
      </c>
    </row>
    <row r="840" spans="1:28" x14ac:dyDescent="0.2">
      <c r="A840" t="str">
        <f t="shared" si="144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 s="2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VLOOKUP(E840,'2018_commission_structure-Start'!$A$22:$I$24,9,FALSE)</f>
        <v>500000</v>
      </c>
      <c r="J840" s="2">
        <f t="shared" si="145"/>
        <v>625000</v>
      </c>
      <c r="K840" s="2">
        <f t="shared" si="146"/>
        <v>750000</v>
      </c>
      <c r="L840" s="2">
        <f t="shared" si="147"/>
        <v>1000000</v>
      </c>
      <c r="M840" s="12">
        <f t="shared" si="148"/>
        <v>1.4054</v>
      </c>
      <c r="N840" t="str">
        <f t="shared" si="143"/>
        <v>125-150%</v>
      </c>
      <c r="O840" s="6">
        <f>MIN(H840,I840)*INDEX('2018_commission_structure-Start'!$A$21:$I$24,MATCH($E840,'2018_commission_structure-Start'!$A$21:$A$24,0),MATCH(O$1,'2018_commission_structure-Start'!$A$21:$I$21,0))</f>
        <v>50000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18750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13986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49"/>
        <v>82736</v>
      </c>
      <c r="U840" s="6">
        <f t="shared" si="150"/>
        <v>135289</v>
      </c>
      <c r="V840" s="6">
        <f>MIN(H840,I840)*INDEX('2018_commission_structure-Start'!$A$15:$J$18,MATCH($E840,'2018_commission_structure-Start'!$A$15:$A$18,0),MATCH(V$1,'2018_commission_structure-Start'!$A$15:$J$15,0))</f>
        <v>60000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21250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15540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51"/>
        <v>96790</v>
      </c>
      <c r="AB840" s="6">
        <f t="shared" si="152"/>
        <v>149343</v>
      </c>
    </row>
    <row r="841" spans="1:28" x14ac:dyDescent="0.2">
      <c r="A841" t="str">
        <f t="shared" si="144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 s="2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VLOOKUP(E841,'2018_commission_structure-Start'!$A$22:$I$24,9,FALSE)</f>
        <v>600000</v>
      </c>
      <c r="J841" s="2">
        <f t="shared" si="145"/>
        <v>750000</v>
      </c>
      <c r="K841" s="2">
        <f t="shared" si="146"/>
        <v>900000</v>
      </c>
      <c r="L841" s="2">
        <f t="shared" si="147"/>
        <v>1200000</v>
      </c>
      <c r="M841" s="12">
        <f t="shared" si="148"/>
        <v>1.2213799999999999</v>
      </c>
      <c r="N841" t="str">
        <f t="shared" si="143"/>
        <v>100-125%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22580.760000000002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49"/>
        <v>100580.76000000001</v>
      </c>
      <c r="U841" s="6">
        <f t="shared" si="150"/>
        <v>178918.76</v>
      </c>
      <c r="V841" s="6">
        <f>MIN(H841,I841)*INDEX('2018_commission_structure-Start'!$A$15:$J$18,MATCH($E841,'2018_commission_structure-Start'!$A$15:$A$18,0),MATCH(V$1,'2018_commission_structure-Start'!$A$15:$J$15,0))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23909.040000000001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51"/>
        <v>113909.04000000001</v>
      </c>
      <c r="AB841" s="6">
        <f t="shared" si="152"/>
        <v>192247.04000000001</v>
      </c>
    </row>
    <row r="842" spans="1:28" x14ac:dyDescent="0.2">
      <c r="A842" t="str">
        <f t="shared" si="144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 s="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VLOOKUP(E842,'2018_commission_structure-Start'!$A$22:$I$24,9,FALSE)</f>
        <v>750000</v>
      </c>
      <c r="J842" s="2">
        <f t="shared" si="145"/>
        <v>937500</v>
      </c>
      <c r="K842" s="2">
        <f t="shared" si="146"/>
        <v>1125000</v>
      </c>
      <c r="L842" s="2">
        <f t="shared" si="147"/>
        <v>1500000</v>
      </c>
      <c r="M842" s="12">
        <f t="shared" si="148"/>
        <v>0.94621733333333335</v>
      </c>
      <c r="N842" t="str">
        <f t="shared" si="143"/>
        <v>0-100%</v>
      </c>
      <c r="O842" s="6">
        <f>MIN(H842,I842)*INDEX('2018_commission_structure-Start'!$A$21:$I$24,MATCH($E842,'2018_commission_structure-Start'!$A$21:$A$24,0),MATCH(O$1,'2018_commission_structure-Start'!$A$21:$I$21,0))</f>
        <v>106449.45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49"/>
        <v>106449.45</v>
      </c>
      <c r="U842" s="6">
        <f t="shared" si="150"/>
        <v>220633.45</v>
      </c>
      <c r="V842" s="6">
        <f>MIN(H842,I842)*INDEX('2018_commission_structure-Start'!$A$15:$J$18,MATCH($E842,'2018_commission_structure-Start'!$A$15:$A$18,0),MATCH(V$1,'2018_commission_structure-Start'!$A$15:$J$15,0))</f>
        <v>106449.45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51"/>
        <v>106449.45</v>
      </c>
      <c r="AB842" s="6">
        <f t="shared" si="152"/>
        <v>220633.45</v>
      </c>
    </row>
    <row r="843" spans="1:28" x14ac:dyDescent="0.2">
      <c r="A843" t="str">
        <f t="shared" si="144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 s="2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VLOOKUP(E843,'2018_commission_structure-Start'!$A$22:$I$24,9,FALSE)</f>
        <v>500000</v>
      </c>
      <c r="J843" s="2">
        <f t="shared" si="145"/>
        <v>625000</v>
      </c>
      <c r="K843" s="2">
        <f t="shared" si="146"/>
        <v>750000</v>
      </c>
      <c r="L843" s="2">
        <f t="shared" si="147"/>
        <v>1000000</v>
      </c>
      <c r="M843" s="12">
        <f t="shared" si="148"/>
        <v>1.5796779999999999</v>
      </c>
      <c r="N843" t="str">
        <f t="shared" si="143"/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8764.58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49"/>
        <v>100014.58</v>
      </c>
      <c r="U843" s="6">
        <f t="shared" si="150"/>
        <v>136376.58000000002</v>
      </c>
      <c r="V843" s="6">
        <f>MIN(H843,I843)*INDEX('2018_commission_structure-Start'!$A$15:$J$18,MATCH($E843,'2018_commission_structure-Start'!$A$15:$A$18,0),MATCH(V$1,'2018_commission_structure-Start'!$A$15:$J$15,0))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8764.58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51"/>
        <v>115014.58</v>
      </c>
      <c r="AB843" s="6">
        <f t="shared" si="152"/>
        <v>151376.58000000002</v>
      </c>
    </row>
    <row r="844" spans="1:28" x14ac:dyDescent="0.2">
      <c r="A844" t="str">
        <f t="shared" si="144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 s="2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VLOOKUP(E844,'2018_commission_structure-Start'!$A$22:$I$24,9,FALSE)</f>
        <v>750000</v>
      </c>
      <c r="J844" s="2">
        <f t="shared" si="145"/>
        <v>937500</v>
      </c>
      <c r="K844" s="2">
        <f t="shared" si="146"/>
        <v>1125000</v>
      </c>
      <c r="L844" s="2">
        <f t="shared" si="147"/>
        <v>1500000</v>
      </c>
      <c r="M844" s="12">
        <f t="shared" si="148"/>
        <v>0.59367599999999998</v>
      </c>
      <c r="N844" t="str">
        <f t="shared" si="143"/>
        <v>0-100%</v>
      </c>
      <c r="O844" s="6">
        <f>MIN(H844,I844)*INDEX('2018_commission_structure-Start'!$A$21:$I$24,MATCH($E844,'2018_commission_structure-Start'!$A$21:$A$24,0),MATCH(O$1,'2018_commission_structure-Start'!$A$21:$I$21,0))</f>
        <v>66788.55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49"/>
        <v>66788.55</v>
      </c>
      <c r="U844" s="6">
        <f t="shared" si="150"/>
        <v>154083.54999999999</v>
      </c>
      <c r="V844" s="6">
        <f>MIN(H844,I844)*INDEX('2018_commission_structure-Start'!$A$15:$J$18,MATCH($E844,'2018_commission_structure-Start'!$A$15:$A$18,0),MATCH(V$1,'2018_commission_structure-Start'!$A$15:$J$15,0))</f>
        <v>66788.55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51"/>
        <v>66788.55</v>
      </c>
      <c r="AB844" s="6">
        <f t="shared" si="152"/>
        <v>154083.54999999999</v>
      </c>
    </row>
    <row r="845" spans="1:28" x14ac:dyDescent="0.2">
      <c r="A845" t="str">
        <f t="shared" si="144"/>
        <v>Eddy Shilston</v>
      </c>
      <c r="B845">
        <v>8832488175</v>
      </c>
      <c r="C845" t="s">
        <v>81</v>
      </c>
      <c r="D845" t="s">
        <v>1497</v>
      </c>
      <c r="E845" t="s">
        <v>29</v>
      </c>
      <c r="F845" s="2">
        <v>50688</v>
      </c>
      <c r="G845">
        <f>COUNTIF(deals_closed!D:D,B845)</f>
        <v>25</v>
      </c>
      <c r="H845" s="2">
        <f>SUMIF(deals_closed!D:D,B845,deals_closed!C:C)</f>
        <v>855507</v>
      </c>
      <c r="I845" s="2">
        <f>VLOOKUP(E845,'2018_commission_structure-Start'!$A$22:$I$24,9,FALSE)</f>
        <v>600000</v>
      </c>
      <c r="J845" s="2">
        <f t="shared" si="145"/>
        <v>750000</v>
      </c>
      <c r="K845" s="2">
        <f t="shared" si="146"/>
        <v>900000</v>
      </c>
      <c r="L845" s="2">
        <f t="shared" si="147"/>
        <v>1200000</v>
      </c>
      <c r="M845" s="12">
        <f t="shared" si="148"/>
        <v>1.425845</v>
      </c>
      <c r="N845" t="str">
        <f t="shared" si="143"/>
        <v>125-150%</v>
      </c>
      <c r="O845" s="6">
        <f>MIN(H845,I845)*INDEX('2018_commission_structure-Start'!$A$21:$I$24,MATCH($E845,'2018_commission_structure-Start'!$A$21:$A$24,0),MATCH(O$1,'2018_commission_structure-Start'!$A$21:$I$21,0))</f>
        <v>78000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25500.000000000004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22156.469999999998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49"/>
        <v>125656.47</v>
      </c>
      <c r="U845" s="6">
        <f t="shared" si="150"/>
        <v>176344.47</v>
      </c>
      <c r="V845" s="6">
        <f>MIN(H845,I845)*INDEX('2018_commission_structure-Start'!$A$15:$J$18,MATCH($E845,'2018_commission_structure-Start'!$A$15:$A$18,0),MATCH(V$1,'2018_commission_structure-Start'!$A$15:$J$15,0))</f>
        <v>90000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27000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26376.75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51"/>
        <v>143376.75</v>
      </c>
      <c r="AB845" s="6">
        <f t="shared" si="152"/>
        <v>194064.75</v>
      </c>
    </row>
    <row r="846" spans="1:28" x14ac:dyDescent="0.2">
      <c r="A846" t="str">
        <f t="shared" si="144"/>
        <v>Gaby Shilston</v>
      </c>
      <c r="B846">
        <v>8728207157</v>
      </c>
      <c r="C846" t="s">
        <v>1496</v>
      </c>
      <c r="D846" t="s">
        <v>1497</v>
      </c>
      <c r="E846" t="s">
        <v>10</v>
      </c>
      <c r="F846" s="2">
        <v>100924</v>
      </c>
      <c r="G846">
        <f>COUNTIF(deals_closed!D:D,B846)</f>
        <v>23</v>
      </c>
      <c r="H846" s="2">
        <f>SUMIF(deals_closed!D:D,B846,deals_closed!C:C)</f>
        <v>728077</v>
      </c>
      <c r="I846" s="2">
        <f>VLOOKUP(E846,'2018_commission_structure-Start'!$A$22:$I$24,9,FALSE)</f>
        <v>750000</v>
      </c>
      <c r="J846" s="2">
        <f t="shared" si="145"/>
        <v>937500</v>
      </c>
      <c r="K846" s="2">
        <f t="shared" si="146"/>
        <v>1125000</v>
      </c>
      <c r="L846" s="2">
        <f t="shared" si="147"/>
        <v>1500000</v>
      </c>
      <c r="M846" s="12">
        <f t="shared" si="148"/>
        <v>0.97076933333333337</v>
      </c>
      <c r="N846" t="str">
        <f t="shared" si="143"/>
        <v>0-100%</v>
      </c>
      <c r="O846" s="6">
        <f>MIN(H846,I846)*INDEX('2018_commission_structure-Start'!$A$21:$I$24,MATCH($E846,'2018_commission_structure-Start'!$A$21:$A$24,0),MATCH(O$1,'2018_commission_structure-Start'!$A$21:$I$21,0))</f>
        <v>109211.55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0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0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49"/>
        <v>109211.55</v>
      </c>
      <c r="U846" s="6">
        <f t="shared" si="150"/>
        <v>210135.55</v>
      </c>
      <c r="V846" s="6">
        <f>MIN(H846,I846)*INDEX('2018_commission_structure-Start'!$A$15:$J$18,MATCH($E846,'2018_commission_structure-Start'!$A$15:$A$18,0),MATCH(V$1,'2018_commission_structure-Start'!$A$15:$J$15,0))</f>
        <v>109211.55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0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51"/>
        <v>109211.55</v>
      </c>
      <c r="AB846" s="6">
        <f t="shared" si="152"/>
        <v>210135.55</v>
      </c>
    </row>
    <row r="847" spans="1:28" x14ac:dyDescent="0.2">
      <c r="A847" t="str">
        <f t="shared" si="144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 s="2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VLOOKUP(E847,'2018_commission_structure-Start'!$A$22:$I$24,9,FALSE)</f>
        <v>600000</v>
      </c>
      <c r="J847" s="2">
        <f t="shared" si="145"/>
        <v>750000</v>
      </c>
      <c r="K847" s="2">
        <f t="shared" si="146"/>
        <v>900000</v>
      </c>
      <c r="L847" s="2">
        <f t="shared" si="147"/>
        <v>1200000</v>
      </c>
      <c r="M847" s="12">
        <f t="shared" si="148"/>
        <v>0.54897166666666664</v>
      </c>
      <c r="N847" t="str">
        <f t="shared" si="143"/>
        <v>0-100%</v>
      </c>
      <c r="O847" s="6">
        <f>MIN(H847,I847)*INDEX('2018_commission_structure-Start'!$A$21:$I$24,MATCH($E847,'2018_commission_structure-Start'!$A$21:$A$24,0),MATCH(O$1,'2018_commission_structure-Start'!$A$21:$I$21,0))</f>
        <v>42819.79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49"/>
        <v>42819.79</v>
      </c>
      <c r="U847" s="6">
        <f t="shared" si="150"/>
        <v>107658.79000000001</v>
      </c>
      <c r="V847" s="6">
        <f>MIN(H847,I847)*INDEX('2018_commission_structure-Start'!$A$15:$J$18,MATCH($E847,'2018_commission_structure-Start'!$A$15:$A$18,0),MATCH(V$1,'2018_commission_structure-Start'!$A$15:$J$15,0))</f>
        <v>49407.45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51"/>
        <v>49407.45</v>
      </c>
      <c r="AB847" s="6">
        <f t="shared" si="152"/>
        <v>114246.45</v>
      </c>
    </row>
    <row r="848" spans="1:28" x14ac:dyDescent="0.2">
      <c r="A848" t="str">
        <f t="shared" si="144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 s="2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VLOOKUP(E848,'2018_commission_structure-Start'!$A$22:$I$24,9,FALSE)</f>
        <v>600000</v>
      </c>
      <c r="J848" s="2">
        <f t="shared" si="145"/>
        <v>750000</v>
      </c>
      <c r="K848" s="2">
        <f t="shared" si="146"/>
        <v>900000</v>
      </c>
      <c r="L848" s="2">
        <f t="shared" si="147"/>
        <v>1200000</v>
      </c>
      <c r="M848" s="12">
        <f t="shared" si="148"/>
        <v>1.1336516666666667</v>
      </c>
      <c r="N848" t="str">
        <f t="shared" si="143"/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13632.470000000001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49"/>
        <v>91632.47</v>
      </c>
      <c r="U848" s="6">
        <f t="shared" si="150"/>
        <v>170212.47</v>
      </c>
      <c r="V848" s="6">
        <f>MIN(H848,I848)*INDEX('2018_commission_structure-Start'!$A$15:$J$18,MATCH($E848,'2018_commission_structure-Start'!$A$15:$A$18,0),MATCH(V$1,'2018_commission_structure-Start'!$A$15:$J$15,0))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14434.38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51"/>
        <v>104434.38</v>
      </c>
      <c r="AB848" s="6">
        <f t="shared" si="152"/>
        <v>183014.38</v>
      </c>
    </row>
    <row r="849" spans="1:28" x14ac:dyDescent="0.2">
      <c r="A849" t="str">
        <f t="shared" si="144"/>
        <v>Rasla Shutte</v>
      </c>
      <c r="B849">
        <v>3379645060</v>
      </c>
      <c r="C849" t="s">
        <v>68</v>
      </c>
      <c r="D849" t="s">
        <v>69</v>
      </c>
      <c r="E849" t="s">
        <v>7</v>
      </c>
      <c r="F849" s="2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VLOOKUP(E849,'2018_commission_structure-Start'!$A$22:$I$24,9,FALSE)</f>
        <v>500000</v>
      </c>
      <c r="J849" s="2">
        <f t="shared" si="145"/>
        <v>625000</v>
      </c>
      <c r="K849" s="2">
        <f t="shared" si="146"/>
        <v>750000</v>
      </c>
      <c r="L849" s="2">
        <f t="shared" si="147"/>
        <v>1000000</v>
      </c>
      <c r="M849" s="12">
        <f t="shared" si="148"/>
        <v>1.7058199999999999</v>
      </c>
      <c r="N849" t="str">
        <f t="shared" si="143"/>
        <v>150-200%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22500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22640.2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49"/>
        <v>113890.2</v>
      </c>
      <c r="U849" s="6">
        <f t="shared" si="150"/>
        <v>159243.20000000001</v>
      </c>
      <c r="V849" s="6">
        <f>MIN(H849,I849)*INDEX('2018_commission_structure-Start'!$A$15:$J$18,MATCH($E849,'2018_commission_structure-Start'!$A$15:$A$18,0),MATCH(V$1,'2018_commission_structure-Start'!$A$15:$J$15,0))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25000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22640.2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51"/>
        <v>128890.2</v>
      </c>
      <c r="AB849" s="6">
        <f t="shared" si="152"/>
        <v>174243.20000000001</v>
      </c>
    </row>
    <row r="850" spans="1:28" x14ac:dyDescent="0.2">
      <c r="A850" t="str">
        <f t="shared" si="144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 s="2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VLOOKUP(E850,'2018_commission_structure-Start'!$A$22:$I$24,9,FALSE)</f>
        <v>500000</v>
      </c>
      <c r="J850" s="2">
        <f t="shared" si="145"/>
        <v>625000</v>
      </c>
      <c r="K850" s="2">
        <f t="shared" si="146"/>
        <v>750000</v>
      </c>
      <c r="L850" s="2">
        <f t="shared" si="147"/>
        <v>1000000</v>
      </c>
      <c r="M850" s="12">
        <f t="shared" si="148"/>
        <v>1.3222640000000001</v>
      </c>
      <c r="N850" t="str">
        <f t="shared" si="143"/>
        <v>125-150%</v>
      </c>
      <c r="O850" s="6">
        <f>MIN(H850,I850)*INDEX('2018_commission_structure-Start'!$A$21:$I$24,MATCH($E850,'2018_commission_structure-Start'!$A$21:$A$24,0),MATCH(O$1,'2018_commission_structure-Start'!$A$21:$I$21,0))</f>
        <v>50000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18750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6503.7599999999993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49"/>
        <v>75253.759999999995</v>
      </c>
      <c r="U850" s="6">
        <f t="shared" si="150"/>
        <v>107000.76</v>
      </c>
      <c r="V850" s="6">
        <f>MIN(H850,I850)*INDEX('2018_commission_structure-Start'!$A$15:$J$18,MATCH($E850,'2018_commission_structure-Start'!$A$15:$A$18,0),MATCH(V$1,'2018_commission_structure-Start'!$A$15:$J$15,0))</f>
        <v>60000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21250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7226.4000000000005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51"/>
        <v>88476.4</v>
      </c>
      <c r="AB850" s="6">
        <f t="shared" si="152"/>
        <v>120223.4</v>
      </c>
    </row>
    <row r="851" spans="1:28" x14ac:dyDescent="0.2">
      <c r="A851" t="str">
        <f t="shared" si="144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 s="2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VLOOKUP(E851,'2018_commission_structure-Start'!$A$22:$I$24,9,FALSE)</f>
        <v>500000</v>
      </c>
      <c r="J851" s="2">
        <f t="shared" si="145"/>
        <v>625000</v>
      </c>
      <c r="K851" s="2">
        <f t="shared" si="146"/>
        <v>750000</v>
      </c>
      <c r="L851" s="2">
        <f t="shared" si="147"/>
        <v>1000000</v>
      </c>
      <c r="M851" s="12">
        <f t="shared" si="148"/>
        <v>1.2116979999999999</v>
      </c>
      <c r="N851" t="str">
        <f t="shared" si="143"/>
        <v>100-125%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15877.349999999999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49"/>
        <v>65877.350000000006</v>
      </c>
      <c r="U851" s="6">
        <f t="shared" si="150"/>
        <v>110459.35</v>
      </c>
      <c r="V851" s="6">
        <f>MIN(H851,I851)*INDEX('2018_commission_structure-Start'!$A$15:$J$18,MATCH($E851,'2018_commission_structure-Start'!$A$15:$A$18,0),MATCH(V$1,'2018_commission_structure-Start'!$A$15:$J$15,0))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17994.330000000002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51"/>
        <v>77994.33</v>
      </c>
      <c r="AB851" s="6">
        <f t="shared" si="152"/>
        <v>122576.33</v>
      </c>
    </row>
    <row r="852" spans="1:28" x14ac:dyDescent="0.2">
      <c r="A852" t="str">
        <f t="shared" si="144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 s="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VLOOKUP(E852,'2018_commission_structure-Start'!$A$22:$I$24,9,FALSE)</f>
        <v>600000</v>
      </c>
      <c r="J852" s="2">
        <f t="shared" si="145"/>
        <v>750000</v>
      </c>
      <c r="K852" s="2">
        <f t="shared" si="146"/>
        <v>900000</v>
      </c>
      <c r="L852" s="2">
        <f t="shared" si="147"/>
        <v>1200000</v>
      </c>
      <c r="M852" s="12">
        <f t="shared" si="148"/>
        <v>1.1597733333333333</v>
      </c>
      <c r="N852" t="str">
        <f t="shared" si="143"/>
        <v>100-125%</v>
      </c>
      <c r="O852" s="6">
        <f>MIN(H852,I852)*INDEX('2018_commission_structure-Start'!$A$21:$I$24,MATCH($E852,'2018_commission_structure-Start'!$A$21:$A$24,0),MATCH(O$1,'2018_commission_structure-Start'!$A$21:$I$21,0))</f>
        <v>78000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16296.880000000001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49"/>
        <v>94296.88</v>
      </c>
      <c r="U852" s="6">
        <f t="shared" si="150"/>
        <v>157017.88</v>
      </c>
      <c r="V852" s="6">
        <f>MIN(H852,I852)*INDEX('2018_commission_structure-Start'!$A$15:$J$18,MATCH($E852,'2018_commission_structure-Start'!$A$15:$A$18,0),MATCH(V$1,'2018_commission_structure-Start'!$A$15:$J$15,0))</f>
        <v>90000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17255.52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51"/>
        <v>107255.52</v>
      </c>
      <c r="AB852" s="6">
        <f t="shared" si="152"/>
        <v>169976.52000000002</v>
      </c>
    </row>
    <row r="853" spans="1:28" x14ac:dyDescent="0.2">
      <c r="A853" t="str">
        <f t="shared" si="144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 s="2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VLOOKUP(E853,'2018_commission_structure-Start'!$A$22:$I$24,9,FALSE)</f>
        <v>600000</v>
      </c>
      <c r="J853" s="2">
        <f t="shared" si="145"/>
        <v>750000</v>
      </c>
      <c r="K853" s="2">
        <f t="shared" si="146"/>
        <v>900000</v>
      </c>
      <c r="L853" s="2">
        <f t="shared" si="147"/>
        <v>1200000</v>
      </c>
      <c r="M853" s="12">
        <f t="shared" si="148"/>
        <v>0.91766333333333339</v>
      </c>
      <c r="N853" t="str">
        <f t="shared" si="143"/>
        <v>0-100%</v>
      </c>
      <c r="O853" s="6">
        <f>MIN(H853,I853)*INDEX('2018_commission_structure-Start'!$A$21:$I$24,MATCH($E853,'2018_commission_structure-Start'!$A$21:$A$24,0),MATCH(O$1,'2018_commission_structure-Start'!$A$21:$I$21,0))</f>
        <v>71577.740000000005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49"/>
        <v>71577.740000000005</v>
      </c>
      <c r="U853" s="6">
        <f t="shared" si="150"/>
        <v>138473.74</v>
      </c>
      <c r="V853" s="6">
        <f>MIN(H853,I853)*INDEX('2018_commission_structure-Start'!$A$15:$J$18,MATCH($E853,'2018_commission_structure-Start'!$A$15:$A$18,0),MATCH(V$1,'2018_commission_structure-Start'!$A$15:$J$15,0))</f>
        <v>82589.7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51"/>
        <v>82589.7</v>
      </c>
      <c r="AB853" s="6">
        <f t="shared" si="152"/>
        <v>149485.70000000001</v>
      </c>
    </row>
    <row r="854" spans="1:28" x14ac:dyDescent="0.2">
      <c r="A854" t="str">
        <f t="shared" si="144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 s="2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VLOOKUP(E854,'2018_commission_structure-Start'!$A$22:$I$24,9,FALSE)</f>
        <v>600000</v>
      </c>
      <c r="J854" s="2">
        <f t="shared" si="145"/>
        <v>750000</v>
      </c>
      <c r="K854" s="2">
        <f t="shared" si="146"/>
        <v>900000</v>
      </c>
      <c r="L854" s="2">
        <f t="shared" si="147"/>
        <v>1200000</v>
      </c>
      <c r="M854" s="12">
        <f t="shared" si="148"/>
        <v>1.1041399999999999</v>
      </c>
      <c r="N854" t="str">
        <f t="shared" si="143"/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10622.28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49"/>
        <v>88622.28</v>
      </c>
      <c r="U854" s="6">
        <f t="shared" si="150"/>
        <v>155772.28</v>
      </c>
      <c r="V854" s="6">
        <f>MIN(H854,I854)*INDEX('2018_commission_structure-Start'!$A$15:$J$18,MATCH($E854,'2018_commission_structure-Start'!$A$15:$A$18,0),MATCH(V$1,'2018_commission_structure-Start'!$A$15:$J$15,0))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11247.119999999999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51"/>
        <v>101247.12</v>
      </c>
      <c r="AB854" s="6">
        <f t="shared" si="152"/>
        <v>168397.12</v>
      </c>
    </row>
    <row r="855" spans="1:28" x14ac:dyDescent="0.2">
      <c r="A855" t="str">
        <f t="shared" si="144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 s="2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VLOOKUP(E855,'2018_commission_structure-Start'!$A$22:$I$24,9,FALSE)</f>
        <v>500000</v>
      </c>
      <c r="J855" s="2">
        <f t="shared" si="145"/>
        <v>625000</v>
      </c>
      <c r="K855" s="2">
        <f t="shared" si="146"/>
        <v>750000</v>
      </c>
      <c r="L855" s="2">
        <f t="shared" si="147"/>
        <v>1000000</v>
      </c>
      <c r="M855" s="12">
        <f t="shared" si="148"/>
        <v>1.011816</v>
      </c>
      <c r="N855" t="str">
        <f t="shared" si="143"/>
        <v>100-125%</v>
      </c>
      <c r="O855" s="6">
        <f>MIN(H855,I855)*INDEX('2018_commission_structure-Start'!$A$21:$I$24,MATCH($E855,'2018_commission_structure-Start'!$A$21:$A$24,0),MATCH(O$1,'2018_commission_structure-Start'!$A$21:$I$21,0))</f>
        <v>50000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886.19999999999993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49"/>
        <v>50886.2</v>
      </c>
      <c r="U855" s="6">
        <f t="shared" si="150"/>
        <v>94555.199999999997</v>
      </c>
      <c r="V855" s="6">
        <f>MIN(H855,I855)*INDEX('2018_commission_structure-Start'!$A$15:$J$18,MATCH($E855,'2018_commission_structure-Start'!$A$15:$A$18,0),MATCH(V$1,'2018_commission_structure-Start'!$A$15:$J$15,0))</f>
        <v>60000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1004.3600000000001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51"/>
        <v>61004.36</v>
      </c>
      <c r="AB855" s="6">
        <f t="shared" si="152"/>
        <v>104673.36</v>
      </c>
    </row>
    <row r="856" spans="1:28" x14ac:dyDescent="0.2">
      <c r="A856" t="str">
        <f t="shared" si="144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 s="2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VLOOKUP(E856,'2018_commission_structure-Start'!$A$22:$I$24,9,FALSE)</f>
        <v>500000</v>
      </c>
      <c r="J856" s="2">
        <f t="shared" si="145"/>
        <v>625000</v>
      </c>
      <c r="K856" s="2">
        <f t="shared" si="146"/>
        <v>750000</v>
      </c>
      <c r="L856" s="2">
        <f t="shared" si="147"/>
        <v>1000000</v>
      </c>
      <c r="M856" s="12">
        <f t="shared" si="148"/>
        <v>0.93723000000000001</v>
      </c>
      <c r="N856" t="str">
        <f t="shared" si="143"/>
        <v>0-100%</v>
      </c>
      <c r="O856" s="6">
        <f>MIN(H856,I856)*INDEX('2018_commission_structure-Start'!$A$21:$I$24,MATCH($E856,'2018_commission_structure-Start'!$A$21:$A$24,0),MATCH(O$1,'2018_commission_structure-Start'!$A$21:$I$21,0))</f>
        <v>46861.5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49"/>
        <v>46861.5</v>
      </c>
      <c r="U856" s="6">
        <f t="shared" si="150"/>
        <v>81622.5</v>
      </c>
      <c r="V856" s="6">
        <f>MIN(H856,I856)*INDEX('2018_commission_structure-Start'!$A$15:$J$18,MATCH($E856,'2018_commission_structure-Start'!$A$15:$A$18,0),MATCH(V$1,'2018_commission_structure-Start'!$A$15:$J$15,0))</f>
        <v>56233.799999999996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51"/>
        <v>56233.799999999996</v>
      </c>
      <c r="AB856" s="6">
        <f t="shared" si="152"/>
        <v>90994.799999999988</v>
      </c>
    </row>
    <row r="857" spans="1:28" x14ac:dyDescent="0.2">
      <c r="A857" t="str">
        <f t="shared" si="144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 s="2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VLOOKUP(E857,'2018_commission_structure-Start'!$A$22:$I$24,9,FALSE)</f>
        <v>600000</v>
      </c>
      <c r="J857" s="2">
        <f t="shared" si="145"/>
        <v>750000</v>
      </c>
      <c r="K857" s="2">
        <f t="shared" si="146"/>
        <v>900000</v>
      </c>
      <c r="L857" s="2">
        <f t="shared" si="147"/>
        <v>1200000</v>
      </c>
      <c r="M857" s="12">
        <f t="shared" si="148"/>
        <v>1.0148550000000001</v>
      </c>
      <c r="N857" t="str">
        <f t="shared" si="143"/>
        <v>100-125%</v>
      </c>
      <c r="O857" s="6">
        <f>MIN(H857,I857)*INDEX('2018_commission_structure-Start'!$A$21:$I$24,MATCH($E857,'2018_commission_structure-Start'!$A$21:$A$24,0),MATCH(O$1,'2018_commission_structure-Start'!$A$21:$I$21,0))</f>
        <v>78000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1515.21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49"/>
        <v>79515.210000000006</v>
      </c>
      <c r="U857" s="6">
        <f t="shared" si="150"/>
        <v>133861.21000000002</v>
      </c>
      <c r="V857" s="6">
        <f>MIN(H857,I857)*INDEX('2018_commission_structure-Start'!$A$15:$J$18,MATCH($E857,'2018_commission_structure-Start'!$A$15:$A$18,0),MATCH(V$1,'2018_commission_structure-Start'!$A$15:$J$15,0))</f>
        <v>90000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1604.34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51"/>
        <v>91604.34</v>
      </c>
      <c r="AB857" s="6">
        <f t="shared" si="152"/>
        <v>145950.34</v>
      </c>
    </row>
    <row r="858" spans="1:28" x14ac:dyDescent="0.2">
      <c r="A858" t="str">
        <f t="shared" si="144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 s="2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VLOOKUP(E858,'2018_commission_structure-Start'!$A$22:$I$24,9,FALSE)</f>
        <v>500000</v>
      </c>
      <c r="J858" s="2">
        <f t="shared" si="145"/>
        <v>625000</v>
      </c>
      <c r="K858" s="2">
        <f t="shared" si="146"/>
        <v>750000</v>
      </c>
      <c r="L858" s="2">
        <f t="shared" si="147"/>
        <v>1000000</v>
      </c>
      <c r="M858" s="12">
        <f t="shared" si="148"/>
        <v>1.59646</v>
      </c>
      <c r="N858" t="str">
        <f t="shared" si="143"/>
        <v>150-200%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22500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10610.6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49"/>
        <v>101860.6</v>
      </c>
      <c r="U858" s="6">
        <f t="shared" si="150"/>
        <v>164692.6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25000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10610.6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51"/>
        <v>116860.6</v>
      </c>
      <c r="AB858" s="6">
        <f t="shared" si="152"/>
        <v>179692.6</v>
      </c>
    </row>
    <row r="859" spans="1:28" x14ac:dyDescent="0.2">
      <c r="A859" t="str">
        <f t="shared" si="144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 s="2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VLOOKUP(E859,'2018_commission_structure-Start'!$A$22:$I$24,9,FALSE)</f>
        <v>600000</v>
      </c>
      <c r="J859" s="2">
        <f t="shared" si="145"/>
        <v>750000</v>
      </c>
      <c r="K859" s="2">
        <f t="shared" si="146"/>
        <v>900000</v>
      </c>
      <c r="L859" s="2">
        <f t="shared" si="147"/>
        <v>1200000</v>
      </c>
      <c r="M859" s="12">
        <f t="shared" si="148"/>
        <v>0.80030500000000004</v>
      </c>
      <c r="N859" t="str">
        <f t="shared" si="143"/>
        <v>0-100%</v>
      </c>
      <c r="O859" s="6">
        <f>MIN(H859,I859)*INDEX('2018_commission_structure-Start'!$A$21:$I$24,MATCH($E859,'2018_commission_structure-Start'!$A$21:$A$24,0),MATCH(O$1,'2018_commission_structure-Start'!$A$21:$I$21,0))</f>
        <v>62423.79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49"/>
        <v>62423.79</v>
      </c>
      <c r="U859" s="6">
        <f t="shared" si="150"/>
        <v>131899.79</v>
      </c>
      <c r="V859" s="6">
        <f>MIN(H859,I859)*INDEX('2018_commission_structure-Start'!$A$15:$J$18,MATCH($E859,'2018_commission_structure-Start'!$A$15:$A$18,0),MATCH(V$1,'2018_commission_structure-Start'!$A$15:$J$15,0))</f>
        <v>72027.45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51"/>
        <v>72027.45</v>
      </c>
      <c r="AB859" s="6">
        <f t="shared" si="152"/>
        <v>141503.45000000001</v>
      </c>
    </row>
    <row r="860" spans="1:28" x14ac:dyDescent="0.2">
      <c r="A860" t="str">
        <f t="shared" si="144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 s="2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VLOOKUP(E860,'2018_commission_structure-Start'!$A$22:$I$24,9,FALSE)</f>
        <v>600000</v>
      </c>
      <c r="J860" s="2">
        <f t="shared" si="145"/>
        <v>750000</v>
      </c>
      <c r="K860" s="2">
        <f t="shared" si="146"/>
        <v>900000</v>
      </c>
      <c r="L860" s="2">
        <f t="shared" si="147"/>
        <v>1200000</v>
      </c>
      <c r="M860" s="12">
        <f t="shared" si="148"/>
        <v>1.0769150000000001</v>
      </c>
      <c r="N860" t="str">
        <f t="shared" si="143"/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7845.3300000000008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49"/>
        <v>85845.33</v>
      </c>
      <c r="U860" s="6">
        <f t="shared" si="150"/>
        <v>160494.33000000002</v>
      </c>
      <c r="V860" s="6">
        <f>MIN(H860,I860)*INDEX('2018_commission_structure-Start'!$A$15:$J$18,MATCH($E860,'2018_commission_structure-Start'!$A$15:$A$18,0),MATCH(V$1,'2018_commission_structure-Start'!$A$15:$J$15,0))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8306.82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51"/>
        <v>98306.82</v>
      </c>
      <c r="AB860" s="6">
        <f t="shared" si="152"/>
        <v>172955.82</v>
      </c>
    </row>
    <row r="861" spans="1:28" x14ac:dyDescent="0.2">
      <c r="A861" t="str">
        <f t="shared" si="144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 s="2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VLOOKUP(E861,'2018_commission_structure-Start'!$A$22:$I$24,9,FALSE)</f>
        <v>500000</v>
      </c>
      <c r="J861" s="2">
        <f t="shared" si="145"/>
        <v>625000</v>
      </c>
      <c r="K861" s="2">
        <f t="shared" si="146"/>
        <v>750000</v>
      </c>
      <c r="L861" s="2">
        <f t="shared" si="147"/>
        <v>1000000</v>
      </c>
      <c r="M861" s="12">
        <f t="shared" si="148"/>
        <v>1.1013759999999999</v>
      </c>
      <c r="N861" t="str">
        <f t="shared" si="143"/>
        <v>100-125%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7603.2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49"/>
        <v>57603.199999999997</v>
      </c>
      <c r="U861" s="6">
        <f t="shared" si="150"/>
        <v>112302.2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8616.9600000000009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51"/>
        <v>68616.960000000006</v>
      </c>
      <c r="AB861" s="6">
        <f t="shared" si="152"/>
        <v>123315.96</v>
      </c>
    </row>
    <row r="862" spans="1:28" x14ac:dyDescent="0.2">
      <c r="A862" t="str">
        <f t="shared" si="144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 s="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VLOOKUP(E862,'2018_commission_structure-Start'!$A$22:$I$24,9,FALSE)</f>
        <v>750000</v>
      </c>
      <c r="J862" s="2">
        <f t="shared" si="145"/>
        <v>937500</v>
      </c>
      <c r="K862" s="2">
        <f t="shared" si="146"/>
        <v>1125000</v>
      </c>
      <c r="L862" s="2">
        <f t="shared" si="147"/>
        <v>1500000</v>
      </c>
      <c r="M862" s="12">
        <f t="shared" si="148"/>
        <v>1.0506613333333332</v>
      </c>
      <c r="N862" t="str">
        <f t="shared" si="143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7219.24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49"/>
        <v>119719.24</v>
      </c>
      <c r="U862" s="6">
        <f t="shared" si="150"/>
        <v>237722.23999999999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8359.1200000000008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51"/>
        <v>120859.12</v>
      </c>
      <c r="AB862" s="6">
        <f t="shared" si="152"/>
        <v>238862.12</v>
      </c>
    </row>
    <row r="863" spans="1:28" x14ac:dyDescent="0.2">
      <c r="A863" t="str">
        <f t="shared" si="144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 s="2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VLOOKUP(E863,'2018_commission_structure-Start'!$A$22:$I$24,9,FALSE)</f>
        <v>750000</v>
      </c>
      <c r="J863" s="2">
        <f t="shared" si="145"/>
        <v>937500</v>
      </c>
      <c r="K863" s="2">
        <f t="shared" si="146"/>
        <v>1125000</v>
      </c>
      <c r="L863" s="2">
        <f t="shared" si="147"/>
        <v>1500000</v>
      </c>
      <c r="M863" s="12">
        <f t="shared" si="148"/>
        <v>0.84354799999999996</v>
      </c>
      <c r="N863" t="str">
        <f t="shared" si="143"/>
        <v>0-100%</v>
      </c>
      <c r="O863" s="6">
        <f>MIN(H863,I863)*INDEX('2018_commission_structure-Start'!$A$21:$I$24,MATCH($E863,'2018_commission_structure-Start'!$A$21:$A$24,0),MATCH(O$1,'2018_commission_structure-Start'!$A$21:$I$21,0))</f>
        <v>94899.15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49"/>
        <v>94899.15</v>
      </c>
      <c r="U863" s="6">
        <f t="shared" si="150"/>
        <v>184836.15</v>
      </c>
      <c r="V863" s="6">
        <f>MIN(H863,I863)*INDEX('2018_commission_structure-Start'!$A$15:$J$18,MATCH($E863,'2018_commission_structure-Start'!$A$15:$A$18,0),MATCH(V$1,'2018_commission_structure-Start'!$A$15:$J$15,0))</f>
        <v>94899.15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51"/>
        <v>94899.15</v>
      </c>
      <c r="AB863" s="6">
        <f t="shared" si="152"/>
        <v>184836.15</v>
      </c>
    </row>
    <row r="864" spans="1:28" x14ac:dyDescent="0.2">
      <c r="A864" t="str">
        <f t="shared" si="144"/>
        <v>Jone Sleep</v>
      </c>
      <c r="B864">
        <v>2873915978</v>
      </c>
      <c r="C864" t="s">
        <v>790</v>
      </c>
      <c r="D864" t="s">
        <v>791</v>
      </c>
      <c r="E864" t="s">
        <v>29</v>
      </c>
      <c r="F864" s="2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VLOOKUP(E864,'2018_commission_structure-Start'!$A$22:$I$24,9,FALSE)</f>
        <v>600000</v>
      </c>
      <c r="J864" s="2">
        <f t="shared" si="145"/>
        <v>750000</v>
      </c>
      <c r="K864" s="2">
        <f t="shared" si="146"/>
        <v>900000</v>
      </c>
      <c r="L864" s="2">
        <f t="shared" si="147"/>
        <v>1200000</v>
      </c>
      <c r="M864" s="12">
        <f t="shared" si="148"/>
        <v>1.3897083333333333</v>
      </c>
      <c r="N864" t="str">
        <f t="shared" si="143"/>
        <v>125-150%</v>
      </c>
      <c r="O864" s="6">
        <f>MIN(H864,I864)*INDEX('2018_commission_structure-Start'!$A$21:$I$24,MATCH($E864,'2018_commission_structure-Start'!$A$21:$A$24,0),MATCH(O$1,'2018_commission_structure-Start'!$A$21:$I$21,0))</f>
        <v>78000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25500.000000000004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17603.25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49"/>
        <v>121103.25</v>
      </c>
      <c r="U864" s="6">
        <f t="shared" si="150"/>
        <v>194267.25</v>
      </c>
      <c r="V864" s="6">
        <f>MIN(H864,I864)*INDEX('2018_commission_structure-Start'!$A$15:$J$18,MATCH($E864,'2018_commission_structure-Start'!$A$15:$A$18,0),MATCH(V$1,'2018_commission_structure-Start'!$A$15:$J$15,0))</f>
        <v>90000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27000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20956.25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51"/>
        <v>137956.25</v>
      </c>
      <c r="AB864" s="6">
        <f t="shared" si="152"/>
        <v>211120.25</v>
      </c>
    </row>
    <row r="865" spans="1:28" x14ac:dyDescent="0.2">
      <c r="A865" t="str">
        <f t="shared" si="144"/>
        <v>Cull Slott</v>
      </c>
      <c r="B865">
        <v>3738218785</v>
      </c>
      <c r="C865" t="s">
        <v>288</v>
      </c>
      <c r="D865" t="s">
        <v>289</v>
      </c>
      <c r="E865" t="s">
        <v>7</v>
      </c>
      <c r="F865" s="2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VLOOKUP(E865,'2018_commission_structure-Start'!$A$22:$I$24,9,FALSE)</f>
        <v>500000</v>
      </c>
      <c r="J865" s="2">
        <f t="shared" si="145"/>
        <v>625000</v>
      </c>
      <c r="K865" s="2">
        <f t="shared" si="146"/>
        <v>750000</v>
      </c>
      <c r="L865" s="2">
        <f t="shared" si="147"/>
        <v>1000000</v>
      </c>
      <c r="M865" s="12">
        <f t="shared" si="148"/>
        <v>1.4375500000000001</v>
      </c>
      <c r="N865" t="str">
        <f t="shared" si="143"/>
        <v>125-150%</v>
      </c>
      <c r="O865" s="6">
        <f>MIN(H865,I865)*INDEX('2018_commission_structure-Start'!$A$21:$I$24,MATCH($E865,'2018_commission_structure-Start'!$A$21:$A$24,0),MATCH(O$1,'2018_commission_structure-Start'!$A$21:$I$21,0))</f>
        <v>50000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18750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16879.5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49"/>
        <v>85629.5</v>
      </c>
      <c r="U865" s="6">
        <f t="shared" si="150"/>
        <v>150478.5</v>
      </c>
      <c r="V865" s="6">
        <f>MIN(H865,I865)*INDEX('2018_commission_structure-Start'!$A$15:$J$18,MATCH($E865,'2018_commission_structure-Start'!$A$15:$A$18,0),MATCH(V$1,'2018_commission_structure-Start'!$A$15:$J$15,0))</f>
        <v>60000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18755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51"/>
        <v>100005</v>
      </c>
      <c r="AB865" s="6">
        <f t="shared" si="152"/>
        <v>164854</v>
      </c>
    </row>
    <row r="866" spans="1:28" x14ac:dyDescent="0.2">
      <c r="A866" t="str">
        <f t="shared" si="144"/>
        <v>Hynda Smee</v>
      </c>
      <c r="B866">
        <v>1472093461</v>
      </c>
      <c r="C866" t="s">
        <v>418</v>
      </c>
      <c r="D866" t="s">
        <v>419</v>
      </c>
      <c r="E866" t="s">
        <v>29</v>
      </c>
      <c r="F866" s="2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VLOOKUP(E866,'2018_commission_structure-Start'!$A$22:$I$24,9,FALSE)</f>
        <v>600000</v>
      </c>
      <c r="J866" s="2">
        <f t="shared" si="145"/>
        <v>750000</v>
      </c>
      <c r="K866" s="2">
        <f t="shared" si="146"/>
        <v>900000</v>
      </c>
      <c r="L866" s="2">
        <f t="shared" si="147"/>
        <v>1200000</v>
      </c>
      <c r="M866" s="12">
        <f t="shared" si="148"/>
        <v>1.4638483333333334</v>
      </c>
      <c r="N866" t="str">
        <f t="shared" si="143"/>
        <v>125-150%</v>
      </c>
      <c r="O866" s="6">
        <f>MIN(H866,I866)*INDEX('2018_commission_structure-Start'!$A$21:$I$24,MATCH($E866,'2018_commission_structure-Start'!$A$21:$A$24,0),MATCH(O$1,'2018_commission_structure-Start'!$A$21:$I$21,0))</f>
        <v>78000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25500.000000000004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26944.89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49"/>
        <v>130444.89</v>
      </c>
      <c r="U866" s="6">
        <f t="shared" si="150"/>
        <v>203049.89</v>
      </c>
      <c r="V866" s="6">
        <f>MIN(H866,I866)*INDEX('2018_commission_structure-Start'!$A$15:$J$18,MATCH($E866,'2018_commission_structure-Start'!$A$15:$A$18,0),MATCH(V$1,'2018_commission_structure-Start'!$A$15:$J$15,0))</f>
        <v>90000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27000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32077.25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51"/>
        <v>149077.25</v>
      </c>
      <c r="AB866" s="6">
        <f t="shared" si="152"/>
        <v>221682.25</v>
      </c>
    </row>
    <row r="867" spans="1:28" x14ac:dyDescent="0.2">
      <c r="A867" t="str">
        <f t="shared" si="144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 s="2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VLOOKUP(E867,'2018_commission_structure-Start'!$A$22:$I$24,9,FALSE)</f>
        <v>750000</v>
      </c>
      <c r="J867" s="2">
        <f t="shared" si="145"/>
        <v>937500</v>
      </c>
      <c r="K867" s="2">
        <f t="shared" si="146"/>
        <v>1125000</v>
      </c>
      <c r="L867" s="2">
        <f t="shared" si="147"/>
        <v>1500000</v>
      </c>
      <c r="M867" s="12">
        <f t="shared" si="148"/>
        <v>0.93986800000000004</v>
      </c>
      <c r="N867" t="str">
        <f t="shared" si="143"/>
        <v>0-100%</v>
      </c>
      <c r="O867" s="6">
        <f>MIN(H867,I867)*INDEX('2018_commission_structure-Start'!$A$21:$I$24,MATCH($E867,'2018_commission_structure-Start'!$A$21:$A$24,0),MATCH(O$1,'2018_commission_structure-Start'!$A$21:$I$21,0))</f>
        <v>105735.15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49"/>
        <v>105735.15</v>
      </c>
      <c r="U867" s="6">
        <f t="shared" si="150"/>
        <v>204469.15</v>
      </c>
      <c r="V867" s="6">
        <f>MIN(H867,I867)*INDEX('2018_commission_structure-Start'!$A$15:$J$18,MATCH($E867,'2018_commission_structure-Start'!$A$15:$A$18,0),MATCH(V$1,'2018_commission_structure-Start'!$A$15:$J$15,0))</f>
        <v>105735.15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51"/>
        <v>105735.15</v>
      </c>
      <c r="AB867" s="6">
        <f t="shared" si="152"/>
        <v>204469.15</v>
      </c>
    </row>
    <row r="868" spans="1:28" x14ac:dyDescent="0.2">
      <c r="A868" t="str">
        <f t="shared" si="144"/>
        <v>Foster Smith</v>
      </c>
      <c r="B868">
        <v>101658508</v>
      </c>
      <c r="C868" t="s">
        <v>19</v>
      </c>
      <c r="D868" t="s">
        <v>20</v>
      </c>
      <c r="E868" t="s">
        <v>7</v>
      </c>
      <c r="F868" s="2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VLOOKUP(E868,'2018_commission_structure-Start'!$A$22:$I$24,9,FALSE)</f>
        <v>500000</v>
      </c>
      <c r="J868" s="2">
        <f t="shared" si="145"/>
        <v>625000</v>
      </c>
      <c r="K868" s="2">
        <f t="shared" si="146"/>
        <v>750000</v>
      </c>
      <c r="L868" s="2">
        <f t="shared" si="147"/>
        <v>1000000</v>
      </c>
      <c r="M868" s="12">
        <f t="shared" si="148"/>
        <v>1.4075139999999999</v>
      </c>
      <c r="N868" t="str">
        <f t="shared" si="143"/>
        <v>125-150%</v>
      </c>
      <c r="O868" s="6">
        <f>MIN(H868,I868)*INDEX('2018_commission_structure-Start'!$A$21:$I$24,MATCH($E868,'2018_commission_structure-Start'!$A$21:$A$24,0),MATCH(O$1,'2018_commission_structure-Start'!$A$21:$I$21,0))</f>
        <v>50000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18750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14176.26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49"/>
        <v>82926.259999999995</v>
      </c>
      <c r="U868" s="6">
        <f t="shared" si="150"/>
        <v>146032.26</v>
      </c>
      <c r="V868" s="6">
        <f>MIN(H868,I868)*INDEX('2018_commission_structure-Start'!$A$15:$J$18,MATCH($E868,'2018_commission_structure-Start'!$A$15:$A$18,0),MATCH(V$1,'2018_commission_structure-Start'!$A$15:$J$15,0))</f>
        <v>60000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21250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15751.400000000001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51"/>
        <v>97001.4</v>
      </c>
      <c r="AB868" s="6">
        <f t="shared" si="152"/>
        <v>160107.4</v>
      </c>
    </row>
    <row r="869" spans="1:28" x14ac:dyDescent="0.2">
      <c r="A869" t="str">
        <f t="shared" si="144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 s="2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VLOOKUP(E869,'2018_commission_structure-Start'!$A$22:$I$24,9,FALSE)</f>
        <v>600000</v>
      </c>
      <c r="J869" s="2">
        <f t="shared" si="145"/>
        <v>750000</v>
      </c>
      <c r="K869" s="2">
        <f t="shared" si="146"/>
        <v>900000</v>
      </c>
      <c r="L869" s="2">
        <f t="shared" si="147"/>
        <v>1200000</v>
      </c>
      <c r="M869" s="12">
        <f t="shared" si="148"/>
        <v>1.3674066666666667</v>
      </c>
      <c r="N869" t="str">
        <f t="shared" si="143"/>
        <v>125-150%</v>
      </c>
      <c r="O869" s="6">
        <f>MIN(H869,I869)*INDEX('2018_commission_structure-Start'!$A$21:$I$24,MATCH($E869,'2018_commission_structure-Start'!$A$21:$A$24,0),MATCH(O$1,'2018_commission_structure-Start'!$A$21:$I$21,0))</f>
        <v>78000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25500.000000000004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14793.24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49"/>
        <v>118293.24</v>
      </c>
      <c r="U869" s="6">
        <f t="shared" si="150"/>
        <v>181811.24</v>
      </c>
      <c r="V869" s="6">
        <f>MIN(H869,I869)*INDEX('2018_commission_structure-Start'!$A$15:$J$18,MATCH($E869,'2018_commission_structure-Start'!$A$15:$A$18,0),MATCH(V$1,'2018_commission_structure-Start'!$A$15:$J$15,0))</f>
        <v>90000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27000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17611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51"/>
        <v>134611</v>
      </c>
      <c r="AB869" s="6">
        <f t="shared" si="152"/>
        <v>198129</v>
      </c>
    </row>
    <row r="870" spans="1:28" x14ac:dyDescent="0.2">
      <c r="A870" t="str">
        <f t="shared" si="144"/>
        <v>Esra Snibson</v>
      </c>
      <c r="B870">
        <v>826490107</v>
      </c>
      <c r="C870" t="s">
        <v>298</v>
      </c>
      <c r="D870" t="s">
        <v>299</v>
      </c>
      <c r="E870" t="s">
        <v>7</v>
      </c>
      <c r="F870" s="2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VLOOKUP(E870,'2018_commission_structure-Start'!$A$22:$I$24,9,FALSE)</f>
        <v>500000</v>
      </c>
      <c r="J870" s="2">
        <f t="shared" si="145"/>
        <v>625000</v>
      </c>
      <c r="K870" s="2">
        <f t="shared" si="146"/>
        <v>750000</v>
      </c>
      <c r="L870" s="2">
        <f t="shared" si="147"/>
        <v>1000000</v>
      </c>
      <c r="M870" s="12">
        <f t="shared" si="148"/>
        <v>1.6478440000000001</v>
      </c>
      <c r="N870" t="str">
        <f t="shared" si="143"/>
        <v>150-200%</v>
      </c>
      <c r="O870" s="6">
        <f>MIN(H870,I870)*INDEX('2018_commission_structure-Start'!$A$21:$I$24,MATCH($E870,'2018_commission_structure-Start'!$A$21:$A$24,0),MATCH(O$1,'2018_commission_structure-Start'!$A$21:$I$21,0))</f>
        <v>50000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18750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22500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16262.84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49"/>
        <v>107512.84</v>
      </c>
      <c r="U870" s="6">
        <f t="shared" si="150"/>
        <v>139997.84</v>
      </c>
      <c r="V870" s="6">
        <f>MIN(H870,I870)*INDEX('2018_commission_structure-Start'!$A$15:$J$18,MATCH($E870,'2018_commission_structure-Start'!$A$15:$A$18,0),MATCH(V$1,'2018_commission_structure-Start'!$A$15:$J$15,0))</f>
        <v>60000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21250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25000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16262.84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51"/>
        <v>122512.84</v>
      </c>
      <c r="AB870" s="6">
        <f t="shared" si="152"/>
        <v>154997.84</v>
      </c>
    </row>
    <row r="871" spans="1:28" x14ac:dyDescent="0.2">
      <c r="A871" t="str">
        <f t="shared" si="144"/>
        <v>Danny Snoddin</v>
      </c>
      <c r="B871">
        <v>8093156364</v>
      </c>
      <c r="C871" t="s">
        <v>89</v>
      </c>
      <c r="D871" t="s">
        <v>90</v>
      </c>
      <c r="E871" t="s">
        <v>7</v>
      </c>
      <c r="F871" s="2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VLOOKUP(E871,'2018_commission_structure-Start'!$A$22:$I$24,9,FALSE)</f>
        <v>500000</v>
      </c>
      <c r="J871" s="2">
        <f t="shared" si="145"/>
        <v>625000</v>
      </c>
      <c r="K871" s="2">
        <f t="shared" si="146"/>
        <v>750000</v>
      </c>
      <c r="L871" s="2">
        <f t="shared" si="147"/>
        <v>1000000</v>
      </c>
      <c r="M871" s="12">
        <f t="shared" si="148"/>
        <v>1.2218180000000001</v>
      </c>
      <c r="N871" t="str">
        <f t="shared" si="143"/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16636.349999999999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49"/>
        <v>66636.350000000006</v>
      </c>
      <c r="U871" s="6">
        <f t="shared" si="150"/>
        <v>130780.35</v>
      </c>
      <c r="V871" s="6">
        <f>MIN(H871,I871)*INDEX('2018_commission_structure-Start'!$A$15:$J$18,MATCH($E871,'2018_commission_structure-Start'!$A$15:$A$18,0),MATCH(V$1,'2018_commission_structure-Start'!$A$15:$J$15,0))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18854.530000000002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51"/>
        <v>78854.53</v>
      </c>
      <c r="AB871" s="6">
        <f t="shared" si="152"/>
        <v>142998.53</v>
      </c>
    </row>
    <row r="872" spans="1:28" x14ac:dyDescent="0.2">
      <c r="A872" t="str">
        <f t="shared" si="144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 s="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VLOOKUP(E872,'2018_commission_structure-Start'!$A$22:$I$24,9,FALSE)</f>
        <v>750000</v>
      </c>
      <c r="J872" s="2">
        <f t="shared" si="145"/>
        <v>937500</v>
      </c>
      <c r="K872" s="2">
        <f t="shared" si="146"/>
        <v>1125000</v>
      </c>
      <c r="L872" s="2">
        <f t="shared" si="147"/>
        <v>1500000</v>
      </c>
      <c r="M872" s="12">
        <f t="shared" si="148"/>
        <v>1.4203173333333334</v>
      </c>
      <c r="N872" t="str">
        <f t="shared" si="143"/>
        <v>125-150%</v>
      </c>
      <c r="O872" s="6">
        <f>MIN(H872,I872)*INDEX('2018_commission_structure-Start'!$A$21:$I$24,MATCH($E872,'2018_commission_structure-Start'!$A$21:$A$24,0),MATCH(O$1,'2018_commission_structure-Start'!$A$21:$I$21,0))</f>
        <v>112500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35625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29379.74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49"/>
        <v>177504.74</v>
      </c>
      <c r="U872" s="6">
        <f t="shared" si="150"/>
        <v>261001.74</v>
      </c>
      <c r="V872" s="6">
        <f>MIN(H872,I872)*INDEX('2018_commission_structure-Start'!$A$15:$J$18,MATCH($E872,'2018_commission_structure-Start'!$A$15:$A$18,0),MATCH(V$1,'2018_commission_structure-Start'!$A$15:$J$15,0))</f>
        <v>112500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41250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31934.5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51"/>
        <v>185684.5</v>
      </c>
      <c r="AB872" s="6">
        <f t="shared" si="152"/>
        <v>269181.5</v>
      </c>
    </row>
    <row r="873" spans="1:28" x14ac:dyDescent="0.2">
      <c r="A873" t="str">
        <f t="shared" si="144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 s="2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VLOOKUP(E873,'2018_commission_structure-Start'!$A$22:$I$24,9,FALSE)</f>
        <v>500000</v>
      </c>
      <c r="J873" s="2">
        <f t="shared" si="145"/>
        <v>625000</v>
      </c>
      <c r="K873" s="2">
        <f t="shared" si="146"/>
        <v>750000</v>
      </c>
      <c r="L873" s="2">
        <f t="shared" si="147"/>
        <v>1000000</v>
      </c>
      <c r="M873" s="12">
        <f t="shared" si="148"/>
        <v>1.7862960000000001</v>
      </c>
      <c r="N873" t="str">
        <f t="shared" si="143"/>
        <v>150-200%</v>
      </c>
      <c r="O873" s="6">
        <f>MIN(H873,I873)*INDEX('2018_commission_structure-Start'!$A$21:$I$24,MATCH($E873,'2018_commission_structure-Start'!$A$21:$A$24,0),MATCH(O$1,'2018_commission_structure-Start'!$A$21:$I$21,0))</f>
        <v>50000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18750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22500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31492.560000000001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49"/>
        <v>122742.56</v>
      </c>
      <c r="U873" s="6">
        <f t="shared" si="150"/>
        <v>153364.56</v>
      </c>
      <c r="V873" s="6">
        <f>MIN(H873,I873)*INDEX('2018_commission_structure-Start'!$A$15:$J$18,MATCH($E873,'2018_commission_structure-Start'!$A$15:$A$18,0),MATCH(V$1,'2018_commission_structure-Start'!$A$15:$J$15,0))</f>
        <v>60000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21250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25000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31492.560000000001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51"/>
        <v>137742.56</v>
      </c>
      <c r="AB873" s="6">
        <f t="shared" si="152"/>
        <v>168364.56</v>
      </c>
    </row>
    <row r="874" spans="1:28" x14ac:dyDescent="0.2">
      <c r="A874" t="str">
        <f t="shared" si="144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 s="2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VLOOKUP(E874,'2018_commission_structure-Start'!$A$22:$I$24,9,FALSE)</f>
        <v>500000</v>
      </c>
      <c r="J874" s="2">
        <f t="shared" si="145"/>
        <v>625000</v>
      </c>
      <c r="K874" s="2">
        <f t="shared" si="146"/>
        <v>750000</v>
      </c>
      <c r="L874" s="2">
        <f t="shared" si="147"/>
        <v>1000000</v>
      </c>
      <c r="M874" s="12">
        <f t="shared" si="148"/>
        <v>0.91822599999999999</v>
      </c>
      <c r="N874" t="str">
        <f t="shared" si="143"/>
        <v>0-100%</v>
      </c>
      <c r="O874" s="6">
        <f>MIN(H874,I874)*INDEX('2018_commission_structure-Start'!$A$21:$I$24,MATCH($E874,'2018_commission_structure-Start'!$A$21:$A$24,0),MATCH(O$1,'2018_commission_structure-Start'!$A$21:$I$21,0))</f>
        <v>45911.3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49"/>
        <v>45911.3</v>
      </c>
      <c r="U874" s="6">
        <f t="shared" si="150"/>
        <v>95831.3</v>
      </c>
      <c r="V874" s="6">
        <f>MIN(H874,I874)*INDEX('2018_commission_structure-Start'!$A$15:$J$18,MATCH($E874,'2018_commission_structure-Start'!$A$15:$A$18,0),MATCH(V$1,'2018_commission_structure-Start'!$A$15:$J$15,0))</f>
        <v>55093.56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51"/>
        <v>55093.56</v>
      </c>
      <c r="AB874" s="6">
        <f t="shared" si="152"/>
        <v>105013.56</v>
      </c>
    </row>
    <row r="875" spans="1:28" x14ac:dyDescent="0.2">
      <c r="A875" t="str">
        <f t="shared" si="144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 s="2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VLOOKUP(E875,'2018_commission_structure-Start'!$A$22:$I$24,9,FALSE)</f>
        <v>600000</v>
      </c>
      <c r="J875" s="2">
        <f t="shared" si="145"/>
        <v>750000</v>
      </c>
      <c r="K875" s="2">
        <f t="shared" si="146"/>
        <v>900000</v>
      </c>
      <c r="L875" s="2">
        <f t="shared" si="147"/>
        <v>1200000</v>
      </c>
      <c r="M875" s="12">
        <f t="shared" si="148"/>
        <v>1.2675833333333333</v>
      </c>
      <c r="N875" t="str">
        <f t="shared" si="143"/>
        <v>125-150%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25500.000000000004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2215.5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49"/>
        <v>105715.5</v>
      </c>
      <c r="U875" s="6">
        <f t="shared" si="150"/>
        <v>185698.5</v>
      </c>
      <c r="V875" s="6">
        <f>MIN(H875,I875)*INDEX('2018_commission_structure-Start'!$A$15:$J$18,MATCH($E875,'2018_commission_structure-Start'!$A$15:$A$18,0),MATCH(V$1,'2018_commission_structure-Start'!$A$15:$J$15,0))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27000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2637.5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51"/>
        <v>119637.5</v>
      </c>
      <c r="AB875" s="6">
        <f t="shared" si="152"/>
        <v>199620.5</v>
      </c>
    </row>
    <row r="876" spans="1:28" x14ac:dyDescent="0.2">
      <c r="A876" t="str">
        <f t="shared" si="144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 s="2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VLOOKUP(E876,'2018_commission_structure-Start'!$A$22:$I$24,9,FALSE)</f>
        <v>750000</v>
      </c>
      <c r="J876" s="2">
        <f t="shared" si="145"/>
        <v>937500</v>
      </c>
      <c r="K876" s="2">
        <f t="shared" si="146"/>
        <v>1125000</v>
      </c>
      <c r="L876" s="2">
        <f t="shared" si="147"/>
        <v>1500000</v>
      </c>
      <c r="M876" s="12">
        <f t="shared" si="148"/>
        <v>1.706772</v>
      </c>
      <c r="N876" t="str">
        <f t="shared" si="143"/>
        <v>150-200%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43125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46523.7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49"/>
        <v>237773.7</v>
      </c>
      <c r="U876" s="6">
        <f t="shared" si="150"/>
        <v>323361.7</v>
      </c>
      <c r="V876" s="6">
        <f>MIN(H876,I876)*INDEX('2018_commission_structure-Start'!$A$15:$J$18,MATCH($E876,'2018_commission_structure-Start'!$A$15:$A$18,0),MATCH(V$1,'2018_commission_structure-Start'!$A$15:$J$15,0))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46875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51176.07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51"/>
        <v>251801.07</v>
      </c>
      <c r="AB876" s="6">
        <f t="shared" si="152"/>
        <v>337389.07</v>
      </c>
    </row>
    <row r="877" spans="1:28" x14ac:dyDescent="0.2">
      <c r="A877" t="str">
        <f t="shared" si="144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 s="2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VLOOKUP(E877,'2018_commission_structure-Start'!$A$22:$I$24,9,FALSE)</f>
        <v>750000</v>
      </c>
      <c r="J877" s="2">
        <f t="shared" si="145"/>
        <v>937500</v>
      </c>
      <c r="K877" s="2">
        <f t="shared" si="146"/>
        <v>1125000</v>
      </c>
      <c r="L877" s="2">
        <f t="shared" si="147"/>
        <v>1500000</v>
      </c>
      <c r="M877" s="12">
        <f t="shared" si="148"/>
        <v>1.0617693333333333</v>
      </c>
      <c r="N877" t="str">
        <f t="shared" si="143"/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8802.1299999999992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49"/>
        <v>121302.13</v>
      </c>
      <c r="U877" s="6">
        <f t="shared" si="150"/>
        <v>232851.13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10191.94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51"/>
        <v>122691.94</v>
      </c>
      <c r="AB877" s="6">
        <f t="shared" si="152"/>
        <v>234240.94</v>
      </c>
    </row>
    <row r="878" spans="1:28" x14ac:dyDescent="0.2">
      <c r="A878" t="str">
        <f t="shared" si="144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 s="2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VLOOKUP(E878,'2018_commission_structure-Start'!$A$22:$I$24,9,FALSE)</f>
        <v>600000</v>
      </c>
      <c r="J878" s="2">
        <f t="shared" si="145"/>
        <v>750000</v>
      </c>
      <c r="K878" s="2">
        <f t="shared" si="146"/>
        <v>900000</v>
      </c>
      <c r="L878" s="2">
        <f t="shared" si="147"/>
        <v>1200000</v>
      </c>
      <c r="M878" s="12">
        <f t="shared" si="148"/>
        <v>1.2239</v>
      </c>
      <c r="N878" t="str">
        <f t="shared" ref="N878:N941" si="153">IF(M878&lt;=1, "0-100%", IF(M878&lt;=1.25, "100-125%", IF(M878&lt;=1.5, "125-150%", IF(M878&lt;=2, "150-200%", "&gt;200%"))))</f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22837.800000000003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49"/>
        <v>100837.8</v>
      </c>
      <c r="U878" s="6">
        <f t="shared" si="150"/>
        <v>178086.8</v>
      </c>
      <c r="V878" s="6">
        <f>MIN(H878,I878)*INDEX('2018_commission_structure-Start'!$A$15:$J$18,MATCH($E878,'2018_commission_structure-Start'!$A$15:$A$18,0),MATCH(V$1,'2018_commission_structure-Start'!$A$15:$J$15,0))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24181.200000000001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51"/>
        <v>114181.2</v>
      </c>
      <c r="AB878" s="6">
        <f t="shared" si="152"/>
        <v>191430.2</v>
      </c>
    </row>
    <row r="879" spans="1:28" x14ac:dyDescent="0.2">
      <c r="A879" t="str">
        <f t="shared" si="144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 s="2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VLOOKUP(E879,'2018_commission_structure-Start'!$A$22:$I$24,9,FALSE)</f>
        <v>750000</v>
      </c>
      <c r="J879" s="2">
        <f t="shared" si="145"/>
        <v>937500</v>
      </c>
      <c r="K879" s="2">
        <f t="shared" si="146"/>
        <v>1125000</v>
      </c>
      <c r="L879" s="2">
        <f t="shared" si="147"/>
        <v>1500000</v>
      </c>
      <c r="M879" s="12">
        <f t="shared" si="148"/>
        <v>0.97540933333333335</v>
      </c>
      <c r="N879" t="str">
        <f t="shared" si="153"/>
        <v>0-100%</v>
      </c>
      <c r="O879" s="6">
        <f>MIN(H879,I879)*INDEX('2018_commission_structure-Start'!$A$21:$I$24,MATCH($E879,'2018_commission_structure-Start'!$A$21:$A$24,0),MATCH(O$1,'2018_commission_structure-Start'!$A$21:$I$21,0))</f>
        <v>109733.55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49"/>
        <v>109733.55</v>
      </c>
      <c r="U879" s="6">
        <f t="shared" si="150"/>
        <v>192980.55</v>
      </c>
      <c r="V879" s="6">
        <f>MIN(H879,I879)*INDEX('2018_commission_structure-Start'!$A$15:$J$18,MATCH($E879,'2018_commission_structure-Start'!$A$15:$A$18,0),MATCH(V$1,'2018_commission_structure-Start'!$A$15:$J$15,0))</f>
        <v>109733.55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51"/>
        <v>109733.55</v>
      </c>
      <c r="AB879" s="6">
        <f t="shared" si="152"/>
        <v>192980.55</v>
      </c>
    </row>
    <row r="880" spans="1:28" x14ac:dyDescent="0.2">
      <c r="A880" t="str">
        <f t="shared" si="144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 s="2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VLOOKUP(E880,'2018_commission_structure-Start'!$A$22:$I$24,9,FALSE)</f>
        <v>750000</v>
      </c>
      <c r="J880" s="2">
        <f t="shared" si="145"/>
        <v>937500</v>
      </c>
      <c r="K880" s="2">
        <f t="shared" si="146"/>
        <v>1125000</v>
      </c>
      <c r="L880" s="2">
        <f t="shared" si="147"/>
        <v>1500000</v>
      </c>
      <c r="M880" s="12">
        <f t="shared" si="148"/>
        <v>0.73067199999999999</v>
      </c>
      <c r="N880" t="str">
        <f t="shared" si="153"/>
        <v>0-100%</v>
      </c>
      <c r="O880" s="6">
        <f>MIN(H880,I880)*INDEX('2018_commission_structure-Start'!$A$21:$I$24,MATCH($E880,'2018_commission_structure-Start'!$A$21:$A$24,0),MATCH(O$1,'2018_commission_structure-Start'!$A$21:$I$21,0))</f>
        <v>82200.599999999991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0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49"/>
        <v>82200.599999999991</v>
      </c>
      <c r="U880" s="6">
        <f t="shared" si="150"/>
        <v>169163.59999999998</v>
      </c>
      <c r="V880" s="6">
        <f>MIN(H880,I880)*INDEX('2018_commission_structure-Start'!$A$15:$J$18,MATCH($E880,'2018_commission_structure-Start'!$A$15:$A$18,0),MATCH(V$1,'2018_commission_structure-Start'!$A$15:$J$15,0))</f>
        <v>82200.599999999991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51"/>
        <v>82200.599999999991</v>
      </c>
      <c r="AB880" s="6">
        <f t="shared" si="152"/>
        <v>169163.59999999998</v>
      </c>
    </row>
    <row r="881" spans="1:28" x14ac:dyDescent="0.2">
      <c r="A881" t="str">
        <f t="shared" si="144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 s="2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VLOOKUP(E881,'2018_commission_structure-Start'!$A$22:$I$24,9,FALSE)</f>
        <v>750000</v>
      </c>
      <c r="J881" s="2">
        <f t="shared" si="145"/>
        <v>937500</v>
      </c>
      <c r="K881" s="2">
        <f t="shared" si="146"/>
        <v>1125000</v>
      </c>
      <c r="L881" s="2">
        <f t="shared" si="147"/>
        <v>1500000</v>
      </c>
      <c r="M881" s="12">
        <f t="shared" si="148"/>
        <v>0.59925600000000001</v>
      </c>
      <c r="N881" t="str">
        <f t="shared" si="153"/>
        <v>0-100%</v>
      </c>
      <c r="O881" s="6">
        <f>MIN(H881,I881)*INDEX('2018_commission_structure-Start'!$A$21:$I$24,MATCH($E881,'2018_commission_structure-Start'!$A$21:$A$24,0),MATCH(O$1,'2018_commission_structure-Start'!$A$21:$I$21,0))</f>
        <v>67416.3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49"/>
        <v>67416.3</v>
      </c>
      <c r="U881" s="6">
        <f t="shared" si="150"/>
        <v>176397.3</v>
      </c>
      <c r="V881" s="6">
        <f>MIN(H881,I881)*INDEX('2018_commission_structure-Start'!$A$15:$J$18,MATCH($E881,'2018_commission_structure-Start'!$A$15:$A$18,0),MATCH(V$1,'2018_commission_structure-Start'!$A$15:$J$15,0))</f>
        <v>67416.3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51"/>
        <v>67416.3</v>
      </c>
      <c r="AB881" s="6">
        <f t="shared" si="152"/>
        <v>176397.3</v>
      </c>
    </row>
    <row r="882" spans="1:28" x14ac:dyDescent="0.2">
      <c r="A882" t="str">
        <f t="shared" si="144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 s="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VLOOKUP(E882,'2018_commission_structure-Start'!$A$22:$I$24,9,FALSE)</f>
        <v>500000</v>
      </c>
      <c r="J882" s="2">
        <f t="shared" si="145"/>
        <v>625000</v>
      </c>
      <c r="K882" s="2">
        <f t="shared" si="146"/>
        <v>750000</v>
      </c>
      <c r="L882" s="2">
        <f t="shared" si="147"/>
        <v>1000000</v>
      </c>
      <c r="M882" s="12">
        <f t="shared" si="148"/>
        <v>1.2503420000000001</v>
      </c>
      <c r="N882" t="str">
        <f t="shared" si="153"/>
        <v>125-150%</v>
      </c>
      <c r="O882" s="6">
        <f>MIN(H882,I882)*INDEX('2018_commission_structure-Start'!$A$21:$I$24,MATCH($E882,'2018_commission_structure-Start'!$A$21:$A$24,0),MATCH(O$1,'2018_commission_structure-Start'!$A$21:$I$21,0))</f>
        <v>50000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18750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30.779999999999998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49"/>
        <v>68780.78</v>
      </c>
      <c r="U882" s="6">
        <f t="shared" si="150"/>
        <v>131103.78</v>
      </c>
      <c r="V882" s="6">
        <f>MIN(H882,I882)*INDEX('2018_commission_structure-Start'!$A$15:$J$18,MATCH($E882,'2018_commission_structure-Start'!$A$15:$A$18,0),MATCH(V$1,'2018_commission_structure-Start'!$A$15:$J$15,0))</f>
        <v>60000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21250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34.200000000000003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51"/>
        <v>81284.2</v>
      </c>
      <c r="AB882" s="6">
        <f t="shared" si="152"/>
        <v>143607.20000000001</v>
      </c>
    </row>
    <row r="883" spans="1:28" x14ac:dyDescent="0.2">
      <c r="A883" t="str">
        <f t="shared" si="144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 s="2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VLOOKUP(E883,'2018_commission_structure-Start'!$A$22:$I$24,9,FALSE)</f>
        <v>600000</v>
      </c>
      <c r="J883" s="2">
        <f t="shared" si="145"/>
        <v>750000</v>
      </c>
      <c r="K883" s="2">
        <f t="shared" si="146"/>
        <v>900000</v>
      </c>
      <c r="L883" s="2">
        <f t="shared" si="147"/>
        <v>1200000</v>
      </c>
      <c r="M883" s="12">
        <f t="shared" si="148"/>
        <v>1.4366733333333332</v>
      </c>
      <c r="N883" t="str">
        <f t="shared" si="153"/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23520.84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49"/>
        <v>127020.84</v>
      </c>
      <c r="U883" s="6">
        <f t="shared" si="150"/>
        <v>193383.84</v>
      </c>
      <c r="V883" s="6">
        <f>MIN(H883,I883)*INDEX('2018_commission_structure-Start'!$A$15:$J$18,MATCH($E883,'2018_commission_structure-Start'!$A$15:$A$18,0),MATCH(V$1,'2018_commission_structure-Start'!$A$15:$J$15,0))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28001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51"/>
        <v>145001</v>
      </c>
      <c r="AB883" s="6">
        <f t="shared" si="152"/>
        <v>211364</v>
      </c>
    </row>
    <row r="884" spans="1:28" x14ac:dyDescent="0.2">
      <c r="A884" t="str">
        <f t="shared" si="144"/>
        <v>Tobe Standen</v>
      </c>
      <c r="B884">
        <v>4475496373</v>
      </c>
      <c r="C884" t="s">
        <v>17</v>
      </c>
      <c r="D884" t="s">
        <v>18</v>
      </c>
      <c r="E884" t="s">
        <v>10</v>
      </c>
      <c r="F884" s="2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VLOOKUP(E884,'2018_commission_structure-Start'!$A$22:$I$24,9,FALSE)</f>
        <v>750000</v>
      </c>
      <c r="J884" s="2">
        <f t="shared" si="145"/>
        <v>937500</v>
      </c>
      <c r="K884" s="2">
        <f t="shared" si="146"/>
        <v>1125000</v>
      </c>
      <c r="L884" s="2">
        <f t="shared" si="147"/>
        <v>1500000</v>
      </c>
      <c r="M884" s="12">
        <f t="shared" si="148"/>
        <v>0.70635199999999998</v>
      </c>
      <c r="N884" t="str">
        <f t="shared" si="153"/>
        <v>0-100%</v>
      </c>
      <c r="O884" s="6">
        <f>MIN(H884,I884)*INDEX('2018_commission_structure-Start'!$A$21:$I$24,MATCH($E884,'2018_commission_structure-Start'!$A$21:$A$24,0),MATCH(O$1,'2018_commission_structure-Start'!$A$21:$I$21,0))</f>
        <v>79464.599999999991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49"/>
        <v>79464.599999999991</v>
      </c>
      <c r="U884" s="6">
        <f t="shared" si="150"/>
        <v>189619.59999999998</v>
      </c>
      <c r="V884" s="6">
        <f>MIN(H884,I884)*INDEX('2018_commission_structure-Start'!$A$15:$J$18,MATCH($E884,'2018_commission_structure-Start'!$A$15:$A$18,0),MATCH(V$1,'2018_commission_structure-Start'!$A$15:$J$15,0))</f>
        <v>79464.599999999991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51"/>
        <v>79464.599999999991</v>
      </c>
      <c r="AB884" s="6">
        <f t="shared" si="152"/>
        <v>189619.59999999998</v>
      </c>
    </row>
    <row r="885" spans="1:28" x14ac:dyDescent="0.2">
      <c r="A885" t="str">
        <f t="shared" si="144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 s="2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VLOOKUP(E885,'2018_commission_structure-Start'!$A$22:$I$24,9,FALSE)</f>
        <v>600000</v>
      </c>
      <c r="J885" s="2">
        <f t="shared" si="145"/>
        <v>750000</v>
      </c>
      <c r="K885" s="2">
        <f t="shared" si="146"/>
        <v>900000</v>
      </c>
      <c r="L885" s="2">
        <f t="shared" si="147"/>
        <v>1200000</v>
      </c>
      <c r="M885" s="12">
        <f t="shared" si="148"/>
        <v>1.6992350000000001</v>
      </c>
      <c r="N885" t="str">
        <f t="shared" si="153"/>
        <v>150-200%</v>
      </c>
      <c r="O885" s="6">
        <f>MIN(H885,I885)*INDEX('2018_commission_structure-Start'!$A$21:$I$24,MATCH($E885,'2018_commission_structure-Start'!$A$21:$A$24,0),MATCH(O$1,'2018_commission_structure-Start'!$A$21:$I$21,0))</f>
        <v>78000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25500.000000000004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31500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31080.66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49"/>
        <v>166080.66</v>
      </c>
      <c r="U885" s="6">
        <f t="shared" si="150"/>
        <v>216221.66</v>
      </c>
      <c r="V885" s="6">
        <f>MIN(H885,I885)*INDEX('2018_commission_structure-Start'!$A$15:$J$18,MATCH($E885,'2018_commission_structure-Start'!$A$15:$A$18,0),MATCH(V$1,'2018_commission_structure-Start'!$A$15:$J$15,0))</f>
        <v>90000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27000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37500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35862.299999999996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51"/>
        <v>190362.3</v>
      </c>
      <c r="AB885" s="6">
        <f t="shared" si="152"/>
        <v>240503.3</v>
      </c>
    </row>
    <row r="886" spans="1:28" x14ac:dyDescent="0.2">
      <c r="A886" t="str">
        <f t="shared" si="144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 s="2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VLOOKUP(E886,'2018_commission_structure-Start'!$A$22:$I$24,9,FALSE)</f>
        <v>600000</v>
      </c>
      <c r="J886" s="2">
        <f t="shared" si="145"/>
        <v>750000</v>
      </c>
      <c r="K886" s="2">
        <f t="shared" si="146"/>
        <v>900000</v>
      </c>
      <c r="L886" s="2">
        <f t="shared" si="147"/>
        <v>1200000</v>
      </c>
      <c r="M886" s="12">
        <f t="shared" si="148"/>
        <v>1.4102749999999999</v>
      </c>
      <c r="N886" t="str">
        <f t="shared" si="153"/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20194.649999999998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49"/>
        <v>123694.65</v>
      </c>
      <c r="U886" s="6">
        <f t="shared" si="150"/>
        <v>192720.65</v>
      </c>
      <c r="V886" s="6">
        <f>MIN(H886,I886)*INDEX('2018_commission_structure-Start'!$A$15:$J$18,MATCH($E886,'2018_commission_structure-Start'!$A$15:$A$18,0),MATCH(V$1,'2018_commission_structure-Start'!$A$15:$J$15,0))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24041.25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51"/>
        <v>141041.25</v>
      </c>
      <c r="AB886" s="6">
        <f t="shared" si="152"/>
        <v>210067.25</v>
      </c>
    </row>
    <row r="887" spans="1:28" x14ac:dyDescent="0.2">
      <c r="A887" t="str">
        <f t="shared" si="144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 s="2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VLOOKUP(E887,'2018_commission_structure-Start'!$A$22:$I$24,9,FALSE)</f>
        <v>750000</v>
      </c>
      <c r="J887" s="2">
        <f t="shared" si="145"/>
        <v>937500</v>
      </c>
      <c r="K887" s="2">
        <f t="shared" si="146"/>
        <v>1125000</v>
      </c>
      <c r="L887" s="2">
        <f t="shared" si="147"/>
        <v>1500000</v>
      </c>
      <c r="M887" s="12">
        <f t="shared" si="148"/>
        <v>0.94010400000000005</v>
      </c>
      <c r="N887" t="str">
        <f t="shared" si="153"/>
        <v>0-100%</v>
      </c>
      <c r="O887" s="6">
        <f>MIN(H887,I887)*INDEX('2018_commission_structure-Start'!$A$21:$I$24,MATCH($E887,'2018_commission_structure-Start'!$A$21:$A$24,0),MATCH(O$1,'2018_commission_structure-Start'!$A$21:$I$21,0))</f>
        <v>105761.7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49"/>
        <v>105761.7</v>
      </c>
      <c r="U887" s="6">
        <f t="shared" si="150"/>
        <v>202602.7</v>
      </c>
      <c r="V887" s="6">
        <f>MIN(H887,I887)*INDEX('2018_commission_structure-Start'!$A$15:$J$18,MATCH($E887,'2018_commission_structure-Start'!$A$15:$A$18,0),MATCH(V$1,'2018_commission_structure-Start'!$A$15:$J$15,0))</f>
        <v>105761.7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51"/>
        <v>105761.7</v>
      </c>
      <c r="AB887" s="6">
        <f t="shared" si="152"/>
        <v>202602.7</v>
      </c>
    </row>
    <row r="888" spans="1:28" x14ac:dyDescent="0.2">
      <c r="A888" t="str">
        <f t="shared" si="144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 s="2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VLOOKUP(E888,'2018_commission_structure-Start'!$A$22:$I$24,9,FALSE)</f>
        <v>750000</v>
      </c>
      <c r="J888" s="2">
        <f t="shared" si="145"/>
        <v>937500</v>
      </c>
      <c r="K888" s="2">
        <f t="shared" si="146"/>
        <v>1125000</v>
      </c>
      <c r="L888" s="2">
        <f t="shared" si="147"/>
        <v>1500000</v>
      </c>
      <c r="M888" s="12">
        <f t="shared" si="148"/>
        <v>1.2642439999999999</v>
      </c>
      <c r="N888" t="str">
        <f t="shared" si="153"/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2457.09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49"/>
        <v>150582.09</v>
      </c>
      <c r="U888" s="6">
        <f t="shared" si="150"/>
        <v>237985.09</v>
      </c>
      <c r="V888" s="6">
        <f>MIN(H888,I888)*INDEX('2018_commission_structure-Start'!$A$15:$J$18,MATCH($E888,'2018_commission_structure-Start'!$A$15:$A$18,0),MATCH(V$1,'2018_commission_structure-Start'!$A$15:$J$15,0))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2670.75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51"/>
        <v>156420.75</v>
      </c>
      <c r="AB888" s="6">
        <f t="shared" si="152"/>
        <v>243823.75</v>
      </c>
    </row>
    <row r="889" spans="1:28" x14ac:dyDescent="0.2">
      <c r="A889" t="str">
        <f t="shared" si="144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 s="2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VLOOKUP(E889,'2018_commission_structure-Start'!$A$22:$I$24,9,FALSE)</f>
        <v>600000</v>
      </c>
      <c r="J889" s="2">
        <f t="shared" si="145"/>
        <v>750000</v>
      </c>
      <c r="K889" s="2">
        <f t="shared" si="146"/>
        <v>900000</v>
      </c>
      <c r="L889" s="2">
        <f t="shared" si="147"/>
        <v>1200000</v>
      </c>
      <c r="M889" s="12">
        <f t="shared" si="148"/>
        <v>1.2067266666666667</v>
      </c>
      <c r="N889" t="str">
        <f t="shared" si="153"/>
        <v>100-125%</v>
      </c>
      <c r="O889" s="6">
        <f>MIN(H889,I889)*INDEX('2018_commission_structure-Start'!$A$21:$I$24,MATCH($E889,'2018_commission_structure-Start'!$A$21:$A$24,0),MATCH(O$1,'2018_commission_structure-Start'!$A$21:$I$21,0))</f>
        <v>78000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21086.120000000003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49"/>
        <v>99086.12</v>
      </c>
      <c r="U889" s="6">
        <f t="shared" si="150"/>
        <v>163717.12</v>
      </c>
      <c r="V889" s="6">
        <f>MIN(H889,I889)*INDEX('2018_commission_structure-Start'!$A$15:$J$18,MATCH($E889,'2018_commission_structure-Start'!$A$15:$A$18,0),MATCH(V$1,'2018_commission_structure-Start'!$A$15:$J$15,0))</f>
        <v>90000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22326.48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51"/>
        <v>112326.48</v>
      </c>
      <c r="AB889" s="6">
        <f t="shared" si="152"/>
        <v>176957.47999999998</v>
      </c>
    </row>
    <row r="890" spans="1:28" x14ac:dyDescent="0.2">
      <c r="A890" t="str">
        <f t="shared" si="144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 s="2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VLOOKUP(E890,'2018_commission_structure-Start'!$A$22:$I$24,9,FALSE)</f>
        <v>600000</v>
      </c>
      <c r="J890" s="2">
        <f t="shared" si="145"/>
        <v>750000</v>
      </c>
      <c r="K890" s="2">
        <f t="shared" si="146"/>
        <v>900000</v>
      </c>
      <c r="L890" s="2">
        <f t="shared" si="147"/>
        <v>1200000</v>
      </c>
      <c r="M890" s="12">
        <f t="shared" si="148"/>
        <v>1.1550816666666666</v>
      </c>
      <c r="N890" t="str">
        <f t="shared" si="153"/>
        <v>100-125%</v>
      </c>
      <c r="O890" s="6">
        <f>MIN(H890,I890)*INDEX('2018_commission_structure-Start'!$A$21:$I$24,MATCH($E890,'2018_commission_structure-Start'!$A$21:$A$24,0),MATCH(O$1,'2018_commission_structure-Start'!$A$21:$I$21,0))</f>
        <v>78000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15818.330000000002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49"/>
        <v>93818.33</v>
      </c>
      <c r="U890" s="6">
        <f t="shared" si="150"/>
        <v>167360.33000000002</v>
      </c>
      <c r="V890" s="6">
        <f>MIN(H890,I890)*INDEX('2018_commission_structure-Start'!$A$15:$J$18,MATCH($E890,'2018_commission_structure-Start'!$A$15:$A$18,0),MATCH(V$1,'2018_commission_structure-Start'!$A$15:$J$15,0))</f>
        <v>90000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16748.82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51"/>
        <v>106748.82</v>
      </c>
      <c r="AB890" s="6">
        <f t="shared" si="152"/>
        <v>180290.82</v>
      </c>
    </row>
    <row r="891" spans="1:28" x14ac:dyDescent="0.2">
      <c r="A891" t="str">
        <f t="shared" si="144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 s="2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VLOOKUP(E891,'2018_commission_structure-Start'!$A$22:$I$24,9,FALSE)</f>
        <v>500000</v>
      </c>
      <c r="J891" s="2">
        <f t="shared" si="145"/>
        <v>625000</v>
      </c>
      <c r="K891" s="2">
        <f t="shared" si="146"/>
        <v>750000</v>
      </c>
      <c r="L891" s="2">
        <f t="shared" si="147"/>
        <v>1000000</v>
      </c>
      <c r="M891" s="12">
        <f t="shared" si="148"/>
        <v>1.7977300000000001</v>
      </c>
      <c r="N891" t="str">
        <f t="shared" si="153"/>
        <v>150-200%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22500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32750.3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49"/>
        <v>124000.3</v>
      </c>
      <c r="U891" s="6">
        <f t="shared" si="150"/>
        <v>159661.29999999999</v>
      </c>
      <c r="V891" s="6">
        <f>MIN(H891,I891)*INDEX('2018_commission_structure-Start'!$A$15:$J$18,MATCH($E891,'2018_commission_structure-Start'!$A$15:$A$18,0),MATCH(V$1,'2018_commission_structure-Start'!$A$15:$J$15,0))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25000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32750.3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51"/>
        <v>139000.29999999999</v>
      </c>
      <c r="AB891" s="6">
        <f t="shared" si="152"/>
        <v>174661.3</v>
      </c>
    </row>
    <row r="892" spans="1:28" x14ac:dyDescent="0.2">
      <c r="A892" t="str">
        <f t="shared" si="144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 s="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VLOOKUP(E892,'2018_commission_structure-Start'!$A$22:$I$24,9,FALSE)</f>
        <v>600000</v>
      </c>
      <c r="J892" s="2">
        <f t="shared" si="145"/>
        <v>750000</v>
      </c>
      <c r="K892" s="2">
        <f t="shared" si="146"/>
        <v>900000</v>
      </c>
      <c r="L892" s="2">
        <f t="shared" si="147"/>
        <v>1200000</v>
      </c>
      <c r="M892" s="12">
        <f t="shared" si="148"/>
        <v>0.38289499999999999</v>
      </c>
      <c r="N892" t="str">
        <f t="shared" si="153"/>
        <v>0-100%</v>
      </c>
      <c r="O892" s="6">
        <f>MIN(H892,I892)*INDEX('2018_commission_structure-Start'!$A$21:$I$24,MATCH($E892,'2018_commission_structure-Start'!$A$21:$A$24,0),MATCH(O$1,'2018_commission_structure-Start'!$A$21:$I$21,0))</f>
        <v>29865.81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49"/>
        <v>29865.81</v>
      </c>
      <c r="U892" s="6">
        <f t="shared" si="150"/>
        <v>82624.81</v>
      </c>
      <c r="V892" s="6">
        <f>MIN(H892,I892)*INDEX('2018_commission_structure-Start'!$A$15:$J$18,MATCH($E892,'2018_commission_structure-Start'!$A$15:$A$18,0),MATCH(V$1,'2018_commission_structure-Start'!$A$15:$J$15,0))</f>
        <v>34460.549999999996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51"/>
        <v>34460.549999999996</v>
      </c>
      <c r="AB892" s="6">
        <f t="shared" si="152"/>
        <v>87219.549999999988</v>
      </c>
    </row>
    <row r="893" spans="1:28" x14ac:dyDescent="0.2">
      <c r="A893" t="str">
        <f t="shared" si="144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 s="2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VLOOKUP(E893,'2018_commission_structure-Start'!$A$22:$I$24,9,FALSE)</f>
        <v>500000</v>
      </c>
      <c r="J893" s="2">
        <f t="shared" si="145"/>
        <v>625000</v>
      </c>
      <c r="K893" s="2">
        <f t="shared" si="146"/>
        <v>750000</v>
      </c>
      <c r="L893" s="2">
        <f t="shared" si="147"/>
        <v>1000000</v>
      </c>
      <c r="M893" s="12">
        <f t="shared" si="148"/>
        <v>1.874546</v>
      </c>
      <c r="N893" t="str">
        <f t="shared" si="153"/>
        <v>150-200%</v>
      </c>
      <c r="O893" s="6">
        <f>MIN(H893,I893)*INDEX('2018_commission_structure-Start'!$A$21:$I$24,MATCH($E893,'2018_commission_structure-Start'!$A$21:$A$24,0),MATCH(O$1,'2018_commission_structure-Start'!$A$21:$I$21,0))</f>
        <v>50000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18750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22500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41200.06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49"/>
        <v>132450.06</v>
      </c>
      <c r="U893" s="6">
        <f t="shared" si="150"/>
        <v>181066.06</v>
      </c>
      <c r="V893" s="6">
        <f>MIN(H893,I893)*INDEX('2018_commission_structure-Start'!$A$15:$J$18,MATCH($E893,'2018_commission_structure-Start'!$A$15:$A$18,0),MATCH(V$1,'2018_commission_structure-Start'!$A$15:$J$15,0))</f>
        <v>60000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21250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25000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41200.06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51"/>
        <v>147450.06</v>
      </c>
      <c r="AB893" s="6">
        <f t="shared" si="152"/>
        <v>196066.06</v>
      </c>
    </row>
    <row r="894" spans="1:28" x14ac:dyDescent="0.2">
      <c r="A894" t="str">
        <f t="shared" si="144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 s="2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VLOOKUP(E894,'2018_commission_structure-Start'!$A$22:$I$24,9,FALSE)</f>
        <v>500000</v>
      </c>
      <c r="J894" s="2">
        <f t="shared" si="145"/>
        <v>625000</v>
      </c>
      <c r="K894" s="2">
        <f t="shared" si="146"/>
        <v>750000</v>
      </c>
      <c r="L894" s="2">
        <f t="shared" si="147"/>
        <v>1000000</v>
      </c>
      <c r="M894" s="12">
        <f t="shared" si="148"/>
        <v>1.796122</v>
      </c>
      <c r="N894" t="str">
        <f t="shared" si="153"/>
        <v>150-200%</v>
      </c>
      <c r="O894" s="6">
        <f>MIN(H894,I894)*INDEX('2018_commission_structure-Start'!$A$21:$I$24,MATCH($E894,'2018_commission_structure-Start'!$A$21:$A$24,0),MATCH(O$1,'2018_commission_structure-Start'!$A$21:$I$21,0))</f>
        <v>50000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18750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22500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32573.420000000002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49"/>
        <v>123823.42</v>
      </c>
      <c r="U894" s="6">
        <f t="shared" si="150"/>
        <v>157973.41999999998</v>
      </c>
      <c r="V894" s="6">
        <f>MIN(H894,I894)*INDEX('2018_commission_structure-Start'!$A$15:$J$18,MATCH($E894,'2018_commission_structure-Start'!$A$15:$A$18,0),MATCH(V$1,'2018_commission_structure-Start'!$A$15:$J$15,0))</f>
        <v>60000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21250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25000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32573.420000000002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51"/>
        <v>138823.42000000001</v>
      </c>
      <c r="AB894" s="6">
        <f t="shared" si="152"/>
        <v>172973.42</v>
      </c>
    </row>
    <row r="895" spans="1:28" x14ac:dyDescent="0.2">
      <c r="A895" t="str">
        <f t="shared" si="144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 s="2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VLOOKUP(E895,'2018_commission_structure-Start'!$A$22:$I$24,9,FALSE)</f>
        <v>600000</v>
      </c>
      <c r="J895" s="2">
        <f t="shared" si="145"/>
        <v>750000</v>
      </c>
      <c r="K895" s="2">
        <f t="shared" si="146"/>
        <v>900000</v>
      </c>
      <c r="L895" s="2">
        <f t="shared" si="147"/>
        <v>1200000</v>
      </c>
      <c r="M895" s="12">
        <f t="shared" si="148"/>
        <v>0.81332333333333329</v>
      </c>
      <c r="N895" t="str">
        <f t="shared" si="153"/>
        <v>0-100%</v>
      </c>
      <c r="O895" s="6">
        <f>MIN(H895,I895)*INDEX('2018_commission_structure-Start'!$A$21:$I$24,MATCH($E895,'2018_commission_structure-Start'!$A$21:$A$24,0),MATCH(O$1,'2018_commission_structure-Start'!$A$21:$I$21,0))</f>
        <v>63439.22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49"/>
        <v>63439.22</v>
      </c>
      <c r="U895" s="6">
        <f t="shared" si="150"/>
        <v>121143.22</v>
      </c>
      <c r="V895" s="6">
        <f>MIN(H895,I895)*INDEX('2018_commission_structure-Start'!$A$15:$J$18,MATCH($E895,'2018_commission_structure-Start'!$A$15:$A$18,0),MATCH(V$1,'2018_commission_structure-Start'!$A$15:$J$15,0))</f>
        <v>73199.099999999991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 t="shared" si="151"/>
        <v>73199.099999999991</v>
      </c>
      <c r="AB895" s="6">
        <f t="shared" si="152"/>
        <v>130903.09999999999</v>
      </c>
    </row>
    <row r="896" spans="1:28" x14ac:dyDescent="0.2">
      <c r="A896" t="str">
        <f t="shared" si="144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 s="2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VLOOKUP(E896,'2018_commission_structure-Start'!$A$22:$I$24,9,FALSE)</f>
        <v>500000</v>
      </c>
      <c r="J896" s="2">
        <f t="shared" si="145"/>
        <v>625000</v>
      </c>
      <c r="K896" s="2">
        <f t="shared" si="146"/>
        <v>750000</v>
      </c>
      <c r="L896" s="2">
        <f t="shared" si="147"/>
        <v>1000000</v>
      </c>
      <c r="M896" s="12">
        <f t="shared" si="148"/>
        <v>1.371416</v>
      </c>
      <c r="N896" t="str">
        <f t="shared" si="153"/>
        <v>125-150%</v>
      </c>
      <c r="O896" s="6">
        <f>MIN(H896,I896)*INDEX('2018_commission_structure-Start'!$A$21:$I$24,MATCH($E896,'2018_commission_structure-Start'!$A$21:$A$24,0),MATCH(O$1,'2018_commission_structure-Start'!$A$21:$I$21,0))</f>
        <v>50000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18750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10927.439999999999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49"/>
        <v>79677.440000000002</v>
      </c>
      <c r="U896" s="6">
        <f t="shared" si="150"/>
        <v>121961.44</v>
      </c>
      <c r="V896" s="6">
        <f>MIN(H896,I896)*INDEX('2018_commission_structure-Start'!$A$15:$J$18,MATCH($E896,'2018_commission_structure-Start'!$A$15:$A$18,0),MATCH(V$1,'2018_commission_structure-Start'!$A$15:$J$15,0))</f>
        <v>60000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21250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12141.6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51"/>
        <v>93391.6</v>
      </c>
      <c r="AB896" s="6">
        <f t="shared" si="152"/>
        <v>135675.6</v>
      </c>
    </row>
    <row r="897" spans="1:28" x14ac:dyDescent="0.2">
      <c r="A897" t="str">
        <f t="shared" si="144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 s="2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VLOOKUP(E897,'2018_commission_structure-Start'!$A$22:$I$24,9,FALSE)</f>
        <v>600000</v>
      </c>
      <c r="J897" s="2">
        <f t="shared" si="145"/>
        <v>750000</v>
      </c>
      <c r="K897" s="2">
        <f t="shared" si="146"/>
        <v>900000</v>
      </c>
      <c r="L897" s="2">
        <f t="shared" si="147"/>
        <v>1200000</v>
      </c>
      <c r="M897" s="12">
        <f t="shared" si="148"/>
        <v>1.2350216666666667</v>
      </c>
      <c r="N897" t="str">
        <f t="shared" si="153"/>
        <v>100-125%</v>
      </c>
      <c r="O897" s="6">
        <f>MIN(H897,I897)*INDEX('2018_commission_structure-Start'!$A$21:$I$24,MATCH($E897,'2018_commission_structure-Start'!$A$21:$A$24,0),MATCH(O$1,'2018_commission_structure-Start'!$A$21:$I$21,0))</f>
        <v>78000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23972.210000000003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49"/>
        <v>101972.21</v>
      </c>
      <c r="U897" s="6">
        <f t="shared" si="150"/>
        <v>152903.21000000002</v>
      </c>
      <c r="V897" s="6">
        <f>MIN(H897,I897)*INDEX('2018_commission_structure-Start'!$A$15:$J$18,MATCH($E897,'2018_commission_structure-Start'!$A$15:$A$18,0),MATCH(V$1,'2018_commission_structure-Start'!$A$15:$J$15,0))</f>
        <v>90000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25382.34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51"/>
        <v>115382.34</v>
      </c>
      <c r="AB897" s="6">
        <f t="shared" si="152"/>
        <v>166313.34</v>
      </c>
    </row>
    <row r="898" spans="1:28" x14ac:dyDescent="0.2">
      <c r="A898" t="str">
        <f t="shared" ref="A898:A961" si="154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 s="2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VLOOKUP(E898,'2018_commission_structure-Start'!$A$22:$I$24,9,FALSE)</f>
        <v>750000</v>
      </c>
      <c r="J898" s="2">
        <f t="shared" ref="J898:J961" si="155">I898*1.25</f>
        <v>937500</v>
      </c>
      <c r="K898" s="2">
        <f t="shared" ref="K898:K961" si="156">I898*1.5</f>
        <v>1125000</v>
      </c>
      <c r="L898" s="2">
        <f t="shared" ref="L898:L961" si="157">I898*2</f>
        <v>1500000</v>
      </c>
      <c r="M898" s="12">
        <f t="shared" ref="M898:M961" si="158">H898/I898</f>
        <v>0.89663466666666669</v>
      </c>
      <c r="N898" t="str">
        <f t="shared" si="153"/>
        <v>0-100%</v>
      </c>
      <c r="O898" s="6">
        <f>MIN(H898,I898)*INDEX('2018_commission_structure-Start'!$A$21:$I$24,MATCH($E898,'2018_commission_structure-Start'!$A$21:$A$24,0),MATCH(O$1,'2018_commission_structure-Start'!$A$21:$I$21,0))</f>
        <v>100871.4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59">SUM(O898:S898)</f>
        <v>100871.4</v>
      </c>
      <c r="U898" s="6">
        <f t="shared" ref="U898:U961" si="160">T898+F898</f>
        <v>181633.4</v>
      </c>
      <c r="V898" s="6">
        <f>MIN(H898,I898)*INDEX('2018_commission_structure-Start'!$A$15:$J$18,MATCH($E898,'2018_commission_structure-Start'!$A$15:$A$18,0),MATCH(V$1,'2018_commission_structure-Start'!$A$15:$J$15,0))</f>
        <v>100871.4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ref="AA898:AA961" si="161">SUM(V898:Z898)</f>
        <v>100871.4</v>
      </c>
      <c r="AB898" s="6">
        <f t="shared" ref="AB898:AB961" si="162">AA898+F898</f>
        <v>181633.4</v>
      </c>
    </row>
    <row r="899" spans="1:28" x14ac:dyDescent="0.2">
      <c r="A899" t="str">
        <f t="shared" si="154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 s="2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VLOOKUP(E899,'2018_commission_structure-Start'!$A$22:$I$24,9,FALSE)</f>
        <v>500000</v>
      </c>
      <c r="J899" s="2">
        <f t="shared" si="155"/>
        <v>625000</v>
      </c>
      <c r="K899" s="2">
        <f t="shared" si="156"/>
        <v>750000</v>
      </c>
      <c r="L899" s="2">
        <f t="shared" si="157"/>
        <v>1000000</v>
      </c>
      <c r="M899" s="12">
        <f t="shared" si="158"/>
        <v>0.76100400000000001</v>
      </c>
      <c r="N899" t="str">
        <f t="shared" si="153"/>
        <v>0-100%</v>
      </c>
      <c r="O899" s="6">
        <f>MIN(H899,I899)*INDEX('2018_commission_structure-Start'!$A$21:$I$24,MATCH($E899,'2018_commission_structure-Start'!$A$21:$A$24,0),MATCH(O$1,'2018_commission_structure-Start'!$A$21:$I$21,0))</f>
        <v>38050.200000000004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59"/>
        <v>38050.200000000004</v>
      </c>
      <c r="U899" s="6">
        <f t="shared" si="160"/>
        <v>102908.20000000001</v>
      </c>
      <c r="V899" s="6">
        <f>MIN(H899,I899)*INDEX('2018_commission_structure-Start'!$A$15:$J$18,MATCH($E899,'2018_commission_structure-Start'!$A$15:$A$18,0),MATCH(V$1,'2018_commission_structure-Start'!$A$15:$J$15,0))</f>
        <v>45660.24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si="161"/>
        <v>45660.24</v>
      </c>
      <c r="AB899" s="6">
        <f t="shared" si="162"/>
        <v>110518.23999999999</v>
      </c>
    </row>
    <row r="900" spans="1:28" x14ac:dyDescent="0.2">
      <c r="A900" t="str">
        <f t="shared" si="154"/>
        <v>Yuri Tampin</v>
      </c>
      <c r="B900">
        <v>5064247826</v>
      </c>
      <c r="C900" t="s">
        <v>226</v>
      </c>
      <c r="D900" t="s">
        <v>227</v>
      </c>
      <c r="E900" t="s">
        <v>10</v>
      </c>
      <c r="F900" s="2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VLOOKUP(E900,'2018_commission_structure-Start'!$A$22:$I$24,9,FALSE)</f>
        <v>750000</v>
      </c>
      <c r="J900" s="2">
        <f t="shared" si="155"/>
        <v>937500</v>
      </c>
      <c r="K900" s="2">
        <f t="shared" si="156"/>
        <v>1125000</v>
      </c>
      <c r="L900" s="2">
        <f t="shared" si="157"/>
        <v>1500000</v>
      </c>
      <c r="M900" s="12">
        <f t="shared" si="158"/>
        <v>1.1603159999999999</v>
      </c>
      <c r="N900" t="str">
        <f t="shared" si="153"/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22845.03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59"/>
        <v>135345.03</v>
      </c>
      <c r="U900" s="6">
        <f t="shared" si="160"/>
        <v>226570.03</v>
      </c>
      <c r="V900" s="6">
        <f>MIN(H900,I900)*INDEX('2018_commission_structure-Start'!$A$15:$J$18,MATCH($E900,'2018_commission_structure-Start'!$A$15:$A$18,0),MATCH(V$1,'2018_commission_structure-Start'!$A$15:$J$15,0))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26452.14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61"/>
        <v>138952.14000000001</v>
      </c>
      <c r="AB900" s="6">
        <f t="shared" si="162"/>
        <v>230177.14</v>
      </c>
    </row>
    <row r="901" spans="1:28" x14ac:dyDescent="0.2">
      <c r="A901" t="str">
        <f t="shared" si="154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 s="2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VLOOKUP(E901,'2018_commission_structure-Start'!$A$22:$I$24,9,FALSE)</f>
        <v>750000</v>
      </c>
      <c r="J901" s="2">
        <f t="shared" si="155"/>
        <v>937500</v>
      </c>
      <c r="K901" s="2">
        <f t="shared" si="156"/>
        <v>1125000</v>
      </c>
      <c r="L901" s="2">
        <f t="shared" si="157"/>
        <v>1500000</v>
      </c>
      <c r="M901" s="12">
        <f t="shared" si="158"/>
        <v>0.87200133333333329</v>
      </c>
      <c r="N901" t="str">
        <f t="shared" si="153"/>
        <v>0-100%</v>
      </c>
      <c r="O901" s="6">
        <f>MIN(H901,I901)*INDEX('2018_commission_structure-Start'!$A$21:$I$24,MATCH($E901,'2018_commission_structure-Start'!$A$21:$A$24,0),MATCH(O$1,'2018_commission_structure-Start'!$A$21:$I$21,0))</f>
        <v>98100.15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59"/>
        <v>98100.15</v>
      </c>
      <c r="U901" s="6">
        <f t="shared" si="160"/>
        <v>184930.15</v>
      </c>
      <c r="V901" s="6">
        <f>MIN(H901,I901)*INDEX('2018_commission_structure-Start'!$A$15:$J$18,MATCH($E901,'2018_commission_structure-Start'!$A$15:$A$18,0),MATCH(V$1,'2018_commission_structure-Start'!$A$15:$J$15,0))</f>
        <v>98100.15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61"/>
        <v>98100.15</v>
      </c>
      <c r="AB901" s="6">
        <f t="shared" si="162"/>
        <v>184930.15</v>
      </c>
    </row>
    <row r="902" spans="1:28" x14ac:dyDescent="0.2">
      <c r="A902" t="str">
        <f t="shared" si="154"/>
        <v>Otha Tappor</v>
      </c>
      <c r="B902">
        <v>8187246642</v>
      </c>
      <c r="C902" t="s">
        <v>448</v>
      </c>
      <c r="D902" t="s">
        <v>449</v>
      </c>
      <c r="E902" t="s">
        <v>29</v>
      </c>
      <c r="F902" s="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VLOOKUP(E902,'2018_commission_structure-Start'!$A$22:$I$24,9,FALSE)</f>
        <v>600000</v>
      </c>
      <c r="J902" s="2">
        <f t="shared" si="155"/>
        <v>750000</v>
      </c>
      <c r="K902" s="2">
        <f t="shared" si="156"/>
        <v>900000</v>
      </c>
      <c r="L902" s="2">
        <f t="shared" si="157"/>
        <v>1200000</v>
      </c>
      <c r="M902" s="12">
        <f t="shared" si="158"/>
        <v>1.1228566666666666</v>
      </c>
      <c r="N902" t="str">
        <f t="shared" si="153"/>
        <v>100-125%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12531.380000000001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59"/>
        <v>90531.38</v>
      </c>
      <c r="U902" s="6">
        <f t="shared" si="160"/>
        <v>150371.38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13268.519999999999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61"/>
        <v>103268.52</v>
      </c>
      <c r="AB902" s="6">
        <f t="shared" si="162"/>
        <v>163108.52000000002</v>
      </c>
    </row>
    <row r="903" spans="1:28" x14ac:dyDescent="0.2">
      <c r="A903" t="str">
        <f t="shared" si="154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 s="2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VLOOKUP(E903,'2018_commission_structure-Start'!$A$22:$I$24,9,FALSE)</f>
        <v>600000</v>
      </c>
      <c r="J903" s="2">
        <f t="shared" si="155"/>
        <v>750000</v>
      </c>
      <c r="K903" s="2">
        <f t="shared" si="156"/>
        <v>900000</v>
      </c>
      <c r="L903" s="2">
        <f t="shared" si="157"/>
        <v>1200000</v>
      </c>
      <c r="M903" s="12">
        <f t="shared" si="158"/>
        <v>1.437945</v>
      </c>
      <c r="N903" t="str">
        <f t="shared" si="153"/>
        <v>125-150%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25500.000000000004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23681.07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59"/>
        <v>127181.07</v>
      </c>
      <c r="U903" s="6">
        <f t="shared" si="160"/>
        <v>183910.07</v>
      </c>
      <c r="V903" s="6">
        <f>MIN(H903,I903)*INDEX('2018_commission_structure-Start'!$A$15:$J$18,MATCH($E903,'2018_commission_structure-Start'!$A$15:$A$18,0),MATCH(V$1,'2018_commission_structure-Start'!$A$15:$J$15,0))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27000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28191.75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61"/>
        <v>145191.75</v>
      </c>
      <c r="AB903" s="6">
        <f t="shared" si="162"/>
        <v>201920.75</v>
      </c>
    </row>
    <row r="904" spans="1:28" x14ac:dyDescent="0.2">
      <c r="A904" t="str">
        <f t="shared" si="154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 s="2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VLOOKUP(E904,'2018_commission_structure-Start'!$A$22:$I$24,9,FALSE)</f>
        <v>600000</v>
      </c>
      <c r="J904" s="2">
        <f t="shared" si="155"/>
        <v>750000</v>
      </c>
      <c r="K904" s="2">
        <f t="shared" si="156"/>
        <v>900000</v>
      </c>
      <c r="L904" s="2">
        <f t="shared" si="157"/>
        <v>1200000</v>
      </c>
      <c r="M904" s="12">
        <f t="shared" si="158"/>
        <v>1.2533233333333333</v>
      </c>
      <c r="N904" t="str">
        <f t="shared" si="153"/>
        <v>125-150%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25500.000000000004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418.74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59"/>
        <v>103918.74</v>
      </c>
      <c r="U904" s="6">
        <f t="shared" si="160"/>
        <v>158220.74</v>
      </c>
      <c r="V904" s="6">
        <f>MIN(H904,I904)*INDEX('2018_commission_structure-Start'!$A$15:$J$18,MATCH($E904,'2018_commission_structure-Start'!$A$15:$A$18,0),MATCH(V$1,'2018_commission_structure-Start'!$A$15:$J$15,0))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27000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498.5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61"/>
        <v>117498.5</v>
      </c>
      <c r="AB904" s="6">
        <f t="shared" si="162"/>
        <v>171800.5</v>
      </c>
    </row>
    <row r="905" spans="1:28" x14ac:dyDescent="0.2">
      <c r="A905" t="str">
        <f t="shared" si="154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 s="2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VLOOKUP(E905,'2018_commission_structure-Start'!$A$22:$I$24,9,FALSE)</f>
        <v>500000</v>
      </c>
      <c r="J905" s="2">
        <f t="shared" si="155"/>
        <v>625000</v>
      </c>
      <c r="K905" s="2">
        <f t="shared" si="156"/>
        <v>750000</v>
      </c>
      <c r="L905" s="2">
        <f t="shared" si="157"/>
        <v>1000000</v>
      </c>
      <c r="M905" s="12">
        <f t="shared" si="158"/>
        <v>0.81937800000000005</v>
      </c>
      <c r="N905" t="str">
        <f t="shared" si="153"/>
        <v>0-100%</v>
      </c>
      <c r="O905" s="6">
        <f>MIN(H905,I905)*INDEX('2018_commission_structure-Start'!$A$21:$I$24,MATCH($E905,'2018_commission_structure-Start'!$A$21:$A$24,0),MATCH(O$1,'2018_commission_structure-Start'!$A$21:$I$21,0))</f>
        <v>40968.9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59"/>
        <v>40968.9</v>
      </c>
      <c r="U905" s="6">
        <f t="shared" si="160"/>
        <v>99842.9</v>
      </c>
      <c r="V905" s="6">
        <f>MIN(H905,I905)*INDEX('2018_commission_structure-Start'!$A$15:$J$18,MATCH($E905,'2018_commission_structure-Start'!$A$15:$A$18,0),MATCH(V$1,'2018_commission_structure-Start'!$A$15:$J$15,0))</f>
        <v>49162.68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61"/>
        <v>49162.68</v>
      </c>
      <c r="AB905" s="6">
        <f t="shared" si="162"/>
        <v>108036.68</v>
      </c>
    </row>
    <row r="906" spans="1:28" x14ac:dyDescent="0.2">
      <c r="A906" t="str">
        <f t="shared" si="154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 s="2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VLOOKUP(E906,'2018_commission_structure-Start'!$A$22:$I$24,9,FALSE)</f>
        <v>500000</v>
      </c>
      <c r="J906" s="2">
        <f t="shared" si="155"/>
        <v>625000</v>
      </c>
      <c r="K906" s="2">
        <f t="shared" si="156"/>
        <v>750000</v>
      </c>
      <c r="L906" s="2">
        <f t="shared" si="157"/>
        <v>1000000</v>
      </c>
      <c r="M906" s="12">
        <f t="shared" si="158"/>
        <v>1.5121100000000001</v>
      </c>
      <c r="N906" t="str">
        <f t="shared" si="153"/>
        <v>150-200%</v>
      </c>
      <c r="O906" s="6">
        <f>MIN(H906,I906)*INDEX('2018_commission_structure-Start'!$A$21:$I$24,MATCH($E906,'2018_commission_structure-Start'!$A$21:$A$24,0),MATCH(O$1,'2018_commission_structure-Start'!$A$21:$I$21,0))</f>
        <v>50000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18750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22500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1332.1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59"/>
        <v>92582.1</v>
      </c>
      <c r="U906" s="6">
        <f t="shared" si="160"/>
        <v>147027.1</v>
      </c>
      <c r="V906" s="6">
        <f>MIN(H906,I906)*INDEX('2018_commission_structure-Start'!$A$15:$J$18,MATCH($E906,'2018_commission_structure-Start'!$A$15:$A$18,0),MATCH(V$1,'2018_commission_structure-Start'!$A$15:$J$15,0))</f>
        <v>60000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21250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25000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1332.1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61"/>
        <v>107582.1</v>
      </c>
      <c r="AB906" s="6">
        <f t="shared" si="162"/>
        <v>162027.1</v>
      </c>
    </row>
    <row r="907" spans="1:28" x14ac:dyDescent="0.2">
      <c r="A907" t="str">
        <f t="shared" si="154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 s="2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VLOOKUP(E907,'2018_commission_structure-Start'!$A$22:$I$24,9,FALSE)</f>
        <v>750000</v>
      </c>
      <c r="J907" s="2">
        <f t="shared" si="155"/>
        <v>937500</v>
      </c>
      <c r="K907" s="2">
        <f t="shared" si="156"/>
        <v>1125000</v>
      </c>
      <c r="L907" s="2">
        <f t="shared" si="157"/>
        <v>1500000</v>
      </c>
      <c r="M907" s="12">
        <f t="shared" si="158"/>
        <v>1.1221373333333333</v>
      </c>
      <c r="N907" t="str">
        <f t="shared" si="153"/>
        <v>100-125%</v>
      </c>
      <c r="O907" s="6">
        <f>MIN(H907,I907)*INDEX('2018_commission_structure-Start'!$A$21:$I$24,MATCH($E907,'2018_commission_structure-Start'!$A$21:$A$24,0),MATCH(O$1,'2018_commission_structure-Start'!$A$21:$I$21,0))</f>
        <v>112500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17404.57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59"/>
        <v>129904.57</v>
      </c>
      <c r="U907" s="6">
        <f t="shared" si="160"/>
        <v>213418.57</v>
      </c>
      <c r="V907" s="6">
        <f>MIN(H907,I907)*INDEX('2018_commission_structure-Start'!$A$15:$J$18,MATCH($E907,'2018_commission_structure-Start'!$A$15:$A$18,0),MATCH(V$1,'2018_commission_structure-Start'!$A$15:$J$15,0))</f>
        <v>112500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20152.66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61"/>
        <v>132652.66</v>
      </c>
      <c r="AB907" s="6">
        <f t="shared" si="162"/>
        <v>216166.66</v>
      </c>
    </row>
    <row r="908" spans="1:28" x14ac:dyDescent="0.2">
      <c r="A908" t="str">
        <f t="shared" si="154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 s="2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VLOOKUP(E908,'2018_commission_structure-Start'!$A$22:$I$24,9,FALSE)</f>
        <v>750000</v>
      </c>
      <c r="J908" s="2">
        <f t="shared" si="155"/>
        <v>937500</v>
      </c>
      <c r="K908" s="2">
        <f t="shared" si="156"/>
        <v>1125000</v>
      </c>
      <c r="L908" s="2">
        <f t="shared" si="157"/>
        <v>1500000</v>
      </c>
      <c r="M908" s="12">
        <f t="shared" si="158"/>
        <v>1.2820533333333333</v>
      </c>
      <c r="N908" t="str">
        <f t="shared" si="153"/>
        <v>125-150%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35625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5529.2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59"/>
        <v>153654.20000000001</v>
      </c>
      <c r="U908" s="6">
        <f t="shared" si="160"/>
        <v>258635.2</v>
      </c>
      <c r="V908" s="6">
        <f>MIN(H908,I908)*INDEX('2018_commission_structure-Start'!$A$15:$J$18,MATCH($E908,'2018_commission_structure-Start'!$A$15:$A$18,0),MATCH(V$1,'2018_commission_structure-Start'!$A$15:$J$15,0))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41250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6010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61"/>
        <v>159760</v>
      </c>
      <c r="AB908" s="6">
        <f t="shared" si="162"/>
        <v>264741</v>
      </c>
    </row>
    <row r="909" spans="1:28" x14ac:dyDescent="0.2">
      <c r="A909" t="str">
        <f t="shared" si="154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 s="2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VLOOKUP(E909,'2018_commission_structure-Start'!$A$22:$I$24,9,FALSE)</f>
        <v>500000</v>
      </c>
      <c r="J909" s="2">
        <f t="shared" si="155"/>
        <v>625000</v>
      </c>
      <c r="K909" s="2">
        <f t="shared" si="156"/>
        <v>750000</v>
      </c>
      <c r="L909" s="2">
        <f t="shared" si="157"/>
        <v>1000000</v>
      </c>
      <c r="M909" s="12">
        <f t="shared" si="158"/>
        <v>1.6620360000000001</v>
      </c>
      <c r="N909" t="str">
        <f t="shared" si="153"/>
        <v>150-200%</v>
      </c>
      <c r="O909" s="6">
        <f>MIN(H909,I909)*INDEX('2018_commission_structure-Start'!$A$21:$I$24,MATCH($E909,'2018_commission_structure-Start'!$A$21:$A$24,0),MATCH(O$1,'2018_commission_structure-Start'!$A$21:$I$21,0))</f>
        <v>50000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18750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22500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17823.96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59"/>
        <v>109073.95999999999</v>
      </c>
      <c r="U909" s="6">
        <f t="shared" si="160"/>
        <v>159342.96</v>
      </c>
      <c r="V909" s="6">
        <f>MIN(H909,I909)*INDEX('2018_commission_structure-Start'!$A$15:$J$18,MATCH($E909,'2018_commission_structure-Start'!$A$15:$A$18,0),MATCH(V$1,'2018_commission_structure-Start'!$A$15:$J$15,0))</f>
        <v>60000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21250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25000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17823.96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61"/>
        <v>124073.95999999999</v>
      </c>
      <c r="AB909" s="6">
        <f t="shared" si="162"/>
        <v>174342.96</v>
      </c>
    </row>
    <row r="910" spans="1:28" x14ac:dyDescent="0.2">
      <c r="A910" t="str">
        <f t="shared" si="154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 s="2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VLOOKUP(E910,'2018_commission_structure-Start'!$A$22:$I$24,9,FALSE)</f>
        <v>600000</v>
      </c>
      <c r="J910" s="2">
        <f t="shared" si="155"/>
        <v>750000</v>
      </c>
      <c r="K910" s="2">
        <f t="shared" si="156"/>
        <v>900000</v>
      </c>
      <c r="L910" s="2">
        <f t="shared" si="157"/>
        <v>1200000</v>
      </c>
      <c r="M910" s="12">
        <f t="shared" si="158"/>
        <v>0.79678166666666672</v>
      </c>
      <c r="N910" t="str">
        <f t="shared" si="153"/>
        <v>0-100%</v>
      </c>
      <c r="O910" s="6">
        <f>MIN(H910,I910)*INDEX('2018_commission_structure-Start'!$A$21:$I$24,MATCH($E910,'2018_commission_structure-Start'!$A$21:$A$24,0),MATCH(O$1,'2018_commission_structure-Start'!$A$21:$I$21,0))</f>
        <v>62148.97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59"/>
        <v>62148.97</v>
      </c>
      <c r="U910" s="6">
        <f t="shared" si="160"/>
        <v>137764.97</v>
      </c>
      <c r="V910" s="6">
        <f>MIN(H910,I910)*INDEX('2018_commission_structure-Start'!$A$15:$J$18,MATCH($E910,'2018_commission_structure-Start'!$A$15:$A$18,0),MATCH(V$1,'2018_commission_structure-Start'!$A$15:$J$15,0))</f>
        <v>71710.349999999991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61"/>
        <v>71710.349999999991</v>
      </c>
      <c r="AB910" s="6">
        <f t="shared" si="162"/>
        <v>147326.34999999998</v>
      </c>
    </row>
    <row r="911" spans="1:28" x14ac:dyDescent="0.2">
      <c r="A911" t="str">
        <f t="shared" si="154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 s="2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VLOOKUP(E911,'2018_commission_structure-Start'!$A$22:$I$24,9,FALSE)</f>
        <v>600000</v>
      </c>
      <c r="J911" s="2">
        <f t="shared" si="155"/>
        <v>750000</v>
      </c>
      <c r="K911" s="2">
        <f t="shared" si="156"/>
        <v>900000</v>
      </c>
      <c r="L911" s="2">
        <f t="shared" si="157"/>
        <v>1200000</v>
      </c>
      <c r="M911" s="12">
        <f t="shared" si="158"/>
        <v>1.2044666666666666</v>
      </c>
      <c r="N911" t="str">
        <f t="shared" si="153"/>
        <v>100-125%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20855.600000000002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59"/>
        <v>98855.6</v>
      </c>
      <c r="U911" s="6">
        <f t="shared" si="160"/>
        <v>153346.6</v>
      </c>
      <c r="V911" s="6">
        <f>MIN(H911,I911)*INDEX('2018_commission_structure-Start'!$A$15:$J$18,MATCH($E911,'2018_commission_structure-Start'!$A$15:$A$18,0),MATCH(V$1,'2018_commission_structure-Start'!$A$15:$J$15,0))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22082.399999999998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61"/>
        <v>112082.4</v>
      </c>
      <c r="AB911" s="6">
        <f t="shared" si="162"/>
        <v>166573.4</v>
      </c>
    </row>
    <row r="912" spans="1:28" x14ac:dyDescent="0.2">
      <c r="A912" t="str">
        <f t="shared" si="154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 s="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VLOOKUP(E912,'2018_commission_structure-Start'!$A$22:$I$24,9,FALSE)</f>
        <v>600000</v>
      </c>
      <c r="J912" s="2">
        <f t="shared" si="155"/>
        <v>750000</v>
      </c>
      <c r="K912" s="2">
        <f t="shared" si="156"/>
        <v>900000</v>
      </c>
      <c r="L912" s="2">
        <f t="shared" si="157"/>
        <v>1200000</v>
      </c>
      <c r="M912" s="12">
        <f t="shared" si="158"/>
        <v>1.3321866666666666</v>
      </c>
      <c r="N912" t="str">
        <f t="shared" si="153"/>
        <v>125-150%</v>
      </c>
      <c r="O912" s="6">
        <f>MIN(H912,I912)*INDEX('2018_commission_structure-Start'!$A$21:$I$24,MATCH($E912,'2018_commission_structure-Start'!$A$21:$A$24,0),MATCH(O$1,'2018_commission_structure-Start'!$A$21:$I$21,0))</f>
        <v>78000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25500.000000000004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10355.52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59"/>
        <v>113855.52</v>
      </c>
      <c r="U912" s="6">
        <f t="shared" si="160"/>
        <v>174088.52000000002</v>
      </c>
      <c r="V912" s="6">
        <f>MIN(H912,I912)*INDEX('2018_commission_structure-Start'!$A$15:$J$18,MATCH($E912,'2018_commission_structure-Start'!$A$15:$A$18,0),MATCH(V$1,'2018_commission_structure-Start'!$A$15:$J$15,0))</f>
        <v>90000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27000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12328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61"/>
        <v>129328</v>
      </c>
      <c r="AB912" s="6">
        <f t="shared" si="162"/>
        <v>189561</v>
      </c>
    </row>
    <row r="913" spans="1:28" x14ac:dyDescent="0.2">
      <c r="A913" t="str">
        <f t="shared" si="154"/>
        <v>Mil Tichelaar</v>
      </c>
      <c r="B913">
        <v>1598957961</v>
      </c>
      <c r="C913" t="s">
        <v>64</v>
      </c>
      <c r="D913" t="s">
        <v>65</v>
      </c>
      <c r="E913" t="s">
        <v>10</v>
      </c>
      <c r="F913" s="2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VLOOKUP(E913,'2018_commission_structure-Start'!$A$22:$I$24,9,FALSE)</f>
        <v>750000</v>
      </c>
      <c r="J913" s="2">
        <f t="shared" si="155"/>
        <v>937500</v>
      </c>
      <c r="K913" s="2">
        <f t="shared" si="156"/>
        <v>1125000</v>
      </c>
      <c r="L913" s="2">
        <f t="shared" si="157"/>
        <v>1500000</v>
      </c>
      <c r="M913" s="12">
        <f t="shared" si="158"/>
        <v>1.5245986666666667</v>
      </c>
      <c r="N913" t="str">
        <f t="shared" si="153"/>
        <v>150-200%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43125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5534.7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59"/>
        <v>196784.7</v>
      </c>
      <c r="U913" s="6">
        <f t="shared" si="160"/>
        <v>272463.7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46875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6088.17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61"/>
        <v>206713.17</v>
      </c>
      <c r="AB913" s="6">
        <f t="shared" si="162"/>
        <v>282392.17000000004</v>
      </c>
    </row>
    <row r="914" spans="1:28" x14ac:dyDescent="0.2">
      <c r="A914" t="str">
        <f t="shared" si="154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 s="2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VLOOKUP(E914,'2018_commission_structure-Start'!$A$22:$I$24,9,FALSE)</f>
        <v>500000</v>
      </c>
      <c r="J914" s="2">
        <f t="shared" si="155"/>
        <v>625000</v>
      </c>
      <c r="K914" s="2">
        <f t="shared" si="156"/>
        <v>750000</v>
      </c>
      <c r="L914" s="2">
        <f t="shared" si="157"/>
        <v>1000000</v>
      </c>
      <c r="M914" s="12">
        <f t="shared" si="158"/>
        <v>1.2741439999999999</v>
      </c>
      <c r="N914" t="str">
        <f t="shared" si="153"/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2172.96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59"/>
        <v>70922.960000000006</v>
      </c>
      <c r="U914" s="6">
        <f t="shared" si="160"/>
        <v>105613.96</v>
      </c>
      <c r="V914" s="6">
        <f>MIN(H914,I914)*INDEX('2018_commission_structure-Start'!$A$15:$J$18,MATCH($E914,'2018_commission_structure-Start'!$A$15:$A$18,0),MATCH(V$1,'2018_commission_structure-Start'!$A$15:$J$15,0))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2414.4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61"/>
        <v>83664.399999999994</v>
      </c>
      <c r="AB914" s="6">
        <f t="shared" si="162"/>
        <v>118355.4</v>
      </c>
    </row>
    <row r="915" spans="1:28" x14ac:dyDescent="0.2">
      <c r="A915" t="str">
        <f t="shared" si="154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 s="2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VLOOKUP(E915,'2018_commission_structure-Start'!$A$22:$I$24,9,FALSE)</f>
        <v>500000</v>
      </c>
      <c r="J915" s="2">
        <f t="shared" si="155"/>
        <v>625000</v>
      </c>
      <c r="K915" s="2">
        <f t="shared" si="156"/>
        <v>750000</v>
      </c>
      <c r="L915" s="2">
        <f t="shared" si="157"/>
        <v>1000000</v>
      </c>
      <c r="M915" s="12">
        <f t="shared" si="158"/>
        <v>1.727428</v>
      </c>
      <c r="N915" t="str">
        <f t="shared" si="153"/>
        <v>150-200%</v>
      </c>
      <c r="O915" s="6">
        <f>MIN(H915,I915)*INDEX('2018_commission_structure-Start'!$A$21:$I$24,MATCH($E915,'2018_commission_structure-Start'!$A$21:$A$24,0),MATCH(O$1,'2018_commission_structure-Start'!$A$21:$I$21,0))</f>
        <v>50000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18750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22500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25017.08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59"/>
        <v>116267.08</v>
      </c>
      <c r="U915" s="6">
        <f t="shared" si="160"/>
        <v>155095.08000000002</v>
      </c>
      <c r="V915" s="6">
        <f>MIN(H915,I915)*INDEX('2018_commission_structure-Start'!$A$15:$J$18,MATCH($E915,'2018_commission_structure-Start'!$A$15:$A$18,0),MATCH(V$1,'2018_commission_structure-Start'!$A$15:$J$15,0))</f>
        <v>60000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21250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25000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25017.08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61"/>
        <v>131267.08000000002</v>
      </c>
      <c r="AB915" s="6">
        <f t="shared" si="162"/>
        <v>170095.08000000002</v>
      </c>
    </row>
    <row r="916" spans="1:28" x14ac:dyDescent="0.2">
      <c r="A916" t="str">
        <f t="shared" si="154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 s="2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VLOOKUP(E916,'2018_commission_structure-Start'!$A$22:$I$24,9,FALSE)</f>
        <v>750000</v>
      </c>
      <c r="J916" s="2">
        <f t="shared" si="155"/>
        <v>937500</v>
      </c>
      <c r="K916" s="2">
        <f t="shared" si="156"/>
        <v>1125000</v>
      </c>
      <c r="L916" s="2">
        <f t="shared" si="157"/>
        <v>1500000</v>
      </c>
      <c r="M916" s="12">
        <f t="shared" si="158"/>
        <v>1.0170133333333333</v>
      </c>
      <c r="N916" t="str">
        <f t="shared" si="153"/>
        <v>100-125%</v>
      </c>
      <c r="O916" s="6">
        <f>MIN(H916,I916)*INDEX('2018_commission_structure-Start'!$A$21:$I$24,MATCH($E916,'2018_commission_structure-Start'!$A$21:$A$24,0),MATCH(O$1,'2018_commission_structure-Start'!$A$21:$I$21,0))</f>
        <v>112500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2424.4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59"/>
        <v>114924.4</v>
      </c>
      <c r="U916" s="6">
        <f t="shared" si="160"/>
        <v>195515.4</v>
      </c>
      <c r="V916" s="6">
        <f>MIN(H916,I916)*INDEX('2018_commission_structure-Start'!$A$15:$J$18,MATCH($E916,'2018_commission_structure-Start'!$A$15:$A$18,0),MATCH(V$1,'2018_commission_structure-Start'!$A$15:$J$15,0))</f>
        <v>112500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2807.2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61"/>
        <v>115307.2</v>
      </c>
      <c r="AB916" s="6">
        <f t="shared" si="162"/>
        <v>195898.2</v>
      </c>
    </row>
    <row r="917" spans="1:28" x14ac:dyDescent="0.2">
      <c r="A917" t="str">
        <f t="shared" si="154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 s="2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VLOOKUP(E917,'2018_commission_structure-Start'!$A$22:$I$24,9,FALSE)</f>
        <v>750000</v>
      </c>
      <c r="J917" s="2">
        <f t="shared" si="155"/>
        <v>937500</v>
      </c>
      <c r="K917" s="2">
        <f t="shared" si="156"/>
        <v>1125000</v>
      </c>
      <c r="L917" s="2">
        <f t="shared" si="157"/>
        <v>1500000</v>
      </c>
      <c r="M917" s="12">
        <f t="shared" si="158"/>
        <v>0.8072853333333333</v>
      </c>
      <c r="N917" t="str">
        <f t="shared" si="153"/>
        <v>0-100%</v>
      </c>
      <c r="O917" s="6">
        <f>MIN(H917,I917)*INDEX('2018_commission_structure-Start'!$A$21:$I$24,MATCH($E917,'2018_commission_structure-Start'!$A$21:$A$24,0),MATCH(O$1,'2018_commission_structure-Start'!$A$21:$I$21,0))</f>
        <v>90819.599999999991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59"/>
        <v>90819.599999999991</v>
      </c>
      <c r="U917" s="6">
        <f t="shared" si="160"/>
        <v>202671.59999999998</v>
      </c>
      <c r="V917" s="6">
        <f>MIN(H917,I917)*INDEX('2018_commission_structure-Start'!$A$15:$J$18,MATCH($E917,'2018_commission_structure-Start'!$A$15:$A$18,0),MATCH(V$1,'2018_commission_structure-Start'!$A$15:$J$15,0))</f>
        <v>90819.599999999991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61"/>
        <v>90819.599999999991</v>
      </c>
      <c r="AB917" s="6">
        <f t="shared" si="162"/>
        <v>202671.59999999998</v>
      </c>
    </row>
    <row r="918" spans="1:28" x14ac:dyDescent="0.2">
      <c r="A918" t="str">
        <f t="shared" si="154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 s="2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VLOOKUP(E918,'2018_commission_structure-Start'!$A$22:$I$24,9,FALSE)</f>
        <v>750000</v>
      </c>
      <c r="J918" s="2">
        <f t="shared" si="155"/>
        <v>937500</v>
      </c>
      <c r="K918" s="2">
        <f t="shared" si="156"/>
        <v>1125000</v>
      </c>
      <c r="L918" s="2">
        <f t="shared" si="157"/>
        <v>1500000</v>
      </c>
      <c r="M918" s="12">
        <f t="shared" si="158"/>
        <v>0.94377200000000006</v>
      </c>
      <c r="N918" t="str">
        <f t="shared" si="153"/>
        <v>0-100%</v>
      </c>
      <c r="O918" s="6">
        <f>MIN(H918,I918)*INDEX('2018_commission_structure-Start'!$A$21:$I$24,MATCH($E918,'2018_commission_structure-Start'!$A$21:$A$24,0),MATCH(O$1,'2018_commission_structure-Start'!$A$21:$I$21,0))</f>
        <v>106174.34999999999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59"/>
        <v>106174.34999999999</v>
      </c>
      <c r="U918" s="6">
        <f t="shared" si="160"/>
        <v>190225.34999999998</v>
      </c>
      <c r="V918" s="6">
        <f>MIN(H918,I918)*INDEX('2018_commission_structure-Start'!$A$15:$J$18,MATCH($E918,'2018_commission_structure-Start'!$A$15:$A$18,0),MATCH(V$1,'2018_commission_structure-Start'!$A$15:$J$15,0))</f>
        <v>106174.34999999999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61"/>
        <v>106174.34999999999</v>
      </c>
      <c r="AB918" s="6">
        <f t="shared" si="162"/>
        <v>190225.34999999998</v>
      </c>
    </row>
    <row r="919" spans="1:28" x14ac:dyDescent="0.2">
      <c r="A919" t="str">
        <f t="shared" si="154"/>
        <v>Giffer Toke</v>
      </c>
      <c r="B919">
        <v>9855833406</v>
      </c>
      <c r="C919" t="s">
        <v>383</v>
      </c>
      <c r="D919" t="s">
        <v>384</v>
      </c>
      <c r="E919" t="s">
        <v>10</v>
      </c>
      <c r="F919" s="2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VLOOKUP(E919,'2018_commission_structure-Start'!$A$22:$I$24,9,FALSE)</f>
        <v>750000</v>
      </c>
      <c r="J919" s="2">
        <f t="shared" si="155"/>
        <v>937500</v>
      </c>
      <c r="K919" s="2">
        <f t="shared" si="156"/>
        <v>1125000</v>
      </c>
      <c r="L919" s="2">
        <f t="shared" si="157"/>
        <v>1500000</v>
      </c>
      <c r="M919" s="12">
        <f t="shared" si="158"/>
        <v>0.6755026666666667</v>
      </c>
      <c r="N919" t="str">
        <f t="shared" si="153"/>
        <v>0-100%</v>
      </c>
      <c r="O919" s="6">
        <f>MIN(H919,I919)*INDEX('2018_commission_structure-Start'!$A$21:$I$24,MATCH($E919,'2018_commission_structure-Start'!$A$21:$A$24,0),MATCH(O$1,'2018_commission_structure-Start'!$A$21:$I$21,0))</f>
        <v>75994.05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59"/>
        <v>75994.05</v>
      </c>
      <c r="U919" s="6">
        <f t="shared" si="160"/>
        <v>154765.04999999999</v>
      </c>
      <c r="V919" s="6">
        <f>MIN(H919,I919)*INDEX('2018_commission_structure-Start'!$A$15:$J$18,MATCH($E919,'2018_commission_structure-Start'!$A$15:$A$18,0),MATCH(V$1,'2018_commission_structure-Start'!$A$15:$J$15,0))</f>
        <v>75994.05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61"/>
        <v>75994.05</v>
      </c>
      <c r="AB919" s="6">
        <f t="shared" si="162"/>
        <v>154765.04999999999</v>
      </c>
    </row>
    <row r="920" spans="1:28" x14ac:dyDescent="0.2">
      <c r="A920" t="str">
        <f t="shared" si="154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 s="2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VLOOKUP(E920,'2018_commission_structure-Start'!$A$22:$I$24,9,FALSE)</f>
        <v>750000</v>
      </c>
      <c r="J920" s="2">
        <f t="shared" si="155"/>
        <v>937500</v>
      </c>
      <c r="K920" s="2">
        <f t="shared" si="156"/>
        <v>1125000</v>
      </c>
      <c r="L920" s="2">
        <f t="shared" si="157"/>
        <v>1500000</v>
      </c>
      <c r="M920" s="12">
        <f t="shared" si="158"/>
        <v>0.93330133333333332</v>
      </c>
      <c r="N920" t="str">
        <f t="shared" si="153"/>
        <v>0-100%</v>
      </c>
      <c r="O920" s="6">
        <f>MIN(H920,I920)*INDEX('2018_commission_structure-Start'!$A$21:$I$24,MATCH($E920,'2018_commission_structure-Start'!$A$21:$A$24,0),MATCH(O$1,'2018_commission_structure-Start'!$A$21:$I$21,0))</f>
        <v>104996.4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59"/>
        <v>104996.4</v>
      </c>
      <c r="U920" s="6">
        <f t="shared" si="160"/>
        <v>205054.4</v>
      </c>
      <c r="V920" s="6">
        <f>MIN(H920,I920)*INDEX('2018_commission_structure-Start'!$A$15:$J$18,MATCH($E920,'2018_commission_structure-Start'!$A$15:$A$18,0),MATCH(V$1,'2018_commission_structure-Start'!$A$15:$J$15,0))</f>
        <v>104996.4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61"/>
        <v>104996.4</v>
      </c>
      <c r="AB920" s="6">
        <f t="shared" si="162"/>
        <v>205054.4</v>
      </c>
    </row>
    <row r="921" spans="1:28" x14ac:dyDescent="0.2">
      <c r="A921" t="str">
        <f t="shared" si="154"/>
        <v>Bryn Tomas</v>
      </c>
      <c r="B921">
        <v>6596440737</v>
      </c>
      <c r="C921" t="s">
        <v>113</v>
      </c>
      <c r="D921" t="s">
        <v>114</v>
      </c>
      <c r="E921" t="s">
        <v>7</v>
      </c>
      <c r="F921" s="2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VLOOKUP(E921,'2018_commission_structure-Start'!$A$22:$I$24,9,FALSE)</f>
        <v>500000</v>
      </c>
      <c r="J921" s="2">
        <f t="shared" si="155"/>
        <v>625000</v>
      </c>
      <c r="K921" s="2">
        <f t="shared" si="156"/>
        <v>750000</v>
      </c>
      <c r="L921" s="2">
        <f t="shared" si="157"/>
        <v>1000000</v>
      </c>
      <c r="M921" s="12">
        <f t="shared" si="158"/>
        <v>1.830438</v>
      </c>
      <c r="N921" t="str">
        <f t="shared" si="153"/>
        <v>150-200%</v>
      </c>
      <c r="O921" s="6">
        <f>MIN(H921,I921)*INDEX('2018_commission_structure-Start'!$A$21:$I$24,MATCH($E921,'2018_commission_structure-Start'!$A$21:$A$24,0),MATCH(O$1,'2018_commission_structure-Start'!$A$21:$I$21,0))</f>
        <v>50000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18750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22500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36348.18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59"/>
        <v>127598.18</v>
      </c>
      <c r="U921" s="6">
        <f t="shared" si="160"/>
        <v>162036.18</v>
      </c>
      <c r="V921" s="6">
        <f>MIN(H921,I921)*INDEX('2018_commission_structure-Start'!$A$15:$J$18,MATCH($E921,'2018_commission_structure-Start'!$A$15:$A$18,0),MATCH(V$1,'2018_commission_structure-Start'!$A$15:$J$15,0))</f>
        <v>60000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21250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25000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36348.18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61"/>
        <v>142598.18</v>
      </c>
      <c r="AB921" s="6">
        <f t="shared" si="162"/>
        <v>177036.18</v>
      </c>
    </row>
    <row r="922" spans="1:28" x14ac:dyDescent="0.2">
      <c r="A922" t="str">
        <f t="shared" si="154"/>
        <v>Brade Torn</v>
      </c>
      <c r="B922">
        <v>3569414450</v>
      </c>
      <c r="C922" t="s">
        <v>830</v>
      </c>
      <c r="D922" t="s">
        <v>831</v>
      </c>
      <c r="E922" t="s">
        <v>7</v>
      </c>
      <c r="F922" s="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VLOOKUP(E922,'2018_commission_structure-Start'!$A$22:$I$24,9,FALSE)</f>
        <v>500000</v>
      </c>
      <c r="J922" s="2">
        <f t="shared" si="155"/>
        <v>625000</v>
      </c>
      <c r="K922" s="2">
        <f t="shared" si="156"/>
        <v>750000</v>
      </c>
      <c r="L922" s="2">
        <f t="shared" si="157"/>
        <v>1000000</v>
      </c>
      <c r="M922" s="12">
        <f t="shared" si="158"/>
        <v>1.4305699999999999</v>
      </c>
      <c r="N922" t="str">
        <f t="shared" si="153"/>
        <v>125-150%</v>
      </c>
      <c r="O922" s="6">
        <f>MIN(H922,I922)*INDEX('2018_commission_structure-Start'!$A$21:$I$24,MATCH($E922,'2018_commission_structure-Start'!$A$21:$A$24,0),MATCH(O$1,'2018_commission_structure-Start'!$A$21:$I$21,0))</f>
        <v>50000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18750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16251.3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59"/>
        <v>85001.3</v>
      </c>
      <c r="U922" s="6">
        <f t="shared" si="160"/>
        <v>127781.3</v>
      </c>
      <c r="V922" s="6">
        <f>MIN(H922,I922)*INDEX('2018_commission_structure-Start'!$A$15:$J$18,MATCH($E922,'2018_commission_structure-Start'!$A$15:$A$18,0),MATCH(V$1,'2018_commission_structure-Start'!$A$15:$J$15,0))</f>
        <v>60000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21250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18057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61"/>
        <v>99307</v>
      </c>
      <c r="AB922" s="6">
        <f t="shared" si="162"/>
        <v>142087</v>
      </c>
    </row>
    <row r="923" spans="1:28" x14ac:dyDescent="0.2">
      <c r="A923" t="str">
        <f t="shared" si="154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 s="2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VLOOKUP(E923,'2018_commission_structure-Start'!$A$22:$I$24,9,FALSE)</f>
        <v>600000</v>
      </c>
      <c r="J923" s="2">
        <f t="shared" si="155"/>
        <v>750000</v>
      </c>
      <c r="K923" s="2">
        <f t="shared" si="156"/>
        <v>900000</v>
      </c>
      <c r="L923" s="2">
        <f t="shared" si="157"/>
        <v>1200000</v>
      </c>
      <c r="M923" s="12">
        <f t="shared" si="158"/>
        <v>1.2398400000000001</v>
      </c>
      <c r="N923" t="str">
        <f t="shared" si="153"/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24463.68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59"/>
        <v>102463.67999999999</v>
      </c>
      <c r="U923" s="6">
        <f t="shared" si="160"/>
        <v>166313.68</v>
      </c>
      <c r="V923" s="6">
        <f>MIN(H923,I923)*INDEX('2018_commission_structure-Start'!$A$15:$J$18,MATCH($E923,'2018_commission_structure-Start'!$A$15:$A$18,0),MATCH(V$1,'2018_commission_structure-Start'!$A$15:$J$15,0))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25902.719999999998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61"/>
        <v>115902.72</v>
      </c>
      <c r="AB923" s="6">
        <f t="shared" si="162"/>
        <v>179752.72</v>
      </c>
    </row>
    <row r="924" spans="1:28" x14ac:dyDescent="0.2">
      <c r="A924" t="str">
        <f t="shared" si="154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 s="2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VLOOKUP(E924,'2018_commission_structure-Start'!$A$22:$I$24,9,FALSE)</f>
        <v>500000</v>
      </c>
      <c r="J924" s="2">
        <f t="shared" si="155"/>
        <v>625000</v>
      </c>
      <c r="K924" s="2">
        <f t="shared" si="156"/>
        <v>750000</v>
      </c>
      <c r="L924" s="2">
        <f t="shared" si="157"/>
        <v>1000000</v>
      </c>
      <c r="M924" s="12">
        <f t="shared" si="158"/>
        <v>1.5250319999999999</v>
      </c>
      <c r="N924" t="str">
        <f t="shared" si="153"/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2753.52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59"/>
        <v>94003.520000000004</v>
      </c>
      <c r="U924" s="6">
        <f t="shared" si="160"/>
        <v>136686.52000000002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2753.52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61"/>
        <v>109003.52</v>
      </c>
      <c r="AB924" s="6">
        <f t="shared" si="162"/>
        <v>151686.52000000002</v>
      </c>
    </row>
    <row r="925" spans="1:28" x14ac:dyDescent="0.2">
      <c r="A925" t="str">
        <f t="shared" si="154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 s="2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VLOOKUP(E925,'2018_commission_structure-Start'!$A$22:$I$24,9,FALSE)</f>
        <v>600000</v>
      </c>
      <c r="J925" s="2">
        <f t="shared" si="155"/>
        <v>750000</v>
      </c>
      <c r="K925" s="2">
        <f t="shared" si="156"/>
        <v>900000</v>
      </c>
      <c r="L925" s="2">
        <f t="shared" si="157"/>
        <v>1200000</v>
      </c>
      <c r="M925" s="12">
        <f t="shared" si="158"/>
        <v>1.2982633333333333</v>
      </c>
      <c r="N925" t="str">
        <f t="shared" si="153"/>
        <v>125-150%</v>
      </c>
      <c r="O925" s="6">
        <f>MIN(H925,I925)*INDEX('2018_commission_structure-Start'!$A$21:$I$24,MATCH($E925,'2018_commission_structure-Start'!$A$21:$A$24,0),MATCH(O$1,'2018_commission_structure-Start'!$A$21:$I$21,0))</f>
        <v>78000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25500.000000000004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6081.1799999999994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59"/>
        <v>109581.18</v>
      </c>
      <c r="U925" s="6">
        <f t="shared" si="160"/>
        <v>171984.18</v>
      </c>
      <c r="V925" s="6">
        <f>MIN(H925,I925)*INDEX('2018_commission_structure-Start'!$A$15:$J$18,MATCH($E925,'2018_commission_structure-Start'!$A$15:$A$18,0),MATCH(V$1,'2018_commission_structure-Start'!$A$15:$J$15,0))</f>
        <v>90000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27000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7239.5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61"/>
        <v>124239.5</v>
      </c>
      <c r="AB925" s="6">
        <f t="shared" si="162"/>
        <v>186642.5</v>
      </c>
    </row>
    <row r="926" spans="1:28" x14ac:dyDescent="0.2">
      <c r="A926" t="str">
        <f t="shared" si="154"/>
        <v>Lyn Trewett</v>
      </c>
      <c r="B926">
        <v>2649428619</v>
      </c>
      <c r="C926" t="s">
        <v>468</v>
      </c>
      <c r="D926" t="s">
        <v>469</v>
      </c>
      <c r="E926" t="s">
        <v>29</v>
      </c>
      <c r="F926" s="2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VLOOKUP(E926,'2018_commission_structure-Start'!$A$22:$I$24,9,FALSE)</f>
        <v>600000</v>
      </c>
      <c r="J926" s="2">
        <f t="shared" si="155"/>
        <v>750000</v>
      </c>
      <c r="K926" s="2">
        <f t="shared" si="156"/>
        <v>900000</v>
      </c>
      <c r="L926" s="2">
        <f t="shared" si="157"/>
        <v>1200000</v>
      </c>
      <c r="M926" s="12">
        <f t="shared" si="158"/>
        <v>0.73483333333333334</v>
      </c>
      <c r="N926" t="str">
        <f t="shared" si="153"/>
        <v>0-100%</v>
      </c>
      <c r="O926" s="6">
        <f>MIN(H926,I926)*INDEX('2018_commission_structure-Start'!$A$21:$I$24,MATCH($E926,'2018_commission_structure-Start'!$A$21:$A$24,0),MATCH(O$1,'2018_commission_structure-Start'!$A$21:$I$21,0))</f>
        <v>57317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59"/>
        <v>57317</v>
      </c>
      <c r="U926" s="6">
        <f t="shared" si="160"/>
        <v>130689</v>
      </c>
      <c r="V926" s="6">
        <f>MIN(H926,I926)*INDEX('2018_commission_structure-Start'!$A$15:$J$18,MATCH($E926,'2018_commission_structure-Start'!$A$15:$A$18,0),MATCH(V$1,'2018_commission_structure-Start'!$A$15:$J$15,0))</f>
        <v>66135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61"/>
        <v>66135</v>
      </c>
      <c r="AB926" s="6">
        <f t="shared" si="162"/>
        <v>139507</v>
      </c>
    </row>
    <row r="927" spans="1:28" x14ac:dyDescent="0.2">
      <c r="A927" t="str">
        <f t="shared" si="154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 s="2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VLOOKUP(E927,'2018_commission_structure-Start'!$A$22:$I$24,9,FALSE)</f>
        <v>500000</v>
      </c>
      <c r="J927" s="2">
        <f t="shared" si="155"/>
        <v>625000</v>
      </c>
      <c r="K927" s="2">
        <f t="shared" si="156"/>
        <v>750000</v>
      </c>
      <c r="L927" s="2">
        <f t="shared" si="157"/>
        <v>1000000</v>
      </c>
      <c r="M927" s="12">
        <f t="shared" si="158"/>
        <v>0.74480999999999997</v>
      </c>
      <c r="N927" t="str">
        <f t="shared" si="153"/>
        <v>0-100%</v>
      </c>
      <c r="O927" s="6">
        <f>MIN(H927,I927)*INDEX('2018_commission_structure-Start'!$A$21:$I$24,MATCH($E927,'2018_commission_structure-Start'!$A$21:$A$24,0),MATCH(O$1,'2018_commission_structure-Start'!$A$21:$I$21,0))</f>
        <v>37240.5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0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59"/>
        <v>37240.5</v>
      </c>
      <c r="U927" s="6">
        <f t="shared" si="160"/>
        <v>98919.5</v>
      </c>
      <c r="V927" s="6">
        <f>MIN(H927,I927)*INDEX('2018_commission_structure-Start'!$A$15:$J$18,MATCH($E927,'2018_commission_structure-Start'!$A$15:$A$18,0),MATCH(V$1,'2018_commission_structure-Start'!$A$15:$J$15,0))</f>
        <v>44688.6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61"/>
        <v>44688.6</v>
      </c>
      <c r="AB927" s="6">
        <f t="shared" si="162"/>
        <v>106367.6</v>
      </c>
    </row>
    <row r="928" spans="1:28" x14ac:dyDescent="0.2">
      <c r="A928" t="str">
        <f t="shared" si="154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 s="2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VLOOKUP(E928,'2018_commission_structure-Start'!$A$22:$I$24,9,FALSE)</f>
        <v>600000</v>
      </c>
      <c r="J928" s="2">
        <f t="shared" si="155"/>
        <v>750000</v>
      </c>
      <c r="K928" s="2">
        <f t="shared" si="156"/>
        <v>900000</v>
      </c>
      <c r="L928" s="2">
        <f t="shared" si="157"/>
        <v>1200000</v>
      </c>
      <c r="M928" s="12">
        <f t="shared" si="158"/>
        <v>1.5387816666666667</v>
      </c>
      <c r="N928" t="str">
        <f t="shared" si="153"/>
        <v>150-200%</v>
      </c>
      <c r="O928" s="6">
        <f>MIN(H928,I928)*INDEX('2018_commission_structure-Start'!$A$21:$I$24,MATCH($E928,'2018_commission_structure-Start'!$A$21:$A$24,0),MATCH(O$1,'2018_commission_structure-Start'!$A$21:$I$21,0))</f>
        <v>78000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25500.000000000004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31500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6049.9400000000005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59"/>
        <v>141049.94</v>
      </c>
      <c r="U928" s="6">
        <f t="shared" si="160"/>
        <v>208252.94</v>
      </c>
      <c r="V928" s="6">
        <f>MIN(H928,I928)*INDEX('2018_commission_structure-Start'!$A$15:$J$18,MATCH($E928,'2018_commission_structure-Start'!$A$15:$A$18,0),MATCH(V$1,'2018_commission_structure-Start'!$A$15:$J$15,0))</f>
        <v>90000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27000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37500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6980.7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61"/>
        <v>161480.70000000001</v>
      </c>
      <c r="AB928" s="6">
        <f t="shared" si="162"/>
        <v>228683.7</v>
      </c>
    </row>
    <row r="929" spans="1:28" x14ac:dyDescent="0.2">
      <c r="A929" t="str">
        <f t="shared" si="154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 s="2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VLOOKUP(E929,'2018_commission_structure-Start'!$A$22:$I$24,9,FALSE)</f>
        <v>600000</v>
      </c>
      <c r="J929" s="2">
        <f t="shared" si="155"/>
        <v>750000</v>
      </c>
      <c r="K929" s="2">
        <f t="shared" si="156"/>
        <v>900000</v>
      </c>
      <c r="L929" s="2">
        <f t="shared" si="157"/>
        <v>1200000</v>
      </c>
      <c r="M929" s="12">
        <f t="shared" si="158"/>
        <v>1.6752366666666667</v>
      </c>
      <c r="N929" t="str">
        <f t="shared" si="153"/>
        <v>150-200%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31500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27336.920000000002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59"/>
        <v>162336.92000000001</v>
      </c>
      <c r="U929" s="6">
        <f t="shared" si="160"/>
        <v>219483.92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37500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31542.6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61"/>
        <v>186042.6</v>
      </c>
      <c r="AB929" s="6">
        <f t="shared" si="162"/>
        <v>243189.6</v>
      </c>
    </row>
    <row r="930" spans="1:28" x14ac:dyDescent="0.2">
      <c r="A930" t="str">
        <f t="shared" si="154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 s="2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VLOOKUP(E930,'2018_commission_structure-Start'!$A$22:$I$24,9,FALSE)</f>
        <v>600000</v>
      </c>
      <c r="J930" s="2">
        <f t="shared" si="155"/>
        <v>750000</v>
      </c>
      <c r="K930" s="2">
        <f t="shared" si="156"/>
        <v>900000</v>
      </c>
      <c r="L930" s="2">
        <f t="shared" si="157"/>
        <v>1200000</v>
      </c>
      <c r="M930" s="12">
        <f t="shared" si="158"/>
        <v>0.77056500000000006</v>
      </c>
      <c r="N930" t="str">
        <f t="shared" si="153"/>
        <v>0-100%</v>
      </c>
      <c r="O930" s="6">
        <f>MIN(H930,I930)*INDEX('2018_commission_structure-Start'!$A$21:$I$24,MATCH($E930,'2018_commission_structure-Start'!$A$21:$A$24,0),MATCH(O$1,'2018_commission_structure-Start'!$A$21:$I$21,0))</f>
        <v>60104.07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59"/>
        <v>60104.07</v>
      </c>
      <c r="U930" s="6">
        <f t="shared" si="160"/>
        <v>131765.07</v>
      </c>
      <c r="V930" s="6">
        <f>MIN(H930,I930)*INDEX('2018_commission_structure-Start'!$A$15:$J$18,MATCH($E930,'2018_commission_structure-Start'!$A$15:$A$18,0),MATCH(V$1,'2018_commission_structure-Start'!$A$15:$J$15,0))</f>
        <v>69350.849999999991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61"/>
        <v>69350.849999999991</v>
      </c>
      <c r="AB930" s="6">
        <f t="shared" si="162"/>
        <v>141011.84999999998</v>
      </c>
    </row>
    <row r="931" spans="1:28" x14ac:dyDescent="0.2">
      <c r="A931" t="str">
        <f t="shared" si="154"/>
        <v>Bertie Turpey</v>
      </c>
      <c r="B931">
        <v>2480515559</v>
      </c>
      <c r="C931" t="s">
        <v>8</v>
      </c>
      <c r="D931" t="s">
        <v>9</v>
      </c>
      <c r="E931" t="s">
        <v>10</v>
      </c>
      <c r="F931" s="2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VLOOKUP(E931,'2018_commission_structure-Start'!$A$22:$I$24,9,FALSE)</f>
        <v>750000</v>
      </c>
      <c r="J931" s="2">
        <f t="shared" si="155"/>
        <v>937500</v>
      </c>
      <c r="K931" s="2">
        <f t="shared" si="156"/>
        <v>1125000</v>
      </c>
      <c r="L931" s="2">
        <f t="shared" si="157"/>
        <v>1500000</v>
      </c>
      <c r="M931" s="12">
        <f t="shared" si="158"/>
        <v>1.2390573333333332</v>
      </c>
      <c r="N931" t="str">
        <f t="shared" si="153"/>
        <v>100-125%</v>
      </c>
      <c r="O931" s="6">
        <f>MIN(H931,I931)*INDEX('2018_commission_structure-Start'!$A$21:$I$24,MATCH($E931,'2018_commission_structure-Start'!$A$21:$A$24,0),MATCH(O$1,'2018_commission_structure-Start'!$A$21:$I$21,0))</f>
        <v>112500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34065.67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59"/>
        <v>146565.66999999998</v>
      </c>
      <c r="U931" s="6">
        <f t="shared" si="160"/>
        <v>227325.66999999998</v>
      </c>
      <c r="V931" s="6">
        <f>MIN(H931,I931)*INDEX('2018_commission_structure-Start'!$A$15:$J$18,MATCH($E931,'2018_commission_structure-Start'!$A$15:$A$18,0),MATCH(V$1,'2018_commission_structure-Start'!$A$15:$J$15,0))</f>
        <v>112500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39444.46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61"/>
        <v>151944.46</v>
      </c>
      <c r="AB931" s="6">
        <f t="shared" si="162"/>
        <v>232704.46</v>
      </c>
    </row>
    <row r="932" spans="1:28" x14ac:dyDescent="0.2">
      <c r="A932" t="str">
        <f t="shared" si="154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 s="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VLOOKUP(E932,'2018_commission_structure-Start'!$A$22:$I$24,9,FALSE)</f>
        <v>600000</v>
      </c>
      <c r="J932" s="2">
        <f t="shared" si="155"/>
        <v>750000</v>
      </c>
      <c r="K932" s="2">
        <f t="shared" si="156"/>
        <v>900000</v>
      </c>
      <c r="L932" s="2">
        <f t="shared" si="157"/>
        <v>1200000</v>
      </c>
      <c r="M932" s="12">
        <f t="shared" si="158"/>
        <v>1.3445816666666666</v>
      </c>
      <c r="N932" t="str">
        <f t="shared" si="153"/>
        <v>125-150%</v>
      </c>
      <c r="O932" s="6">
        <f>MIN(H932,I932)*INDEX('2018_commission_structure-Start'!$A$21:$I$24,MATCH($E932,'2018_commission_structure-Start'!$A$21:$A$24,0),MATCH(O$1,'2018_commission_structure-Start'!$A$21:$I$21,0))</f>
        <v>78000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25500.000000000004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11917.289999999999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59"/>
        <v>115417.29</v>
      </c>
      <c r="U932" s="6">
        <f t="shared" si="160"/>
        <v>188115.28999999998</v>
      </c>
      <c r="V932" s="6">
        <f>MIN(H932,I932)*INDEX('2018_commission_structure-Start'!$A$15:$J$18,MATCH($E932,'2018_commission_structure-Start'!$A$15:$A$18,0),MATCH(V$1,'2018_commission_structure-Start'!$A$15:$J$15,0))</f>
        <v>90000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27000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14187.25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61"/>
        <v>131187.25</v>
      </c>
      <c r="AB932" s="6">
        <f t="shared" si="162"/>
        <v>203885.25</v>
      </c>
    </row>
    <row r="933" spans="1:28" x14ac:dyDescent="0.2">
      <c r="A933" t="str">
        <f t="shared" si="154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 s="2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VLOOKUP(E933,'2018_commission_structure-Start'!$A$22:$I$24,9,FALSE)</f>
        <v>600000</v>
      </c>
      <c r="J933" s="2">
        <f t="shared" si="155"/>
        <v>750000</v>
      </c>
      <c r="K933" s="2">
        <f t="shared" si="156"/>
        <v>900000</v>
      </c>
      <c r="L933" s="2">
        <f t="shared" si="157"/>
        <v>1200000</v>
      </c>
      <c r="M933" s="12">
        <f t="shared" si="158"/>
        <v>0.8712833333333333</v>
      </c>
      <c r="N933" t="str">
        <f t="shared" si="153"/>
        <v>0-100%</v>
      </c>
      <c r="O933" s="6">
        <f>MIN(H933,I933)*INDEX('2018_commission_structure-Start'!$A$21:$I$24,MATCH($E933,'2018_commission_structure-Start'!$A$21:$A$24,0),MATCH(O$1,'2018_commission_structure-Start'!$A$21:$I$21,0))</f>
        <v>67960.100000000006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59"/>
        <v>67960.100000000006</v>
      </c>
      <c r="U933" s="6">
        <f t="shared" si="160"/>
        <v>145832.1</v>
      </c>
      <c r="V933" s="6">
        <f>MIN(H933,I933)*INDEX('2018_commission_structure-Start'!$A$15:$J$18,MATCH($E933,'2018_commission_structure-Start'!$A$15:$A$18,0),MATCH(V$1,'2018_commission_structure-Start'!$A$15:$J$15,0))</f>
        <v>78415.5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61"/>
        <v>78415.5</v>
      </c>
      <c r="AB933" s="6">
        <f t="shared" si="162"/>
        <v>156287.5</v>
      </c>
    </row>
    <row r="934" spans="1:28" x14ac:dyDescent="0.2">
      <c r="A934" t="str">
        <f t="shared" si="154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 s="2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VLOOKUP(E934,'2018_commission_structure-Start'!$A$22:$I$24,9,FALSE)</f>
        <v>750000</v>
      </c>
      <c r="J934" s="2">
        <f t="shared" si="155"/>
        <v>937500</v>
      </c>
      <c r="K934" s="2">
        <f t="shared" si="156"/>
        <v>1125000</v>
      </c>
      <c r="L934" s="2">
        <f t="shared" si="157"/>
        <v>1500000</v>
      </c>
      <c r="M934" s="12">
        <f t="shared" si="158"/>
        <v>1.0391373333333334</v>
      </c>
      <c r="N934" t="str">
        <f t="shared" si="153"/>
        <v>100-125%</v>
      </c>
      <c r="O934" s="6">
        <f>MIN(H934,I934)*INDEX('2018_commission_structure-Start'!$A$21:$I$24,MATCH($E934,'2018_commission_structure-Start'!$A$21:$A$24,0),MATCH(O$1,'2018_commission_structure-Start'!$A$21:$I$21,0))</f>
        <v>112500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5577.07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59"/>
        <v>118077.07</v>
      </c>
      <c r="U934" s="6">
        <f t="shared" si="160"/>
        <v>209841.07</v>
      </c>
      <c r="V934" s="6">
        <f>MIN(H934,I934)*INDEX('2018_commission_structure-Start'!$A$15:$J$18,MATCH($E934,'2018_commission_structure-Start'!$A$15:$A$18,0),MATCH(V$1,'2018_commission_structure-Start'!$A$15:$J$15,0))</f>
        <v>112500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6457.66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61"/>
        <v>118957.66</v>
      </c>
      <c r="AB934" s="6">
        <f t="shared" si="162"/>
        <v>210721.66</v>
      </c>
    </row>
    <row r="935" spans="1:28" x14ac:dyDescent="0.2">
      <c r="A935" t="str">
        <f t="shared" si="154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 s="2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VLOOKUP(E935,'2018_commission_structure-Start'!$A$22:$I$24,9,FALSE)</f>
        <v>750000</v>
      </c>
      <c r="J935" s="2">
        <f t="shared" si="155"/>
        <v>937500</v>
      </c>
      <c r="K935" s="2">
        <f t="shared" si="156"/>
        <v>1125000</v>
      </c>
      <c r="L935" s="2">
        <f t="shared" si="157"/>
        <v>1500000</v>
      </c>
      <c r="M935" s="12">
        <f t="shared" si="158"/>
        <v>0.99402400000000002</v>
      </c>
      <c r="N935" t="str">
        <f t="shared" si="153"/>
        <v>0-100%</v>
      </c>
      <c r="O935" s="6">
        <f>MIN(H935,I935)*INDEX('2018_commission_structure-Start'!$A$21:$I$24,MATCH($E935,'2018_commission_structure-Start'!$A$21:$A$24,0),MATCH(O$1,'2018_commission_structure-Start'!$A$21:$I$21,0))</f>
        <v>111827.7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59"/>
        <v>111827.7</v>
      </c>
      <c r="U935" s="6">
        <f t="shared" si="160"/>
        <v>220272.7</v>
      </c>
      <c r="V935" s="6">
        <f>MIN(H935,I935)*INDEX('2018_commission_structure-Start'!$A$15:$J$18,MATCH($E935,'2018_commission_structure-Start'!$A$15:$A$18,0),MATCH(V$1,'2018_commission_structure-Start'!$A$15:$J$15,0))</f>
        <v>111827.7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61"/>
        <v>111827.7</v>
      </c>
      <c r="AB935" s="6">
        <f t="shared" si="162"/>
        <v>220272.7</v>
      </c>
    </row>
    <row r="936" spans="1:28" x14ac:dyDescent="0.2">
      <c r="A936" t="str">
        <f t="shared" si="154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 s="2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VLOOKUP(E936,'2018_commission_structure-Start'!$A$22:$I$24,9,FALSE)</f>
        <v>500000</v>
      </c>
      <c r="J936" s="2">
        <f t="shared" si="155"/>
        <v>625000</v>
      </c>
      <c r="K936" s="2">
        <f t="shared" si="156"/>
        <v>750000</v>
      </c>
      <c r="L936" s="2">
        <f t="shared" si="157"/>
        <v>1000000</v>
      </c>
      <c r="M936" s="12">
        <f t="shared" si="158"/>
        <v>1.160506</v>
      </c>
      <c r="N936" t="str">
        <f t="shared" si="153"/>
        <v>100-125%</v>
      </c>
      <c r="O936" s="6">
        <f>MIN(H936,I936)*INDEX('2018_commission_structure-Start'!$A$21:$I$24,MATCH($E936,'2018_commission_structure-Start'!$A$21:$A$24,0),MATCH(O$1,'2018_commission_structure-Start'!$A$21:$I$21,0))</f>
        <v>50000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12037.949999999999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59"/>
        <v>62037.95</v>
      </c>
      <c r="U936" s="6">
        <f t="shared" si="160"/>
        <v>111732.95</v>
      </c>
      <c r="V936" s="6">
        <f>MIN(H936,I936)*INDEX('2018_commission_structure-Start'!$A$15:$J$18,MATCH($E936,'2018_commission_structure-Start'!$A$15:$A$18,0),MATCH(V$1,'2018_commission_structure-Start'!$A$15:$J$15,0))</f>
        <v>60000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13643.01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61"/>
        <v>73643.009999999995</v>
      </c>
      <c r="AB936" s="6">
        <f t="shared" si="162"/>
        <v>123338.01</v>
      </c>
    </row>
    <row r="937" spans="1:28" x14ac:dyDescent="0.2">
      <c r="A937" t="str">
        <f t="shared" si="154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 s="2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VLOOKUP(E937,'2018_commission_structure-Start'!$A$22:$I$24,9,FALSE)</f>
        <v>500000</v>
      </c>
      <c r="J937" s="2">
        <f t="shared" si="155"/>
        <v>625000</v>
      </c>
      <c r="K937" s="2">
        <f t="shared" si="156"/>
        <v>750000</v>
      </c>
      <c r="L937" s="2">
        <f t="shared" si="157"/>
        <v>1000000</v>
      </c>
      <c r="M937" s="12">
        <f t="shared" si="158"/>
        <v>1.4441740000000001</v>
      </c>
      <c r="N937" t="str">
        <f t="shared" si="153"/>
        <v>125-150%</v>
      </c>
      <c r="O937" s="6">
        <f>MIN(H937,I937)*INDEX('2018_commission_structure-Start'!$A$21:$I$24,MATCH($E937,'2018_commission_structure-Start'!$A$21:$A$24,0),MATCH(O$1,'2018_commission_structure-Start'!$A$21:$I$21,0))</f>
        <v>50000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18750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17475.66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59"/>
        <v>86225.66</v>
      </c>
      <c r="U937" s="6">
        <f t="shared" si="160"/>
        <v>118412.66</v>
      </c>
      <c r="V937" s="6">
        <f>MIN(H937,I937)*INDEX('2018_commission_structure-Start'!$A$15:$J$18,MATCH($E937,'2018_commission_structure-Start'!$A$15:$A$18,0),MATCH(V$1,'2018_commission_structure-Start'!$A$15:$J$15,0))</f>
        <v>60000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21250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19417.400000000001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 t="shared" si="161"/>
        <v>100667.4</v>
      </c>
      <c r="AB937" s="6">
        <f t="shared" si="162"/>
        <v>132854.39999999999</v>
      </c>
    </row>
    <row r="938" spans="1:28" x14ac:dyDescent="0.2">
      <c r="A938" t="str">
        <f t="shared" si="154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 s="2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VLOOKUP(E938,'2018_commission_structure-Start'!$A$22:$I$24,9,FALSE)</f>
        <v>750000</v>
      </c>
      <c r="J938" s="2">
        <f t="shared" si="155"/>
        <v>937500</v>
      </c>
      <c r="K938" s="2">
        <f t="shared" si="156"/>
        <v>1125000</v>
      </c>
      <c r="L938" s="2">
        <f t="shared" si="157"/>
        <v>1500000</v>
      </c>
      <c r="M938" s="12">
        <f t="shared" si="158"/>
        <v>0.77444400000000002</v>
      </c>
      <c r="N938" t="str">
        <f t="shared" si="153"/>
        <v>0-100%</v>
      </c>
      <c r="O938" s="6">
        <f>MIN(H938,I938)*INDEX('2018_commission_structure-Start'!$A$21:$I$24,MATCH($E938,'2018_commission_structure-Start'!$A$21:$A$24,0),MATCH(O$1,'2018_commission_structure-Start'!$A$21:$I$21,0))</f>
        <v>87124.95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59"/>
        <v>87124.95</v>
      </c>
      <c r="U938" s="6">
        <f t="shared" si="160"/>
        <v>187983.95</v>
      </c>
      <c r="V938" s="6">
        <f>MIN(H938,I938)*INDEX('2018_commission_structure-Start'!$A$15:$J$18,MATCH($E938,'2018_commission_structure-Start'!$A$15:$A$18,0),MATCH(V$1,'2018_commission_structure-Start'!$A$15:$J$15,0))</f>
        <v>87124.95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61"/>
        <v>87124.95</v>
      </c>
      <c r="AB938" s="6">
        <f t="shared" si="162"/>
        <v>187983.95</v>
      </c>
    </row>
    <row r="939" spans="1:28" x14ac:dyDescent="0.2">
      <c r="A939" t="str">
        <f t="shared" si="154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 s="2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VLOOKUP(E939,'2018_commission_structure-Start'!$A$22:$I$24,9,FALSE)</f>
        <v>600000</v>
      </c>
      <c r="J939" s="2">
        <f t="shared" si="155"/>
        <v>750000</v>
      </c>
      <c r="K939" s="2">
        <f t="shared" si="156"/>
        <v>900000</v>
      </c>
      <c r="L939" s="2">
        <f t="shared" si="157"/>
        <v>1200000</v>
      </c>
      <c r="M939" s="12">
        <f t="shared" si="158"/>
        <v>1.464655</v>
      </c>
      <c r="N939" t="str">
        <f t="shared" si="153"/>
        <v>125-150%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25500.000000000004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27046.53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59"/>
        <v>130546.53</v>
      </c>
      <c r="U939" s="6">
        <f t="shared" si="160"/>
        <v>186033.53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27000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32198.25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61"/>
        <v>149198.25</v>
      </c>
      <c r="AB939" s="6">
        <f t="shared" si="162"/>
        <v>204685.25</v>
      </c>
    </row>
    <row r="940" spans="1:28" x14ac:dyDescent="0.2">
      <c r="A940" t="str">
        <f t="shared" si="154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 s="2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VLOOKUP(E940,'2018_commission_structure-Start'!$A$22:$I$24,9,FALSE)</f>
        <v>750000</v>
      </c>
      <c r="J940" s="2">
        <f t="shared" si="155"/>
        <v>937500</v>
      </c>
      <c r="K940" s="2">
        <f t="shared" si="156"/>
        <v>1125000</v>
      </c>
      <c r="L940" s="2">
        <f t="shared" si="157"/>
        <v>1500000</v>
      </c>
      <c r="M940" s="12">
        <f t="shared" si="158"/>
        <v>0.92883733333333329</v>
      </c>
      <c r="N940" t="str">
        <f t="shared" si="153"/>
        <v>0-100%</v>
      </c>
      <c r="O940" s="6">
        <f>MIN(H940,I940)*INDEX('2018_commission_structure-Start'!$A$21:$I$24,MATCH($E940,'2018_commission_structure-Start'!$A$21:$A$24,0),MATCH(O$1,'2018_commission_structure-Start'!$A$21:$I$21,0))</f>
        <v>104494.2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59"/>
        <v>104494.2</v>
      </c>
      <c r="U940" s="6">
        <f t="shared" si="160"/>
        <v>195085.2</v>
      </c>
      <c r="V940" s="6">
        <f>MIN(H940,I940)*INDEX('2018_commission_structure-Start'!$A$15:$J$18,MATCH($E940,'2018_commission_structure-Start'!$A$15:$A$18,0),MATCH(V$1,'2018_commission_structure-Start'!$A$15:$J$15,0))</f>
        <v>104494.2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61"/>
        <v>104494.2</v>
      </c>
      <c r="AB940" s="6">
        <f t="shared" si="162"/>
        <v>195085.2</v>
      </c>
    </row>
    <row r="941" spans="1:28" x14ac:dyDescent="0.2">
      <c r="A941" t="str">
        <f t="shared" si="154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 s="2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VLOOKUP(E941,'2018_commission_structure-Start'!$A$22:$I$24,9,FALSE)</f>
        <v>600000</v>
      </c>
      <c r="J941" s="2">
        <f t="shared" si="155"/>
        <v>750000</v>
      </c>
      <c r="K941" s="2">
        <f t="shared" si="156"/>
        <v>900000</v>
      </c>
      <c r="L941" s="2">
        <f t="shared" si="157"/>
        <v>1200000</v>
      </c>
      <c r="M941" s="12">
        <f t="shared" si="158"/>
        <v>1.3221849999999999</v>
      </c>
      <c r="N941" t="str">
        <f t="shared" si="153"/>
        <v>125-150%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25500.000000000004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9095.31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59"/>
        <v>112595.31</v>
      </c>
      <c r="U941" s="6">
        <f t="shared" si="160"/>
        <v>176906.31</v>
      </c>
      <c r="V941" s="6">
        <f>MIN(H941,I941)*INDEX('2018_commission_structure-Start'!$A$15:$J$18,MATCH($E941,'2018_commission_structure-Start'!$A$15:$A$18,0),MATCH(V$1,'2018_commission_structure-Start'!$A$15:$J$15,0))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27000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10827.75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61"/>
        <v>127827.75</v>
      </c>
      <c r="AB941" s="6">
        <f t="shared" si="162"/>
        <v>192138.75</v>
      </c>
    </row>
    <row r="942" spans="1:28" x14ac:dyDescent="0.2">
      <c r="A942" t="str">
        <f t="shared" si="154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 s="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VLOOKUP(E942,'2018_commission_structure-Start'!$A$22:$I$24,9,FALSE)</f>
        <v>750000</v>
      </c>
      <c r="J942" s="2">
        <f t="shared" si="155"/>
        <v>937500</v>
      </c>
      <c r="K942" s="2">
        <f t="shared" si="156"/>
        <v>1125000</v>
      </c>
      <c r="L942" s="2">
        <f t="shared" si="157"/>
        <v>1500000</v>
      </c>
      <c r="M942" s="12">
        <f t="shared" si="158"/>
        <v>0.74372933333333335</v>
      </c>
      <c r="N942" t="str">
        <f t="shared" ref="N942:N963" si="163">IF(M942&lt;=1, "0-100%", IF(M942&lt;=1.25, "100-125%", IF(M942&lt;=1.5, "125-150%", IF(M942&lt;=2, "150-200%", "&gt;200%"))))</f>
        <v>0-100%</v>
      </c>
      <c r="O942" s="6">
        <f>MIN(H942,I942)*INDEX('2018_commission_structure-Start'!$A$21:$I$24,MATCH($E942,'2018_commission_structure-Start'!$A$21:$A$24,0),MATCH(O$1,'2018_commission_structure-Start'!$A$21:$I$21,0))</f>
        <v>83669.55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59"/>
        <v>83669.55</v>
      </c>
      <c r="U942" s="6">
        <f t="shared" si="160"/>
        <v>205248.55</v>
      </c>
      <c r="V942" s="6">
        <f>MIN(H942,I942)*INDEX('2018_commission_structure-Start'!$A$15:$J$18,MATCH($E942,'2018_commission_structure-Start'!$A$15:$A$18,0),MATCH(V$1,'2018_commission_structure-Start'!$A$15:$J$15,0))</f>
        <v>83669.55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61"/>
        <v>83669.55</v>
      </c>
      <c r="AB942" s="6">
        <f t="shared" si="162"/>
        <v>205248.55</v>
      </c>
    </row>
    <row r="943" spans="1:28" x14ac:dyDescent="0.2">
      <c r="A943" t="str">
        <f t="shared" si="154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 s="2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VLOOKUP(E943,'2018_commission_structure-Start'!$A$22:$I$24,9,FALSE)</f>
        <v>750000</v>
      </c>
      <c r="J943" s="2">
        <f t="shared" si="155"/>
        <v>937500</v>
      </c>
      <c r="K943" s="2">
        <f t="shared" si="156"/>
        <v>1125000</v>
      </c>
      <c r="L943" s="2">
        <f t="shared" si="157"/>
        <v>1500000</v>
      </c>
      <c r="M943" s="12">
        <f t="shared" si="158"/>
        <v>1.1184013333333334</v>
      </c>
      <c r="N943" t="str">
        <f t="shared" si="163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16872.189999999999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59"/>
        <v>129372.19</v>
      </c>
      <c r="U943" s="6">
        <f t="shared" si="160"/>
        <v>235017.19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19536.22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61"/>
        <v>132036.22</v>
      </c>
      <c r="AB943" s="6">
        <f t="shared" si="162"/>
        <v>237681.22</v>
      </c>
    </row>
    <row r="944" spans="1:28" x14ac:dyDescent="0.2">
      <c r="A944" t="str">
        <f t="shared" si="154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 s="2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VLOOKUP(E944,'2018_commission_structure-Start'!$A$22:$I$24,9,FALSE)</f>
        <v>600000</v>
      </c>
      <c r="J944" s="2">
        <f t="shared" si="155"/>
        <v>750000</v>
      </c>
      <c r="K944" s="2">
        <f t="shared" si="156"/>
        <v>900000</v>
      </c>
      <c r="L944" s="2">
        <f t="shared" si="157"/>
        <v>1200000</v>
      </c>
      <c r="M944" s="12">
        <f t="shared" si="158"/>
        <v>0.75831833333333332</v>
      </c>
      <c r="N944" t="str">
        <f t="shared" si="163"/>
        <v>0-100%</v>
      </c>
      <c r="O944" s="6">
        <f>MIN(H944,I944)*INDEX('2018_commission_structure-Start'!$A$21:$I$24,MATCH($E944,'2018_commission_structure-Start'!$A$21:$A$24,0),MATCH(O$1,'2018_commission_structure-Start'!$A$21:$I$21,0))</f>
        <v>59148.83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59"/>
        <v>59148.83</v>
      </c>
      <c r="U944" s="6">
        <f t="shared" si="160"/>
        <v>136622.83000000002</v>
      </c>
      <c r="V944" s="6">
        <f>MIN(H944,I944)*INDEX('2018_commission_structure-Start'!$A$15:$J$18,MATCH($E944,'2018_commission_structure-Start'!$A$15:$A$18,0),MATCH(V$1,'2018_commission_structure-Start'!$A$15:$J$15,0))</f>
        <v>68248.649999999994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61"/>
        <v>68248.649999999994</v>
      </c>
      <c r="AB944" s="6">
        <f t="shared" si="162"/>
        <v>145722.65</v>
      </c>
    </row>
    <row r="945" spans="1:28" x14ac:dyDescent="0.2">
      <c r="A945" t="str">
        <f t="shared" si="154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 s="2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VLOOKUP(E945,'2018_commission_structure-Start'!$A$22:$I$24,9,FALSE)</f>
        <v>600000</v>
      </c>
      <c r="J945" s="2">
        <f t="shared" si="155"/>
        <v>750000</v>
      </c>
      <c r="K945" s="2">
        <f t="shared" si="156"/>
        <v>900000</v>
      </c>
      <c r="L945" s="2">
        <f t="shared" si="157"/>
        <v>1200000</v>
      </c>
      <c r="M945" s="12">
        <f t="shared" si="158"/>
        <v>0.71914</v>
      </c>
      <c r="N945" t="str">
        <f t="shared" si="163"/>
        <v>0-100%</v>
      </c>
      <c r="O945" s="6">
        <f>MIN(H945,I945)*INDEX('2018_commission_structure-Start'!$A$21:$I$24,MATCH($E945,'2018_commission_structure-Start'!$A$21:$A$24,0),MATCH(O$1,'2018_commission_structure-Start'!$A$21:$I$21,0))</f>
        <v>56092.920000000006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59"/>
        <v>56092.920000000006</v>
      </c>
      <c r="U945" s="6">
        <f t="shared" si="160"/>
        <v>106559.92000000001</v>
      </c>
      <c r="V945" s="6">
        <f>MIN(H945,I945)*INDEX('2018_commission_structure-Start'!$A$15:$J$18,MATCH($E945,'2018_commission_structure-Start'!$A$15:$A$18,0),MATCH(V$1,'2018_commission_structure-Start'!$A$15:$J$15,0))</f>
        <v>64722.6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61"/>
        <v>64722.6</v>
      </c>
      <c r="AB945" s="6">
        <f t="shared" si="162"/>
        <v>115189.6</v>
      </c>
    </row>
    <row r="946" spans="1:28" x14ac:dyDescent="0.2">
      <c r="A946" t="str">
        <f t="shared" si="154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 s="2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VLOOKUP(E946,'2018_commission_structure-Start'!$A$22:$I$24,9,FALSE)</f>
        <v>600000</v>
      </c>
      <c r="J946" s="2">
        <f t="shared" si="155"/>
        <v>750000</v>
      </c>
      <c r="K946" s="2">
        <f t="shared" si="156"/>
        <v>900000</v>
      </c>
      <c r="L946" s="2">
        <f t="shared" si="157"/>
        <v>1200000</v>
      </c>
      <c r="M946" s="12">
        <f t="shared" si="158"/>
        <v>1.2912433333333333</v>
      </c>
      <c r="N946" t="str">
        <f t="shared" si="163"/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5196.66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59"/>
        <v>108696.66</v>
      </c>
      <c r="U946" s="6">
        <f t="shared" si="160"/>
        <v>165157.66</v>
      </c>
      <c r="V946" s="6">
        <f>MIN(H946,I946)*INDEX('2018_commission_structure-Start'!$A$15:$J$18,MATCH($E946,'2018_commission_structure-Start'!$A$15:$A$18,0),MATCH(V$1,'2018_commission_structure-Start'!$A$15:$J$15,0))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6186.5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61"/>
        <v>123186.5</v>
      </c>
      <c r="AB946" s="6">
        <f t="shared" si="162"/>
        <v>179647.5</v>
      </c>
    </row>
    <row r="947" spans="1:28" x14ac:dyDescent="0.2">
      <c r="A947" t="str">
        <f t="shared" si="154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 s="2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VLOOKUP(E947,'2018_commission_structure-Start'!$A$22:$I$24,9,FALSE)</f>
        <v>600000</v>
      </c>
      <c r="J947" s="2">
        <f t="shared" si="155"/>
        <v>750000</v>
      </c>
      <c r="K947" s="2">
        <f t="shared" si="156"/>
        <v>900000</v>
      </c>
      <c r="L947" s="2">
        <f t="shared" si="157"/>
        <v>1200000</v>
      </c>
      <c r="M947" s="12">
        <f t="shared" si="158"/>
        <v>1.5690166666666667</v>
      </c>
      <c r="N947" t="str">
        <f t="shared" si="163"/>
        <v>150-200%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31500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10766.6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59"/>
        <v>145766.6</v>
      </c>
      <c r="U947" s="6">
        <f t="shared" si="160"/>
        <v>213230.6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37500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12423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61"/>
        <v>166923</v>
      </c>
      <c r="AB947" s="6">
        <f t="shared" si="162"/>
        <v>234387</v>
      </c>
    </row>
    <row r="948" spans="1:28" x14ac:dyDescent="0.2">
      <c r="A948" t="str">
        <f t="shared" si="154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 s="2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VLOOKUP(E948,'2018_commission_structure-Start'!$A$22:$I$24,9,FALSE)</f>
        <v>750000</v>
      </c>
      <c r="J948" s="2">
        <f t="shared" si="155"/>
        <v>937500</v>
      </c>
      <c r="K948" s="2">
        <f t="shared" si="156"/>
        <v>1125000</v>
      </c>
      <c r="L948" s="2">
        <f t="shared" si="157"/>
        <v>1500000</v>
      </c>
      <c r="M948" s="12">
        <f t="shared" si="158"/>
        <v>0.95644266666666666</v>
      </c>
      <c r="N948" t="str">
        <f t="shared" si="163"/>
        <v>0-100%</v>
      </c>
      <c r="O948" s="6">
        <f>MIN(H948,I948)*INDEX('2018_commission_structure-Start'!$A$21:$I$24,MATCH($E948,'2018_commission_structure-Start'!$A$21:$A$24,0),MATCH(O$1,'2018_commission_structure-Start'!$A$21:$I$21,0))</f>
        <v>107599.8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0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59"/>
        <v>107599.8</v>
      </c>
      <c r="U948" s="6">
        <f t="shared" si="160"/>
        <v>190828.79999999999</v>
      </c>
      <c r="V948" s="6">
        <f>MIN(H948,I948)*INDEX('2018_commission_structure-Start'!$A$15:$J$18,MATCH($E948,'2018_commission_structure-Start'!$A$15:$A$18,0),MATCH(V$1,'2018_commission_structure-Start'!$A$15:$J$15,0))</f>
        <v>107599.8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61"/>
        <v>107599.8</v>
      </c>
      <c r="AB948" s="6">
        <f t="shared" si="162"/>
        <v>190828.79999999999</v>
      </c>
    </row>
    <row r="949" spans="1:28" x14ac:dyDescent="0.2">
      <c r="A949" t="str">
        <f t="shared" si="154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 s="2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VLOOKUP(E949,'2018_commission_structure-Start'!$A$22:$I$24,9,FALSE)</f>
        <v>750000</v>
      </c>
      <c r="J949" s="2">
        <f t="shared" si="155"/>
        <v>937500</v>
      </c>
      <c r="K949" s="2">
        <f t="shared" si="156"/>
        <v>1125000</v>
      </c>
      <c r="L949" s="2">
        <f t="shared" si="157"/>
        <v>1500000</v>
      </c>
      <c r="M949" s="12">
        <f t="shared" si="158"/>
        <v>1.4615146666666667</v>
      </c>
      <c r="N949" t="str">
        <f t="shared" si="163"/>
        <v>125-150%</v>
      </c>
      <c r="O949" s="6">
        <f>MIN(H949,I949)*INDEX('2018_commission_structure-Start'!$A$21:$I$24,MATCH($E949,'2018_commission_structure-Start'!$A$21:$A$24,0),MATCH(O$1,'2018_commission_structure-Start'!$A$21:$I$21,0))</f>
        <v>112500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35625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36486.28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59"/>
        <v>184611.28</v>
      </c>
      <c r="U949" s="6">
        <f t="shared" si="160"/>
        <v>279959.28000000003</v>
      </c>
      <c r="V949" s="6">
        <f>MIN(H949,I949)*INDEX('2018_commission_structure-Start'!$A$15:$J$18,MATCH($E949,'2018_commission_structure-Start'!$A$15:$A$18,0),MATCH(V$1,'2018_commission_structure-Start'!$A$15:$J$15,0))</f>
        <v>112500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41250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39659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61"/>
        <v>193409</v>
      </c>
      <c r="AB949" s="6">
        <f t="shared" si="162"/>
        <v>288757</v>
      </c>
    </row>
    <row r="950" spans="1:28" x14ac:dyDescent="0.2">
      <c r="A950" t="str">
        <f t="shared" si="154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 s="2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VLOOKUP(E950,'2018_commission_structure-Start'!$A$22:$I$24,9,FALSE)</f>
        <v>600000</v>
      </c>
      <c r="J950" s="2">
        <f t="shared" si="155"/>
        <v>750000</v>
      </c>
      <c r="K950" s="2">
        <f t="shared" si="156"/>
        <v>900000</v>
      </c>
      <c r="L950" s="2">
        <f t="shared" si="157"/>
        <v>1200000</v>
      </c>
      <c r="M950" s="12">
        <f t="shared" si="158"/>
        <v>1.4927233333333334</v>
      </c>
      <c r="N950" t="str">
        <f t="shared" si="163"/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30583.14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59"/>
        <v>134083.14000000001</v>
      </c>
      <c r="U950" s="6">
        <f t="shared" si="160"/>
        <v>191498.14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36408.5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61"/>
        <v>153408.5</v>
      </c>
      <c r="AB950" s="6">
        <f t="shared" si="162"/>
        <v>210823.5</v>
      </c>
    </row>
    <row r="951" spans="1:28" x14ac:dyDescent="0.2">
      <c r="A951" t="str">
        <f t="shared" si="154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 s="2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VLOOKUP(E951,'2018_commission_structure-Start'!$A$22:$I$24,9,FALSE)</f>
        <v>750000</v>
      </c>
      <c r="J951" s="2">
        <f t="shared" si="155"/>
        <v>937500</v>
      </c>
      <c r="K951" s="2">
        <f t="shared" si="156"/>
        <v>1125000</v>
      </c>
      <c r="L951" s="2">
        <f t="shared" si="157"/>
        <v>1500000</v>
      </c>
      <c r="M951" s="12">
        <f t="shared" si="158"/>
        <v>0.82527200000000001</v>
      </c>
      <c r="N951" t="str">
        <f t="shared" si="163"/>
        <v>0-100%</v>
      </c>
      <c r="O951" s="6">
        <f>MIN(H951,I951)*INDEX('2018_commission_structure-Start'!$A$21:$I$24,MATCH($E951,'2018_commission_structure-Start'!$A$21:$A$24,0),MATCH(O$1,'2018_commission_structure-Start'!$A$21:$I$21,0))</f>
        <v>92843.099999999991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59"/>
        <v>92843.099999999991</v>
      </c>
      <c r="U951" s="6">
        <f t="shared" si="160"/>
        <v>188053.09999999998</v>
      </c>
      <c r="V951" s="6">
        <f>MIN(H951,I951)*INDEX('2018_commission_structure-Start'!$A$15:$J$18,MATCH($E951,'2018_commission_structure-Start'!$A$15:$A$18,0),MATCH(V$1,'2018_commission_structure-Start'!$A$15:$J$15,0))</f>
        <v>92843.099999999991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61"/>
        <v>92843.099999999991</v>
      </c>
      <c r="AB951" s="6">
        <f t="shared" si="162"/>
        <v>188053.09999999998</v>
      </c>
    </row>
    <row r="952" spans="1:28" x14ac:dyDescent="0.2">
      <c r="A952" t="str">
        <f t="shared" si="154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 s="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VLOOKUP(E952,'2018_commission_structure-Start'!$A$22:$I$24,9,FALSE)</f>
        <v>500000</v>
      </c>
      <c r="J952" s="2">
        <f t="shared" si="155"/>
        <v>625000</v>
      </c>
      <c r="K952" s="2">
        <f t="shared" si="156"/>
        <v>750000</v>
      </c>
      <c r="L952" s="2">
        <f t="shared" si="157"/>
        <v>1000000</v>
      </c>
      <c r="M952" s="12">
        <f t="shared" si="158"/>
        <v>1.7030719999999999</v>
      </c>
      <c r="N952" t="str">
        <f t="shared" si="163"/>
        <v>150-200%</v>
      </c>
      <c r="O952" s="6">
        <f>MIN(H952,I952)*INDEX('2018_commission_structure-Start'!$A$21:$I$24,MATCH($E952,'2018_commission_structure-Start'!$A$21:$A$24,0),MATCH(O$1,'2018_commission_structure-Start'!$A$21:$I$21,0))</f>
        <v>50000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18750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22500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22337.920000000002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59"/>
        <v>113587.92</v>
      </c>
      <c r="U952" s="6">
        <f t="shared" si="160"/>
        <v>145995.91999999998</v>
      </c>
      <c r="V952" s="6">
        <f>MIN(H952,I952)*INDEX('2018_commission_structure-Start'!$A$15:$J$18,MATCH($E952,'2018_commission_structure-Start'!$A$15:$A$18,0),MATCH(V$1,'2018_commission_structure-Start'!$A$15:$J$15,0))</f>
        <v>60000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21250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25000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22337.920000000002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61"/>
        <v>128587.92</v>
      </c>
      <c r="AB952" s="6">
        <f t="shared" si="162"/>
        <v>160995.91999999998</v>
      </c>
    </row>
    <row r="953" spans="1:28" x14ac:dyDescent="0.2">
      <c r="A953" t="str">
        <f t="shared" si="154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 s="2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VLOOKUP(E953,'2018_commission_structure-Start'!$A$22:$I$24,9,FALSE)</f>
        <v>750000</v>
      </c>
      <c r="J953" s="2">
        <f t="shared" si="155"/>
        <v>937500</v>
      </c>
      <c r="K953" s="2">
        <f t="shared" si="156"/>
        <v>1125000</v>
      </c>
      <c r="L953" s="2">
        <f t="shared" si="157"/>
        <v>1500000</v>
      </c>
      <c r="M953" s="12">
        <f t="shared" si="158"/>
        <v>0.55705066666666669</v>
      </c>
      <c r="N953" t="str">
        <f t="shared" si="163"/>
        <v>0-100%</v>
      </c>
      <c r="O953" s="6">
        <f>MIN(H953,I953)*INDEX('2018_commission_structure-Start'!$A$21:$I$24,MATCH($E953,'2018_commission_structure-Start'!$A$21:$A$24,0),MATCH(O$1,'2018_commission_structure-Start'!$A$21:$I$21,0))</f>
        <v>62668.2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59"/>
        <v>62668.2</v>
      </c>
      <c r="U953" s="6">
        <f t="shared" si="160"/>
        <v>140451.20000000001</v>
      </c>
      <c r="V953" s="6">
        <f>MIN(H953,I953)*INDEX('2018_commission_structure-Start'!$A$15:$J$18,MATCH($E953,'2018_commission_structure-Start'!$A$15:$A$18,0),MATCH(V$1,'2018_commission_structure-Start'!$A$15:$J$15,0))</f>
        <v>62668.2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61"/>
        <v>62668.2</v>
      </c>
      <c r="AB953" s="6">
        <f t="shared" si="162"/>
        <v>140451.20000000001</v>
      </c>
    </row>
    <row r="954" spans="1:28" x14ac:dyDescent="0.2">
      <c r="A954" t="str">
        <f t="shared" si="154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 s="2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VLOOKUP(E954,'2018_commission_structure-Start'!$A$22:$I$24,9,FALSE)</f>
        <v>600000</v>
      </c>
      <c r="J954" s="2">
        <f t="shared" si="155"/>
        <v>750000</v>
      </c>
      <c r="K954" s="2">
        <f t="shared" si="156"/>
        <v>900000</v>
      </c>
      <c r="L954" s="2">
        <f t="shared" si="157"/>
        <v>1200000</v>
      </c>
      <c r="M954" s="12">
        <f t="shared" si="158"/>
        <v>1.0887266666666666</v>
      </c>
      <c r="N954" t="str">
        <f t="shared" si="163"/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9050.1200000000008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59"/>
        <v>87050.12</v>
      </c>
      <c r="U954" s="6">
        <f t="shared" si="160"/>
        <v>158177.12</v>
      </c>
      <c r="V954" s="6">
        <f>MIN(H954,I954)*INDEX('2018_commission_structure-Start'!$A$15:$J$18,MATCH($E954,'2018_commission_structure-Start'!$A$15:$A$18,0),MATCH(V$1,'2018_commission_structure-Start'!$A$15:$J$15,0))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9582.48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61"/>
        <v>99582.48</v>
      </c>
      <c r="AB954" s="6">
        <f t="shared" si="162"/>
        <v>170709.47999999998</v>
      </c>
    </row>
    <row r="955" spans="1:28" x14ac:dyDescent="0.2">
      <c r="A955" t="str">
        <f t="shared" si="154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 s="2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VLOOKUP(E955,'2018_commission_structure-Start'!$A$22:$I$24,9,FALSE)</f>
        <v>600000</v>
      </c>
      <c r="J955" s="2">
        <f t="shared" si="155"/>
        <v>750000</v>
      </c>
      <c r="K955" s="2">
        <f t="shared" si="156"/>
        <v>900000</v>
      </c>
      <c r="L955" s="2">
        <f t="shared" si="157"/>
        <v>1200000</v>
      </c>
      <c r="M955" s="12">
        <f t="shared" si="158"/>
        <v>0.73032833333333336</v>
      </c>
      <c r="N955" t="str">
        <f t="shared" si="163"/>
        <v>0-100%</v>
      </c>
      <c r="O955" s="6">
        <f>MIN(H955,I955)*INDEX('2018_commission_structure-Start'!$A$21:$I$24,MATCH($E955,'2018_commission_structure-Start'!$A$21:$A$24,0),MATCH(O$1,'2018_commission_structure-Start'!$A$21:$I$21,0))</f>
        <v>56965.61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59"/>
        <v>56965.61</v>
      </c>
      <c r="U955" s="6">
        <f t="shared" si="160"/>
        <v>136467.60999999999</v>
      </c>
      <c r="V955" s="6">
        <f>MIN(H955,I955)*INDEX('2018_commission_structure-Start'!$A$15:$J$18,MATCH($E955,'2018_commission_structure-Start'!$A$15:$A$18,0),MATCH(V$1,'2018_commission_structure-Start'!$A$15:$J$15,0))</f>
        <v>65729.55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61"/>
        <v>65729.55</v>
      </c>
      <c r="AB955" s="6">
        <f t="shared" si="162"/>
        <v>145231.54999999999</v>
      </c>
    </row>
    <row r="956" spans="1:28" x14ac:dyDescent="0.2">
      <c r="A956" t="str">
        <f t="shared" si="154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 s="2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VLOOKUP(E956,'2018_commission_structure-Start'!$A$22:$I$24,9,FALSE)</f>
        <v>600000</v>
      </c>
      <c r="J956" s="2">
        <f t="shared" si="155"/>
        <v>750000</v>
      </c>
      <c r="K956" s="2">
        <f t="shared" si="156"/>
        <v>900000</v>
      </c>
      <c r="L956" s="2">
        <f t="shared" si="157"/>
        <v>1200000</v>
      </c>
      <c r="M956" s="12">
        <f t="shared" si="158"/>
        <v>1.1701816666666667</v>
      </c>
      <c r="N956" t="str">
        <f t="shared" si="163"/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17358.530000000002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59"/>
        <v>95358.53</v>
      </c>
      <c r="U956" s="6">
        <f t="shared" si="160"/>
        <v>159112.53</v>
      </c>
      <c r="V956" s="6">
        <f>MIN(H956,I956)*INDEX('2018_commission_structure-Start'!$A$15:$J$18,MATCH($E956,'2018_commission_structure-Start'!$A$15:$A$18,0),MATCH(V$1,'2018_commission_structure-Start'!$A$15:$J$15,0))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18379.62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61"/>
        <v>108379.62</v>
      </c>
      <c r="AB956" s="6">
        <f t="shared" si="162"/>
        <v>172133.62</v>
      </c>
    </row>
    <row r="957" spans="1:28" x14ac:dyDescent="0.2">
      <c r="A957" t="str">
        <f t="shared" si="154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 s="2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VLOOKUP(E957,'2018_commission_structure-Start'!$A$22:$I$24,9,FALSE)</f>
        <v>500000</v>
      </c>
      <c r="J957" s="2">
        <f t="shared" si="155"/>
        <v>625000</v>
      </c>
      <c r="K957" s="2">
        <f t="shared" si="156"/>
        <v>750000</v>
      </c>
      <c r="L957" s="2">
        <f t="shared" si="157"/>
        <v>1000000</v>
      </c>
      <c r="M957" s="12">
        <f t="shared" si="158"/>
        <v>1.26298</v>
      </c>
      <c r="N957" t="str">
        <f t="shared" si="163"/>
        <v>125-150%</v>
      </c>
      <c r="O957" s="6">
        <f>MIN(H957,I957)*INDEX('2018_commission_structure-Start'!$A$21:$I$24,MATCH($E957,'2018_commission_structure-Start'!$A$21:$A$24,0),MATCH(O$1,'2018_commission_structure-Start'!$A$21:$I$21,0))</f>
        <v>50000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18750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1168.2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59"/>
        <v>69918.2</v>
      </c>
      <c r="U957" s="6">
        <f t="shared" si="160"/>
        <v>122230.2</v>
      </c>
      <c r="V957" s="6">
        <f>MIN(H957,I957)*INDEX('2018_commission_structure-Start'!$A$15:$J$18,MATCH($E957,'2018_commission_structure-Start'!$A$15:$A$18,0),MATCH(V$1,'2018_commission_structure-Start'!$A$15:$J$15,0))</f>
        <v>60000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21250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1298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61"/>
        <v>82548</v>
      </c>
      <c r="AB957" s="6">
        <f t="shared" si="162"/>
        <v>134860</v>
      </c>
    </row>
    <row r="958" spans="1:28" x14ac:dyDescent="0.2">
      <c r="A958" t="str">
        <f t="shared" si="154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 s="2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VLOOKUP(E958,'2018_commission_structure-Start'!$A$22:$I$24,9,FALSE)</f>
        <v>600000</v>
      </c>
      <c r="J958" s="2">
        <f t="shared" si="155"/>
        <v>750000</v>
      </c>
      <c r="K958" s="2">
        <f t="shared" si="156"/>
        <v>900000</v>
      </c>
      <c r="L958" s="2">
        <f t="shared" si="157"/>
        <v>1200000</v>
      </c>
      <c r="M958" s="12">
        <f t="shared" si="158"/>
        <v>0.82064999999999999</v>
      </c>
      <c r="N958" t="str">
        <f t="shared" si="163"/>
        <v>0-100%</v>
      </c>
      <c r="O958" s="6">
        <f>MIN(H958,I958)*INDEX('2018_commission_structure-Start'!$A$21:$I$24,MATCH($E958,'2018_commission_structure-Start'!$A$21:$A$24,0),MATCH(O$1,'2018_commission_structure-Start'!$A$21:$I$21,0))</f>
        <v>64010.700000000004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59"/>
        <v>64010.700000000004</v>
      </c>
      <c r="U958" s="6">
        <f t="shared" si="160"/>
        <v>135426.70000000001</v>
      </c>
      <c r="V958" s="6">
        <f>MIN(H958,I958)*INDEX('2018_commission_structure-Start'!$A$15:$J$18,MATCH($E958,'2018_commission_structure-Start'!$A$15:$A$18,0),MATCH(V$1,'2018_commission_structure-Start'!$A$15:$J$15,0))</f>
        <v>73858.5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61"/>
        <v>73858.5</v>
      </c>
      <c r="AB958" s="6">
        <f t="shared" si="162"/>
        <v>145274.5</v>
      </c>
    </row>
    <row r="959" spans="1:28" x14ac:dyDescent="0.2">
      <c r="A959" t="str">
        <f t="shared" si="154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 s="2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VLOOKUP(E959,'2018_commission_structure-Start'!$A$22:$I$24,9,FALSE)</f>
        <v>600000</v>
      </c>
      <c r="J959" s="2">
        <f t="shared" si="155"/>
        <v>750000</v>
      </c>
      <c r="K959" s="2">
        <f t="shared" si="156"/>
        <v>900000</v>
      </c>
      <c r="L959" s="2">
        <f t="shared" si="157"/>
        <v>1200000</v>
      </c>
      <c r="M959" s="12">
        <f t="shared" si="158"/>
        <v>1.0206633333333333</v>
      </c>
      <c r="N959" t="str">
        <f t="shared" si="163"/>
        <v>100-125%</v>
      </c>
      <c r="O959" s="6">
        <f>MIN(H959,I959)*INDEX('2018_commission_structure-Start'!$A$21:$I$24,MATCH($E959,'2018_commission_structure-Start'!$A$21:$A$24,0),MATCH(O$1,'2018_commission_structure-Start'!$A$21:$I$21,0))</f>
        <v>78000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2107.6600000000003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59"/>
        <v>80107.66</v>
      </c>
      <c r="U959" s="6">
        <f t="shared" si="160"/>
        <v>157137.66</v>
      </c>
      <c r="V959" s="6">
        <f>MIN(H959,I959)*INDEX('2018_commission_structure-Start'!$A$15:$J$18,MATCH($E959,'2018_commission_structure-Start'!$A$15:$A$18,0),MATCH(V$1,'2018_commission_structure-Start'!$A$15:$J$15,0))</f>
        <v>90000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2231.64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61"/>
        <v>92231.64</v>
      </c>
      <c r="AB959" s="6">
        <f t="shared" si="162"/>
        <v>169261.64</v>
      </c>
    </row>
    <row r="960" spans="1:28" x14ac:dyDescent="0.2">
      <c r="A960" t="str">
        <f t="shared" si="154"/>
        <v>Adaline Waud</v>
      </c>
      <c r="B960">
        <v>9726644925</v>
      </c>
      <c r="C960" t="s">
        <v>986</v>
      </c>
      <c r="D960" t="s">
        <v>987</v>
      </c>
      <c r="E960" t="s">
        <v>7</v>
      </c>
      <c r="F960" s="2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VLOOKUP(E960,'2018_commission_structure-Start'!$A$22:$I$24,9,FALSE)</f>
        <v>500000</v>
      </c>
      <c r="J960" s="2">
        <f t="shared" si="155"/>
        <v>625000</v>
      </c>
      <c r="K960" s="2">
        <f t="shared" si="156"/>
        <v>750000</v>
      </c>
      <c r="L960" s="2">
        <f t="shared" si="157"/>
        <v>1000000</v>
      </c>
      <c r="M960" s="12">
        <f t="shared" si="158"/>
        <v>0.71748800000000001</v>
      </c>
      <c r="N960" t="str">
        <f t="shared" si="163"/>
        <v>0-100%</v>
      </c>
      <c r="O960" s="6">
        <f>MIN(H960,I960)*INDEX('2018_commission_structure-Start'!$A$21:$I$24,MATCH($E960,'2018_commission_structure-Start'!$A$21:$A$24,0),MATCH(O$1,'2018_commission_structure-Start'!$A$21:$I$21,0))</f>
        <v>35874.400000000001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59"/>
        <v>35874.400000000001</v>
      </c>
      <c r="U960" s="6">
        <f t="shared" si="160"/>
        <v>87311.4</v>
      </c>
      <c r="V960" s="6">
        <f>MIN(H960,I960)*INDEX('2018_commission_structure-Start'!$A$15:$J$18,MATCH($E960,'2018_commission_structure-Start'!$A$15:$A$18,0),MATCH(V$1,'2018_commission_structure-Start'!$A$15:$J$15,0))</f>
        <v>43049.279999999999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61"/>
        <v>43049.279999999999</v>
      </c>
      <c r="AB960" s="6">
        <f t="shared" si="162"/>
        <v>94486.28</v>
      </c>
    </row>
    <row r="961" spans="1:28" x14ac:dyDescent="0.2">
      <c r="A961" t="str">
        <f t="shared" si="154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 s="2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VLOOKUP(E961,'2018_commission_structure-Start'!$A$22:$I$24,9,FALSE)</f>
        <v>600000</v>
      </c>
      <c r="J961" s="2">
        <f t="shared" si="155"/>
        <v>750000</v>
      </c>
      <c r="K961" s="2">
        <f t="shared" si="156"/>
        <v>900000</v>
      </c>
      <c r="L961" s="2">
        <f t="shared" si="157"/>
        <v>1200000</v>
      </c>
      <c r="M961" s="12">
        <f t="shared" si="158"/>
        <v>0.93435666666666661</v>
      </c>
      <c r="N961" t="str">
        <f t="shared" si="163"/>
        <v>0-100%</v>
      </c>
      <c r="O961" s="6">
        <f>MIN(H961,I961)*INDEX('2018_commission_structure-Start'!$A$21:$I$24,MATCH($E961,'2018_commission_structure-Start'!$A$21:$A$24,0),MATCH(O$1,'2018_commission_structure-Start'!$A$21:$I$21,0))</f>
        <v>72879.820000000007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59"/>
        <v>72879.820000000007</v>
      </c>
      <c r="U961" s="6">
        <f t="shared" si="160"/>
        <v>131198.82</v>
      </c>
      <c r="V961" s="6">
        <f>MIN(H961,I961)*INDEX('2018_commission_structure-Start'!$A$15:$J$18,MATCH($E961,'2018_commission_structure-Start'!$A$15:$A$18,0),MATCH(V$1,'2018_commission_structure-Start'!$A$15:$J$15,0))</f>
        <v>84092.099999999991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61"/>
        <v>84092.099999999991</v>
      </c>
      <c r="AB961" s="6">
        <f t="shared" si="162"/>
        <v>142411.09999999998</v>
      </c>
    </row>
    <row r="962" spans="1:28" x14ac:dyDescent="0.2">
      <c r="A962" t="str">
        <f t="shared" ref="A962:A1001" si="164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 s="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VLOOKUP(E962,'2018_commission_structure-Start'!$A$22:$I$24,9,FALSE)</f>
        <v>600000</v>
      </c>
      <c r="J962" s="2">
        <f t="shared" ref="J962:J1001" si="165">I962*1.25</f>
        <v>750000</v>
      </c>
      <c r="K962" s="2">
        <f t="shared" ref="K962:K1001" si="166">I962*1.5</f>
        <v>900000</v>
      </c>
      <c r="L962" s="2">
        <f t="shared" ref="L962:L1001" si="167">I962*2</f>
        <v>1200000</v>
      </c>
      <c r="M962" s="12">
        <f t="shared" ref="M962:M1001" si="168">H962/I962</f>
        <v>1.1896016666666667</v>
      </c>
      <c r="N962" t="str">
        <f t="shared" si="163"/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19339.370000000003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01" si="169">SUM(O962:S962)</f>
        <v>97339.37</v>
      </c>
      <c r="U962" s="6">
        <f t="shared" ref="U962:U1001" si="170">T962+F962</f>
        <v>168577.37</v>
      </c>
      <c r="V962" s="6">
        <f>MIN(H962,I962)*INDEX('2018_commission_structure-Start'!$A$15:$J$18,MATCH($E962,'2018_commission_structure-Start'!$A$15:$A$18,0),MATCH(V$1,'2018_commission_structure-Start'!$A$15:$J$15,0))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20476.98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ref="AA962:AA1001" si="171">SUM(V962:Z962)</f>
        <v>110476.98</v>
      </c>
      <c r="AB962" s="6">
        <f t="shared" ref="AB962:AB1001" si="172">AA962+F962</f>
        <v>181714.97999999998</v>
      </c>
    </row>
    <row r="963" spans="1:28" x14ac:dyDescent="0.2">
      <c r="A963" t="str">
        <f t="shared" si="164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 s="2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VLOOKUP(E963,'2018_commission_structure-Start'!$A$22:$I$24,9,FALSE)</f>
        <v>600000</v>
      </c>
      <c r="J963" s="2">
        <f t="shared" si="165"/>
        <v>750000</v>
      </c>
      <c r="K963" s="2">
        <f t="shared" si="166"/>
        <v>900000</v>
      </c>
      <c r="L963" s="2">
        <f t="shared" si="167"/>
        <v>1200000</v>
      </c>
      <c r="M963" s="12">
        <f t="shared" si="168"/>
        <v>1.3120866666666666</v>
      </c>
      <c r="N963" t="str">
        <f t="shared" si="163"/>
        <v>125-150%</v>
      </c>
      <c r="O963" s="6">
        <f>MIN(H963,I963)*INDEX('2018_commission_structure-Start'!$A$21:$I$24,MATCH($E963,'2018_commission_structure-Start'!$A$21:$A$24,0),MATCH(O$1,'2018_commission_structure-Start'!$A$21:$I$21,0))</f>
        <v>78000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25500.000000000004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7822.92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69"/>
        <v>111322.92</v>
      </c>
      <c r="U963" s="6">
        <f t="shared" si="170"/>
        <v>176597.91999999998</v>
      </c>
      <c r="V963" s="6">
        <f>MIN(H963,I963)*INDEX('2018_commission_structure-Start'!$A$15:$J$18,MATCH($E963,'2018_commission_structure-Start'!$A$15:$A$18,0),MATCH(V$1,'2018_commission_structure-Start'!$A$15:$J$15,0))</f>
        <v>90000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9313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si="171"/>
        <v>126313</v>
      </c>
      <c r="AB963" s="6">
        <f t="shared" si="172"/>
        <v>191588</v>
      </c>
    </row>
    <row r="964" spans="1:28" x14ac:dyDescent="0.2">
      <c r="A964" t="str">
        <f t="shared" si="164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 s="2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VLOOKUP(E964,'2018_commission_structure-Start'!$A$22:$I$24,9,FALSE)</f>
        <v>500000</v>
      </c>
      <c r="J964" s="2">
        <f t="shared" si="165"/>
        <v>625000</v>
      </c>
      <c r="K964" s="2">
        <f t="shared" si="166"/>
        <v>750000</v>
      </c>
      <c r="L964" s="2">
        <f t="shared" si="167"/>
        <v>1000000</v>
      </c>
      <c r="M964" s="12">
        <f t="shared" si="168"/>
        <v>2.0585879999999999</v>
      </c>
      <c r="N964" t="str">
        <f>IF(M964&lt;=1, "0-100%", IF(M964&lt;=1.25, "100-125%", IF(M964&lt;=1.5, "125-150%", IF(M964&lt;=2, "150-200%", "200%"))))</f>
        <v>200%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22500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55000</v>
      </c>
      <c r="S964" s="2">
        <f>IF(H964&gt;L964,(H964-L964)*INDEX('2018_commission_structure-Start'!$A$21:$I$24,MATCH($E964,'2018_commission_structure-Start'!$A$21:$A$24,0),MATCH(S$1,'2018_commission_structure-Start'!$A$21:$I$21,0)),0)</f>
        <v>2929.4</v>
      </c>
      <c r="T964" s="6">
        <f t="shared" si="169"/>
        <v>149179.4</v>
      </c>
      <c r="U964" s="6">
        <f t="shared" si="170"/>
        <v>186572.4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25000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55000</v>
      </c>
      <c r="Z964" s="2">
        <f>IF(H964&gt;L964,(H964-L964)*INDEX('2018_commission_structure-Start'!$A$21:$I$24,MATCH($E964,'2018_commission_structure-Start'!$A$21:$A$24,0),MATCH(Z$1,'2018_commission_structure-Start'!$A$21:$I$21,0)),0)</f>
        <v>2929.4</v>
      </c>
      <c r="AA964" s="6">
        <f t="shared" si="171"/>
        <v>164179.4</v>
      </c>
      <c r="AB964" s="6">
        <f t="shared" si="172"/>
        <v>201572.4</v>
      </c>
    </row>
    <row r="965" spans="1:28" x14ac:dyDescent="0.2">
      <c r="A965" t="str">
        <f t="shared" si="164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 s="2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VLOOKUP(E965,'2018_commission_structure-Start'!$A$22:$I$24,9,FALSE)</f>
        <v>750000</v>
      </c>
      <c r="J965" s="2">
        <f t="shared" si="165"/>
        <v>937500</v>
      </c>
      <c r="K965" s="2">
        <f t="shared" si="166"/>
        <v>1125000</v>
      </c>
      <c r="L965" s="2">
        <f t="shared" si="167"/>
        <v>1500000</v>
      </c>
      <c r="M965" s="12">
        <f t="shared" si="168"/>
        <v>1.1410800000000001</v>
      </c>
      <c r="N965" t="str">
        <f t="shared" ref="N965:N989" si="173">IF(M965&lt;=1, "0-100%", IF(M965&lt;=1.25, "100-125%", IF(M965&lt;=1.5, "125-150%", IF(M965&lt;=2, "150-200%", "&gt;200%"))))</f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20103.900000000001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69"/>
        <v>132603.9</v>
      </c>
      <c r="U965" s="6">
        <f t="shared" si="170"/>
        <v>208600.9</v>
      </c>
      <c r="V965" s="6">
        <f>MIN(H965,I965)*INDEX('2018_commission_structure-Start'!$A$15:$J$18,MATCH($E965,'2018_commission_structure-Start'!$A$15:$A$18,0),MATCH(V$1,'2018_commission_structure-Start'!$A$15:$J$15,0))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23278.2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71"/>
        <v>135778.20000000001</v>
      </c>
      <c r="AB965" s="6">
        <f t="shared" si="172"/>
        <v>211775.2</v>
      </c>
    </row>
    <row r="966" spans="1:28" x14ac:dyDescent="0.2">
      <c r="A966" t="str">
        <f t="shared" si="164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 s="2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VLOOKUP(E966,'2018_commission_structure-Start'!$A$22:$I$24,9,FALSE)</f>
        <v>750000</v>
      </c>
      <c r="J966" s="2">
        <f t="shared" si="165"/>
        <v>937500</v>
      </c>
      <c r="K966" s="2">
        <f t="shared" si="166"/>
        <v>1125000</v>
      </c>
      <c r="L966" s="2">
        <f t="shared" si="167"/>
        <v>1500000</v>
      </c>
      <c r="M966" s="12">
        <f t="shared" si="168"/>
        <v>0.99107466666666666</v>
      </c>
      <c r="N966" t="str">
        <f t="shared" si="173"/>
        <v>0-100%</v>
      </c>
      <c r="O966" s="6">
        <f>MIN(H966,I966)*INDEX('2018_commission_structure-Start'!$A$21:$I$24,MATCH($E966,'2018_commission_structure-Start'!$A$21:$A$24,0),MATCH(O$1,'2018_commission_structure-Start'!$A$21:$I$21,0))</f>
        <v>111495.9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69"/>
        <v>111495.9</v>
      </c>
      <c r="U966" s="6">
        <f t="shared" si="170"/>
        <v>221879.9</v>
      </c>
      <c r="V966" s="6">
        <f>MIN(H966,I966)*INDEX('2018_commission_structure-Start'!$A$15:$J$18,MATCH($E966,'2018_commission_structure-Start'!$A$15:$A$18,0),MATCH(V$1,'2018_commission_structure-Start'!$A$15:$J$15,0))</f>
        <v>111495.9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71"/>
        <v>111495.9</v>
      </c>
      <c r="AB966" s="6">
        <f t="shared" si="172"/>
        <v>221879.9</v>
      </c>
    </row>
    <row r="967" spans="1:28" x14ac:dyDescent="0.2">
      <c r="A967" t="str">
        <f t="shared" si="164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 s="2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VLOOKUP(E967,'2018_commission_structure-Start'!$A$22:$I$24,9,FALSE)</f>
        <v>500000</v>
      </c>
      <c r="J967" s="2">
        <f t="shared" si="165"/>
        <v>625000</v>
      </c>
      <c r="K967" s="2">
        <f t="shared" si="166"/>
        <v>750000</v>
      </c>
      <c r="L967" s="2">
        <f t="shared" si="167"/>
        <v>1000000</v>
      </c>
      <c r="M967" s="12">
        <f t="shared" si="168"/>
        <v>1.06358</v>
      </c>
      <c r="N967" t="str">
        <f t="shared" si="173"/>
        <v>100-125%</v>
      </c>
      <c r="O967" s="6">
        <f>MIN(H967,I967)*INDEX('2018_commission_structure-Start'!$A$21:$I$24,MATCH($E967,'2018_commission_structure-Start'!$A$21:$A$24,0),MATCH(O$1,'2018_commission_structure-Start'!$A$21:$I$21,0))</f>
        <v>50000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4768.5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69"/>
        <v>54768.5</v>
      </c>
      <c r="U967" s="6">
        <f t="shared" si="170"/>
        <v>112316.5</v>
      </c>
      <c r="V967" s="6">
        <f>MIN(H967,I967)*INDEX('2018_commission_structure-Start'!$A$15:$J$18,MATCH($E967,'2018_commission_structure-Start'!$A$15:$A$18,0),MATCH(V$1,'2018_commission_structure-Start'!$A$15:$J$15,0))</f>
        <v>60000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5404.3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71"/>
        <v>65404.3</v>
      </c>
      <c r="AB967" s="6">
        <f t="shared" si="172"/>
        <v>122952.3</v>
      </c>
    </row>
    <row r="968" spans="1:28" x14ac:dyDescent="0.2">
      <c r="A968" t="str">
        <f t="shared" si="164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 s="2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VLOOKUP(E968,'2018_commission_structure-Start'!$A$22:$I$24,9,FALSE)</f>
        <v>750000</v>
      </c>
      <c r="J968" s="2">
        <f t="shared" si="165"/>
        <v>937500</v>
      </c>
      <c r="K968" s="2">
        <f t="shared" si="166"/>
        <v>1125000</v>
      </c>
      <c r="L968" s="2">
        <f t="shared" si="167"/>
        <v>1500000</v>
      </c>
      <c r="M968" s="12">
        <f t="shared" si="168"/>
        <v>0.6094573333333333</v>
      </c>
      <c r="N968" t="str">
        <f t="shared" si="173"/>
        <v>0-100%</v>
      </c>
      <c r="O968" s="6">
        <f>MIN(H968,I968)*INDEX('2018_commission_structure-Start'!$A$21:$I$24,MATCH($E968,'2018_commission_structure-Start'!$A$21:$A$24,0),MATCH(O$1,'2018_commission_structure-Start'!$A$21:$I$21,0))</f>
        <v>68563.95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69"/>
        <v>68563.95</v>
      </c>
      <c r="U968" s="6">
        <f t="shared" si="170"/>
        <v>186758.95</v>
      </c>
      <c r="V968" s="6">
        <f>MIN(H968,I968)*INDEX('2018_commission_structure-Start'!$A$15:$J$18,MATCH($E968,'2018_commission_structure-Start'!$A$15:$A$18,0),MATCH(V$1,'2018_commission_structure-Start'!$A$15:$J$15,0))</f>
        <v>68563.95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71"/>
        <v>68563.95</v>
      </c>
      <c r="AB968" s="6">
        <f t="shared" si="172"/>
        <v>186758.95</v>
      </c>
    </row>
    <row r="969" spans="1:28" x14ac:dyDescent="0.2">
      <c r="A969" t="str">
        <f t="shared" si="164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 s="2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VLOOKUP(E969,'2018_commission_structure-Start'!$A$22:$I$24,9,FALSE)</f>
        <v>750000</v>
      </c>
      <c r="J969" s="2">
        <f t="shared" si="165"/>
        <v>937500</v>
      </c>
      <c r="K969" s="2">
        <f t="shared" si="166"/>
        <v>1125000</v>
      </c>
      <c r="L969" s="2">
        <f t="shared" si="167"/>
        <v>1500000</v>
      </c>
      <c r="M969" s="12">
        <f t="shared" si="168"/>
        <v>0.77915466666666666</v>
      </c>
      <c r="N969" t="str">
        <f t="shared" si="173"/>
        <v>0-100%</v>
      </c>
      <c r="O969" s="6">
        <f>MIN(H969,I969)*INDEX('2018_commission_structure-Start'!$A$21:$I$24,MATCH($E969,'2018_commission_structure-Start'!$A$21:$A$24,0),MATCH(O$1,'2018_commission_structure-Start'!$A$21:$I$21,0))</f>
        <v>87654.9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69"/>
        <v>87654.9</v>
      </c>
      <c r="U969" s="6">
        <f t="shared" si="170"/>
        <v>179175.9</v>
      </c>
      <c r="V969" s="6">
        <f>MIN(H969,I969)*INDEX('2018_commission_structure-Start'!$A$15:$J$18,MATCH($E969,'2018_commission_structure-Start'!$A$15:$A$18,0),MATCH(V$1,'2018_commission_structure-Start'!$A$15:$J$15,0))</f>
        <v>87654.9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71"/>
        <v>87654.9</v>
      </c>
      <c r="AB969" s="6">
        <f t="shared" si="172"/>
        <v>179175.9</v>
      </c>
    </row>
    <row r="970" spans="1:28" x14ac:dyDescent="0.2">
      <c r="A970" t="str">
        <f t="shared" si="164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 s="2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VLOOKUP(E970,'2018_commission_structure-Start'!$A$22:$I$24,9,FALSE)</f>
        <v>500000</v>
      </c>
      <c r="J970" s="2">
        <f t="shared" si="165"/>
        <v>625000</v>
      </c>
      <c r="K970" s="2">
        <f t="shared" si="166"/>
        <v>750000</v>
      </c>
      <c r="L970" s="2">
        <f t="shared" si="167"/>
        <v>1000000</v>
      </c>
      <c r="M970" s="12">
        <f t="shared" si="168"/>
        <v>1.3115520000000001</v>
      </c>
      <c r="N970" t="str">
        <f t="shared" si="173"/>
        <v>125-150%</v>
      </c>
      <c r="O970" s="6">
        <f>MIN(H970,I970)*INDEX('2018_commission_structure-Start'!$A$21:$I$24,MATCH($E970,'2018_commission_structure-Start'!$A$21:$A$24,0),MATCH(O$1,'2018_commission_structure-Start'!$A$21:$I$21,0))</f>
        <v>50000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18750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5539.6799999999994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69"/>
        <v>74289.679999999993</v>
      </c>
      <c r="U970" s="6">
        <f t="shared" si="170"/>
        <v>134345.68</v>
      </c>
      <c r="V970" s="6">
        <f>MIN(H970,I970)*INDEX('2018_commission_structure-Start'!$A$15:$J$18,MATCH($E970,'2018_commission_structure-Start'!$A$15:$A$18,0),MATCH(V$1,'2018_commission_structure-Start'!$A$15:$J$15,0))</f>
        <v>60000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21250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6155.2000000000007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71"/>
        <v>87405.2</v>
      </c>
      <c r="AB970" s="6">
        <f t="shared" si="172"/>
        <v>147461.20000000001</v>
      </c>
    </row>
    <row r="971" spans="1:28" x14ac:dyDescent="0.2">
      <c r="A971" t="str">
        <f t="shared" si="164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 s="2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VLOOKUP(E971,'2018_commission_structure-Start'!$A$22:$I$24,9,FALSE)</f>
        <v>500000</v>
      </c>
      <c r="J971" s="2">
        <f t="shared" si="165"/>
        <v>625000</v>
      </c>
      <c r="K971" s="2">
        <f t="shared" si="166"/>
        <v>750000</v>
      </c>
      <c r="L971" s="2">
        <f t="shared" si="167"/>
        <v>1000000</v>
      </c>
      <c r="M971" s="12">
        <f t="shared" si="168"/>
        <v>1.085942</v>
      </c>
      <c r="N971" t="str">
        <f t="shared" si="173"/>
        <v>100-125%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6445.65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69"/>
        <v>56445.65</v>
      </c>
      <c r="U971" s="6">
        <f t="shared" si="170"/>
        <v>100395.65</v>
      </c>
      <c r="V971" s="6">
        <f>MIN(H971,I971)*INDEX('2018_commission_structure-Start'!$A$15:$J$18,MATCH($E971,'2018_commission_structure-Start'!$A$15:$A$18,0),MATCH(V$1,'2018_commission_structure-Start'!$A$15:$J$15,0))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7305.0700000000006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71"/>
        <v>67305.070000000007</v>
      </c>
      <c r="AB971" s="6">
        <f t="shared" si="172"/>
        <v>111255.07</v>
      </c>
    </row>
    <row r="972" spans="1:28" x14ac:dyDescent="0.2">
      <c r="A972" t="str">
        <f t="shared" si="164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 s="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VLOOKUP(E972,'2018_commission_structure-Start'!$A$22:$I$24,9,FALSE)</f>
        <v>750000</v>
      </c>
      <c r="J972" s="2">
        <f t="shared" si="165"/>
        <v>937500</v>
      </c>
      <c r="K972" s="2">
        <f t="shared" si="166"/>
        <v>1125000</v>
      </c>
      <c r="L972" s="2">
        <f t="shared" si="167"/>
        <v>1500000</v>
      </c>
      <c r="M972" s="12">
        <f t="shared" si="168"/>
        <v>0.72536933333333331</v>
      </c>
      <c r="N972" t="str">
        <f t="shared" si="173"/>
        <v>0-100%</v>
      </c>
      <c r="O972" s="6">
        <f>MIN(H972,I972)*INDEX('2018_commission_structure-Start'!$A$21:$I$24,MATCH($E972,'2018_commission_structure-Start'!$A$21:$A$24,0),MATCH(O$1,'2018_commission_structure-Start'!$A$21:$I$21,0))</f>
        <v>81604.05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69"/>
        <v>81604.05</v>
      </c>
      <c r="U972" s="6">
        <f t="shared" si="170"/>
        <v>199385.05</v>
      </c>
      <c r="V972" s="6">
        <f>MIN(H972,I972)*INDEX('2018_commission_structure-Start'!$A$15:$J$18,MATCH($E972,'2018_commission_structure-Start'!$A$15:$A$18,0),MATCH(V$1,'2018_commission_structure-Start'!$A$15:$J$15,0))</f>
        <v>81604.05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71"/>
        <v>81604.05</v>
      </c>
      <c r="AB972" s="6">
        <f t="shared" si="172"/>
        <v>199385.05</v>
      </c>
    </row>
    <row r="973" spans="1:28" x14ac:dyDescent="0.2">
      <c r="A973" t="str">
        <f t="shared" si="164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 s="2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VLOOKUP(E973,'2018_commission_structure-Start'!$A$22:$I$24,9,FALSE)</f>
        <v>750000</v>
      </c>
      <c r="J973" s="2">
        <f t="shared" si="165"/>
        <v>937500</v>
      </c>
      <c r="K973" s="2">
        <f t="shared" si="166"/>
        <v>1125000</v>
      </c>
      <c r="L973" s="2">
        <f t="shared" si="167"/>
        <v>1500000</v>
      </c>
      <c r="M973" s="12">
        <f t="shared" si="168"/>
        <v>1.1023213333333333</v>
      </c>
      <c r="N973" t="str">
        <f t="shared" si="173"/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14580.79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69"/>
        <v>127080.79000000001</v>
      </c>
      <c r="U973" s="6">
        <f t="shared" si="170"/>
        <v>243818.79</v>
      </c>
      <c r="V973" s="6">
        <f>MIN(H973,I973)*INDEX('2018_commission_structure-Start'!$A$15:$J$18,MATCH($E973,'2018_commission_structure-Start'!$A$15:$A$18,0),MATCH(V$1,'2018_commission_structure-Start'!$A$15:$J$15,0))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16883.02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71"/>
        <v>129383.02</v>
      </c>
      <c r="AB973" s="6">
        <f t="shared" si="172"/>
        <v>246121.02000000002</v>
      </c>
    </row>
    <row r="974" spans="1:28" x14ac:dyDescent="0.2">
      <c r="A974" t="str">
        <f t="shared" si="164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 s="2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VLOOKUP(E974,'2018_commission_structure-Start'!$A$22:$I$24,9,FALSE)</f>
        <v>600000</v>
      </c>
      <c r="J974" s="2">
        <f t="shared" si="165"/>
        <v>750000</v>
      </c>
      <c r="K974" s="2">
        <f t="shared" si="166"/>
        <v>900000</v>
      </c>
      <c r="L974" s="2">
        <f t="shared" si="167"/>
        <v>1200000</v>
      </c>
      <c r="M974" s="12">
        <f t="shared" si="168"/>
        <v>0.79193999999999998</v>
      </c>
      <c r="N974" t="str">
        <f t="shared" si="173"/>
        <v>0-100%</v>
      </c>
      <c r="O974" s="6">
        <f>MIN(H974,I974)*INDEX('2018_commission_structure-Start'!$A$21:$I$24,MATCH($E974,'2018_commission_structure-Start'!$A$21:$A$24,0),MATCH(O$1,'2018_commission_structure-Start'!$A$21:$I$21,0))</f>
        <v>61771.32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69"/>
        <v>61771.32</v>
      </c>
      <c r="U974" s="6">
        <f t="shared" si="170"/>
        <v>139038.32</v>
      </c>
      <c r="V974" s="6">
        <f>MIN(H974,I974)*INDEX('2018_commission_structure-Start'!$A$15:$J$18,MATCH($E974,'2018_commission_structure-Start'!$A$15:$A$18,0),MATCH(V$1,'2018_commission_structure-Start'!$A$15:$J$15,0))</f>
        <v>71274.599999999991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71"/>
        <v>71274.599999999991</v>
      </c>
      <c r="AB974" s="6">
        <f t="shared" si="172"/>
        <v>148541.59999999998</v>
      </c>
    </row>
    <row r="975" spans="1:28" x14ac:dyDescent="0.2">
      <c r="A975" t="str">
        <f t="shared" si="164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 s="2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VLOOKUP(E975,'2018_commission_structure-Start'!$A$22:$I$24,9,FALSE)</f>
        <v>600000</v>
      </c>
      <c r="J975" s="2">
        <f t="shared" si="165"/>
        <v>750000</v>
      </c>
      <c r="K975" s="2">
        <f t="shared" si="166"/>
        <v>900000</v>
      </c>
      <c r="L975" s="2">
        <f t="shared" si="167"/>
        <v>1200000</v>
      </c>
      <c r="M975" s="12">
        <f t="shared" si="168"/>
        <v>1.3857666666666666</v>
      </c>
      <c r="N975" t="str">
        <f t="shared" si="173"/>
        <v>125-150%</v>
      </c>
      <c r="O975" s="6">
        <f>MIN(H975,I975)*INDEX('2018_commission_structure-Start'!$A$21:$I$24,MATCH($E975,'2018_commission_structure-Start'!$A$21:$A$24,0),MATCH(O$1,'2018_commission_structure-Start'!$A$21:$I$21,0))</f>
        <v>78000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25500.000000000004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17106.599999999999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69"/>
        <v>120606.6</v>
      </c>
      <c r="U975" s="6">
        <f t="shared" si="170"/>
        <v>189688.6</v>
      </c>
      <c r="V975" s="6">
        <f>MIN(H975,I975)*INDEX('2018_commission_structure-Start'!$A$15:$J$18,MATCH($E975,'2018_commission_structure-Start'!$A$15:$A$18,0),MATCH(V$1,'2018_commission_structure-Start'!$A$15:$J$15,0))</f>
        <v>90000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27000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20365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71"/>
        <v>137365</v>
      </c>
      <c r="AB975" s="6">
        <f t="shared" si="172"/>
        <v>206447</v>
      </c>
    </row>
    <row r="976" spans="1:28" x14ac:dyDescent="0.2">
      <c r="A976" t="str">
        <f t="shared" si="164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 s="2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VLOOKUP(E976,'2018_commission_structure-Start'!$A$22:$I$24,9,FALSE)</f>
        <v>600000</v>
      </c>
      <c r="J976" s="2">
        <f t="shared" si="165"/>
        <v>750000</v>
      </c>
      <c r="K976" s="2">
        <f t="shared" si="166"/>
        <v>900000</v>
      </c>
      <c r="L976" s="2">
        <f t="shared" si="167"/>
        <v>1200000</v>
      </c>
      <c r="M976" s="12">
        <f t="shared" si="168"/>
        <v>1.5859616666666667</v>
      </c>
      <c r="N976" t="str">
        <f t="shared" si="173"/>
        <v>150-200%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25500.000000000004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31500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13410.02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69"/>
        <v>148410.01999999999</v>
      </c>
      <c r="U976" s="6">
        <f t="shared" si="170"/>
        <v>226552.02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27000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37500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15473.099999999999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71"/>
        <v>169973.1</v>
      </c>
      <c r="AB976" s="6">
        <f t="shared" si="172"/>
        <v>248115.1</v>
      </c>
    </row>
    <row r="977" spans="1:28" x14ac:dyDescent="0.2">
      <c r="A977" t="str">
        <f t="shared" si="164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 s="2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VLOOKUP(E977,'2018_commission_structure-Start'!$A$22:$I$24,9,FALSE)</f>
        <v>600000</v>
      </c>
      <c r="J977" s="2">
        <f t="shared" si="165"/>
        <v>750000</v>
      </c>
      <c r="K977" s="2">
        <f t="shared" si="166"/>
        <v>900000</v>
      </c>
      <c r="L977" s="2">
        <f t="shared" si="167"/>
        <v>1200000</v>
      </c>
      <c r="M977" s="12">
        <f t="shared" si="168"/>
        <v>1.2772483333333333</v>
      </c>
      <c r="N977" t="str">
        <f t="shared" si="173"/>
        <v>125-150%</v>
      </c>
      <c r="O977" s="6">
        <f>MIN(H977,I977)*INDEX('2018_commission_structure-Start'!$A$21:$I$24,MATCH($E977,'2018_commission_structure-Start'!$A$21:$A$24,0),MATCH(O$1,'2018_commission_structure-Start'!$A$21:$I$21,0))</f>
        <v>78000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25500.000000000004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3433.29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69"/>
        <v>106933.29</v>
      </c>
      <c r="U977" s="6">
        <f t="shared" si="170"/>
        <v>167098.28999999998</v>
      </c>
      <c r="V977" s="6">
        <f>MIN(H977,I977)*INDEX('2018_commission_structure-Start'!$A$15:$J$18,MATCH($E977,'2018_commission_structure-Start'!$A$15:$A$18,0),MATCH(V$1,'2018_commission_structure-Start'!$A$15:$J$15,0))</f>
        <v>90000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27000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4087.25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71"/>
        <v>121087.25</v>
      </c>
      <c r="AB977" s="6">
        <f t="shared" si="172"/>
        <v>181252.25</v>
      </c>
    </row>
    <row r="978" spans="1:28" x14ac:dyDescent="0.2">
      <c r="A978" t="str">
        <f t="shared" si="164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 s="2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VLOOKUP(E978,'2018_commission_structure-Start'!$A$22:$I$24,9,FALSE)</f>
        <v>750000</v>
      </c>
      <c r="J978" s="2">
        <f t="shared" si="165"/>
        <v>937500</v>
      </c>
      <c r="K978" s="2">
        <f t="shared" si="166"/>
        <v>1125000</v>
      </c>
      <c r="L978" s="2">
        <f t="shared" si="167"/>
        <v>1500000</v>
      </c>
      <c r="M978" s="12">
        <f t="shared" si="168"/>
        <v>0.64436533333333335</v>
      </c>
      <c r="N978" t="str">
        <f t="shared" si="173"/>
        <v>0-100%</v>
      </c>
      <c r="O978" s="6">
        <f>MIN(H978,I978)*INDEX('2018_commission_structure-Start'!$A$21:$I$24,MATCH($E978,'2018_commission_structure-Start'!$A$21:$A$24,0),MATCH(O$1,'2018_commission_structure-Start'!$A$21:$I$21,0))</f>
        <v>72491.099999999991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69"/>
        <v>72491.099999999991</v>
      </c>
      <c r="U978" s="6">
        <f t="shared" si="170"/>
        <v>148646.09999999998</v>
      </c>
      <c r="V978" s="6">
        <f>MIN(H978,I978)*INDEX('2018_commission_structure-Start'!$A$15:$J$18,MATCH($E978,'2018_commission_structure-Start'!$A$15:$A$18,0),MATCH(V$1,'2018_commission_structure-Start'!$A$15:$J$15,0))</f>
        <v>72491.099999999991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71"/>
        <v>72491.099999999991</v>
      </c>
      <c r="AB978" s="6">
        <f t="shared" si="172"/>
        <v>148646.09999999998</v>
      </c>
    </row>
    <row r="979" spans="1:28" x14ac:dyDescent="0.2">
      <c r="A979" t="str">
        <f t="shared" si="164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 s="2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VLOOKUP(E979,'2018_commission_structure-Start'!$A$22:$I$24,9,FALSE)</f>
        <v>500000</v>
      </c>
      <c r="J979" s="2">
        <f t="shared" si="165"/>
        <v>625000</v>
      </c>
      <c r="K979" s="2">
        <f t="shared" si="166"/>
        <v>750000</v>
      </c>
      <c r="L979" s="2">
        <f t="shared" si="167"/>
        <v>1000000</v>
      </c>
      <c r="M979" s="12">
        <f t="shared" si="168"/>
        <v>1.3797759999999999</v>
      </c>
      <c r="N979" t="str">
        <f t="shared" si="173"/>
        <v>125-150%</v>
      </c>
      <c r="O979" s="6">
        <f>MIN(H979,I979)*INDEX('2018_commission_structure-Start'!$A$21:$I$24,MATCH($E979,'2018_commission_structure-Start'!$A$21:$A$24,0),MATCH(O$1,'2018_commission_structure-Start'!$A$21:$I$21,0))</f>
        <v>50000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18750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11679.84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69"/>
        <v>80429.84</v>
      </c>
      <c r="U979" s="6">
        <f t="shared" si="170"/>
        <v>137154.84</v>
      </c>
      <c r="V979" s="6">
        <f>MIN(H979,I979)*INDEX('2018_commission_structure-Start'!$A$15:$J$18,MATCH($E979,'2018_commission_structure-Start'!$A$15:$A$18,0),MATCH(V$1,'2018_commission_structure-Start'!$A$15:$J$15,0))</f>
        <v>60000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21250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12977.6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71"/>
        <v>94227.6</v>
      </c>
      <c r="AB979" s="6">
        <f t="shared" si="172"/>
        <v>150952.6</v>
      </c>
    </row>
    <row r="980" spans="1:28" x14ac:dyDescent="0.2">
      <c r="A980" t="str">
        <f t="shared" si="164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 s="2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VLOOKUP(E980,'2018_commission_structure-Start'!$A$22:$I$24,9,FALSE)</f>
        <v>600000</v>
      </c>
      <c r="J980" s="2">
        <f t="shared" si="165"/>
        <v>750000</v>
      </c>
      <c r="K980" s="2">
        <f t="shared" si="166"/>
        <v>900000</v>
      </c>
      <c r="L980" s="2">
        <f t="shared" si="167"/>
        <v>1200000</v>
      </c>
      <c r="M980" s="12">
        <f t="shared" si="168"/>
        <v>1.7585033333333333</v>
      </c>
      <c r="N980" t="str">
        <f t="shared" si="173"/>
        <v>150-200%</v>
      </c>
      <c r="O980" s="6">
        <f>MIN(H980,I980)*INDEX('2018_commission_structure-Start'!$A$21:$I$24,MATCH($E980,'2018_commission_structure-Start'!$A$21:$A$24,0),MATCH(O$1,'2018_commission_structure-Start'!$A$21:$I$21,0))</f>
        <v>78000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25500.000000000004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31500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40326.520000000004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69"/>
        <v>175326.52000000002</v>
      </c>
      <c r="U980" s="6">
        <f t="shared" si="170"/>
        <v>252791.52000000002</v>
      </c>
      <c r="V980" s="6">
        <f>MIN(H980,I980)*INDEX('2018_commission_structure-Start'!$A$15:$J$18,MATCH($E980,'2018_commission_structure-Start'!$A$15:$A$18,0),MATCH(V$1,'2018_commission_structure-Start'!$A$15:$J$15,0))</f>
        <v>90000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27000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37500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46530.6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71"/>
        <v>201030.6</v>
      </c>
      <c r="AB980" s="6">
        <f t="shared" si="172"/>
        <v>278495.59999999998</v>
      </c>
    </row>
    <row r="981" spans="1:28" x14ac:dyDescent="0.2">
      <c r="A981" t="str">
        <f t="shared" si="164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 s="2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VLOOKUP(E981,'2018_commission_structure-Start'!$A$22:$I$24,9,FALSE)</f>
        <v>500000</v>
      </c>
      <c r="J981" s="2">
        <f t="shared" si="165"/>
        <v>625000</v>
      </c>
      <c r="K981" s="2">
        <f t="shared" si="166"/>
        <v>750000</v>
      </c>
      <c r="L981" s="2">
        <f t="shared" si="167"/>
        <v>1000000</v>
      </c>
      <c r="M981" s="12">
        <f t="shared" si="168"/>
        <v>1.3489040000000001</v>
      </c>
      <c r="N981" t="str">
        <f t="shared" si="173"/>
        <v>125-150%</v>
      </c>
      <c r="O981" s="6">
        <f>MIN(H981,I981)*INDEX('2018_commission_structure-Start'!$A$21:$I$24,MATCH($E981,'2018_commission_structure-Start'!$A$21:$A$24,0),MATCH(O$1,'2018_commission_structure-Start'!$A$21:$I$21,0))</f>
        <v>50000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18750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8901.3599999999988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69"/>
        <v>77651.360000000001</v>
      </c>
      <c r="U981" s="6">
        <f t="shared" si="170"/>
        <v>123943.36</v>
      </c>
      <c r="V981" s="6">
        <f>MIN(H981,I981)*INDEX('2018_commission_structure-Start'!$A$15:$J$18,MATCH($E981,'2018_commission_structure-Start'!$A$15:$A$18,0),MATCH(V$1,'2018_commission_structure-Start'!$A$15:$J$15,0))</f>
        <v>60000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21250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9890.4000000000015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71"/>
        <v>91140.4</v>
      </c>
      <c r="AB981" s="6">
        <f t="shared" si="172"/>
        <v>137432.4</v>
      </c>
    </row>
    <row r="982" spans="1:28" x14ac:dyDescent="0.2">
      <c r="A982" t="str">
        <f t="shared" si="164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 s="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VLOOKUP(E982,'2018_commission_structure-Start'!$A$22:$I$24,9,FALSE)</f>
        <v>750000</v>
      </c>
      <c r="J982" s="2">
        <f t="shared" si="165"/>
        <v>937500</v>
      </c>
      <c r="K982" s="2">
        <f t="shared" si="166"/>
        <v>1125000</v>
      </c>
      <c r="L982" s="2">
        <f t="shared" si="167"/>
        <v>1500000</v>
      </c>
      <c r="M982" s="12">
        <f t="shared" si="168"/>
        <v>1.1521613333333334</v>
      </c>
      <c r="N982" t="str">
        <f t="shared" si="173"/>
        <v>100-125%</v>
      </c>
      <c r="O982" s="6">
        <f>MIN(H982,I982)*INDEX('2018_commission_structure-Start'!$A$21:$I$24,MATCH($E982,'2018_commission_structure-Start'!$A$21:$A$24,0),MATCH(O$1,'2018_commission_structure-Start'!$A$21:$I$21,0))</f>
        <v>112500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21682.99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69"/>
        <v>134182.99</v>
      </c>
      <c r="U982" s="6">
        <f t="shared" si="170"/>
        <v>239714.99</v>
      </c>
      <c r="V982" s="6">
        <f>MIN(H982,I982)*INDEX('2018_commission_structure-Start'!$A$15:$J$18,MATCH($E982,'2018_commission_structure-Start'!$A$15:$A$18,0),MATCH(V$1,'2018_commission_structure-Start'!$A$15:$J$15,0))</f>
        <v>112500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25106.62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71"/>
        <v>137606.62</v>
      </c>
      <c r="AB982" s="6">
        <f t="shared" si="172"/>
        <v>243138.62</v>
      </c>
    </row>
    <row r="983" spans="1:28" x14ac:dyDescent="0.2">
      <c r="A983" t="str">
        <f t="shared" si="164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 s="2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VLOOKUP(E983,'2018_commission_structure-Start'!$A$22:$I$24,9,FALSE)</f>
        <v>600000</v>
      </c>
      <c r="J983" s="2">
        <f t="shared" si="165"/>
        <v>750000</v>
      </c>
      <c r="K983" s="2">
        <f t="shared" si="166"/>
        <v>900000</v>
      </c>
      <c r="L983" s="2">
        <f t="shared" si="167"/>
        <v>1200000</v>
      </c>
      <c r="M983" s="12">
        <f t="shared" si="168"/>
        <v>1.0996883333333334</v>
      </c>
      <c r="N983" t="str">
        <f t="shared" si="173"/>
        <v>100-125%</v>
      </c>
      <c r="O983" s="6">
        <f>MIN(H983,I983)*INDEX('2018_commission_structure-Start'!$A$21:$I$24,MATCH($E983,'2018_commission_structure-Start'!$A$21:$A$24,0),MATCH(O$1,'2018_commission_structure-Start'!$A$21:$I$21,0))</f>
        <v>78000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10168.210000000001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69"/>
        <v>88168.21</v>
      </c>
      <c r="U983" s="6">
        <f t="shared" si="170"/>
        <v>150772.21000000002</v>
      </c>
      <c r="V983" s="6">
        <f>MIN(H983,I983)*INDEX('2018_commission_structure-Start'!$A$15:$J$18,MATCH($E983,'2018_commission_structure-Start'!$A$15:$A$18,0),MATCH(V$1,'2018_commission_structure-Start'!$A$15:$J$15,0))</f>
        <v>90000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10766.34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 t="shared" si="171"/>
        <v>100766.34</v>
      </c>
      <c r="AB983" s="6">
        <f t="shared" si="172"/>
        <v>163370.34</v>
      </c>
    </row>
    <row r="984" spans="1:28" x14ac:dyDescent="0.2">
      <c r="A984" t="str">
        <f t="shared" si="164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 s="2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VLOOKUP(E984,'2018_commission_structure-Start'!$A$22:$I$24,9,FALSE)</f>
        <v>600000</v>
      </c>
      <c r="J984" s="2">
        <f t="shared" si="165"/>
        <v>750000</v>
      </c>
      <c r="K984" s="2">
        <f t="shared" si="166"/>
        <v>900000</v>
      </c>
      <c r="L984" s="2">
        <f t="shared" si="167"/>
        <v>1200000</v>
      </c>
      <c r="M984" s="12">
        <f t="shared" si="168"/>
        <v>1.2396366666666667</v>
      </c>
      <c r="N984" t="str">
        <f t="shared" si="173"/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24442.940000000002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69"/>
        <v>102442.94</v>
      </c>
      <c r="U984" s="6">
        <f t="shared" si="170"/>
        <v>166183.94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25880.76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71"/>
        <v>115880.76</v>
      </c>
      <c r="AB984" s="6">
        <f t="shared" si="172"/>
        <v>179621.76000000001</v>
      </c>
    </row>
    <row r="985" spans="1:28" x14ac:dyDescent="0.2">
      <c r="A985" t="str">
        <f t="shared" si="164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 s="2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VLOOKUP(E985,'2018_commission_structure-Start'!$A$22:$I$24,9,FALSE)</f>
        <v>600000</v>
      </c>
      <c r="J985" s="2">
        <f t="shared" si="165"/>
        <v>750000</v>
      </c>
      <c r="K985" s="2">
        <f t="shared" si="166"/>
        <v>900000</v>
      </c>
      <c r="L985" s="2">
        <f t="shared" si="167"/>
        <v>1200000</v>
      </c>
      <c r="M985" s="12">
        <f t="shared" si="168"/>
        <v>0.99916833333333333</v>
      </c>
      <c r="N985" t="str">
        <f t="shared" si="173"/>
        <v>0-100%</v>
      </c>
      <c r="O985" s="6">
        <f>MIN(H985,I985)*INDEX('2018_commission_structure-Start'!$A$21:$I$24,MATCH($E985,'2018_commission_structure-Start'!$A$21:$A$24,0),MATCH(O$1,'2018_commission_structure-Start'!$A$21:$I$21,0))</f>
        <v>77935.13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69"/>
        <v>77935.13</v>
      </c>
      <c r="U985" s="6">
        <f t="shared" si="170"/>
        <v>137284.13</v>
      </c>
      <c r="V985" s="6">
        <f>MIN(H985,I985)*INDEX('2018_commission_structure-Start'!$A$15:$J$18,MATCH($E985,'2018_commission_structure-Start'!$A$15:$A$18,0),MATCH(V$1,'2018_commission_structure-Start'!$A$15:$J$15,0))</f>
        <v>89925.15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71"/>
        <v>89925.15</v>
      </c>
      <c r="AB985" s="6">
        <f t="shared" si="172"/>
        <v>149274.15</v>
      </c>
    </row>
    <row r="986" spans="1:28" x14ac:dyDescent="0.2">
      <c r="A986" t="str">
        <f t="shared" si="164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 s="2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VLOOKUP(E986,'2018_commission_structure-Start'!$A$22:$I$24,9,FALSE)</f>
        <v>500000</v>
      </c>
      <c r="J986" s="2">
        <f t="shared" si="165"/>
        <v>625000</v>
      </c>
      <c r="K986" s="2">
        <f t="shared" si="166"/>
        <v>750000</v>
      </c>
      <c r="L986" s="2">
        <f t="shared" si="167"/>
        <v>1000000</v>
      </c>
      <c r="M986" s="12">
        <f t="shared" si="168"/>
        <v>1.773954</v>
      </c>
      <c r="N986" t="str">
        <f t="shared" si="173"/>
        <v>150-200%</v>
      </c>
      <c r="O986" s="6">
        <f>MIN(H986,I986)*INDEX('2018_commission_structure-Start'!$A$21:$I$24,MATCH($E986,'2018_commission_structure-Start'!$A$21:$A$24,0),MATCH(O$1,'2018_commission_structure-Start'!$A$21:$I$21,0))</f>
        <v>50000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18750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22500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30134.94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69"/>
        <v>121384.94</v>
      </c>
      <c r="U986" s="6">
        <f t="shared" si="170"/>
        <v>166569.94</v>
      </c>
      <c r="V986" s="6">
        <f>MIN(H986,I986)*INDEX('2018_commission_structure-Start'!$A$15:$J$18,MATCH($E986,'2018_commission_structure-Start'!$A$15:$A$18,0),MATCH(V$1,'2018_commission_structure-Start'!$A$15:$J$15,0))</f>
        <v>60000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21250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25000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30134.94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71"/>
        <v>136384.94</v>
      </c>
      <c r="AB986" s="6">
        <f t="shared" si="172"/>
        <v>181569.94</v>
      </c>
    </row>
    <row r="987" spans="1:28" x14ac:dyDescent="0.2">
      <c r="A987" t="str">
        <f t="shared" si="164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 s="2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VLOOKUP(E987,'2018_commission_structure-Start'!$A$22:$I$24,9,FALSE)</f>
        <v>600000</v>
      </c>
      <c r="J987" s="2">
        <f t="shared" si="165"/>
        <v>750000</v>
      </c>
      <c r="K987" s="2">
        <f t="shared" si="166"/>
        <v>900000</v>
      </c>
      <c r="L987" s="2">
        <f t="shared" si="167"/>
        <v>1200000</v>
      </c>
      <c r="M987" s="12">
        <f t="shared" si="168"/>
        <v>1.1513549999999999</v>
      </c>
      <c r="N987" t="str">
        <f t="shared" si="173"/>
        <v>100-125%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15438.210000000001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69"/>
        <v>93438.21</v>
      </c>
      <c r="U987" s="6">
        <f t="shared" si="170"/>
        <v>159008.21000000002</v>
      </c>
      <c r="V987" s="6">
        <f>MIN(H987,I987)*INDEX('2018_commission_structure-Start'!$A$15:$J$18,MATCH($E987,'2018_commission_structure-Start'!$A$15:$A$18,0),MATCH(V$1,'2018_commission_structure-Start'!$A$15:$J$15,0))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16346.34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71"/>
        <v>106346.34</v>
      </c>
      <c r="AB987" s="6">
        <f t="shared" si="172"/>
        <v>171916.34</v>
      </c>
    </row>
    <row r="988" spans="1:28" x14ac:dyDescent="0.2">
      <c r="A988" t="str">
        <f t="shared" si="164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 s="2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VLOOKUP(E988,'2018_commission_structure-Start'!$A$22:$I$24,9,FALSE)</f>
        <v>500000</v>
      </c>
      <c r="J988" s="2">
        <f t="shared" si="165"/>
        <v>625000</v>
      </c>
      <c r="K988" s="2">
        <f t="shared" si="166"/>
        <v>750000</v>
      </c>
      <c r="L988" s="2">
        <f t="shared" si="167"/>
        <v>1000000</v>
      </c>
      <c r="M988" s="12">
        <f t="shared" si="168"/>
        <v>1.42628</v>
      </c>
      <c r="N988" t="str">
        <f t="shared" si="173"/>
        <v>125-150%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15865.199999999999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69"/>
        <v>84615.2</v>
      </c>
      <c r="U988" s="6">
        <f t="shared" si="170"/>
        <v>133261.20000000001</v>
      </c>
      <c r="V988" s="6">
        <f>MIN(H988,I988)*INDEX('2018_commission_structure-Start'!$A$15:$J$18,MATCH($E988,'2018_commission_structure-Start'!$A$15:$A$18,0),MATCH(V$1,'2018_commission_structure-Start'!$A$15:$J$15,0))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17628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 t="shared" si="171"/>
        <v>98878</v>
      </c>
      <c r="AB988" s="6">
        <f t="shared" si="172"/>
        <v>147524</v>
      </c>
    </row>
    <row r="989" spans="1:28" x14ac:dyDescent="0.2">
      <c r="A989" t="str">
        <f t="shared" si="164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 s="2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VLOOKUP(E989,'2018_commission_structure-Start'!$A$22:$I$24,9,FALSE)</f>
        <v>500000</v>
      </c>
      <c r="J989" s="2">
        <f t="shared" si="165"/>
        <v>625000</v>
      </c>
      <c r="K989" s="2">
        <f t="shared" si="166"/>
        <v>750000</v>
      </c>
      <c r="L989" s="2">
        <f t="shared" si="167"/>
        <v>1000000</v>
      </c>
      <c r="M989" s="12">
        <f t="shared" si="168"/>
        <v>1.902544</v>
      </c>
      <c r="N989" t="str">
        <f t="shared" si="173"/>
        <v>150-200%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18750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22500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44279.840000000004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69"/>
        <v>135529.84</v>
      </c>
      <c r="U989" s="6">
        <f t="shared" si="170"/>
        <v>197680.84</v>
      </c>
      <c r="V989" s="6">
        <f>MIN(H989,I989)*INDEX('2018_commission_structure-Start'!$A$15:$J$18,MATCH($E989,'2018_commission_structure-Start'!$A$15:$A$18,0),MATCH(V$1,'2018_commission_structure-Start'!$A$15:$J$15,0))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21250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25000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44279.840000000004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71"/>
        <v>150529.84</v>
      </c>
      <c r="AB989" s="6">
        <f t="shared" si="172"/>
        <v>212680.84</v>
      </c>
    </row>
    <row r="990" spans="1:28" x14ac:dyDescent="0.2">
      <c r="A990" t="str">
        <f t="shared" si="164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 s="2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VLOOKUP(E990,'2018_commission_structure-Start'!$A$22:$I$24,9,FALSE)</f>
        <v>600000</v>
      </c>
      <c r="J990" s="2">
        <f t="shared" si="165"/>
        <v>750000</v>
      </c>
      <c r="K990" s="2">
        <f t="shared" si="166"/>
        <v>900000</v>
      </c>
      <c r="L990" s="2">
        <f t="shared" si="167"/>
        <v>1200000</v>
      </c>
      <c r="M990" s="12">
        <f t="shared" si="168"/>
        <v>2.2816900000000002</v>
      </c>
      <c r="N990" t="str">
        <f>IF(M990&lt;=1, "0-100%", IF(M990&lt;=1.25, "100-125%", IF(M990&lt;=1.5, "125-150%", IF(M990&lt;=2, "150-200%", "200%"))))</f>
        <v>200%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31500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78000</v>
      </c>
      <c r="S990" s="2">
        <f>IF(H990&gt;L990,(H990-L990)*INDEX('2018_commission_structure-Start'!$A$21:$I$24,MATCH($E990,'2018_commission_structure-Start'!$A$21:$A$24,0),MATCH(S$1,'2018_commission_structure-Start'!$A$21:$I$21,0)),0)</f>
        <v>21971.82</v>
      </c>
      <c r="T990" s="6">
        <f t="shared" si="169"/>
        <v>234971.82</v>
      </c>
      <c r="U990" s="6">
        <f t="shared" si="170"/>
        <v>307958.82</v>
      </c>
      <c r="V990" s="6">
        <f>MIN(H990,I990)*INDEX('2018_commission_structure-Start'!$A$15:$J$18,MATCH($E990,'2018_commission_structure-Start'!$A$15:$A$18,0),MATCH(V$1,'2018_commission_structure-Start'!$A$15:$J$15,0))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37500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90000</v>
      </c>
      <c r="Z990" s="2">
        <f>IF(H990&gt;L990,(H990-L990)*INDEX('2018_commission_structure-Start'!$A$21:$I$24,MATCH($E990,'2018_commission_structure-Start'!$A$21:$A$24,0),MATCH(Z$1,'2018_commission_structure-Start'!$A$21:$I$21,0)),0)</f>
        <v>21971.82</v>
      </c>
      <c r="AA990" s="6">
        <f t="shared" si="171"/>
        <v>266471.82</v>
      </c>
      <c r="AB990" s="6">
        <f t="shared" si="172"/>
        <v>339458.82</v>
      </c>
    </row>
    <row r="991" spans="1:28" x14ac:dyDescent="0.2">
      <c r="A991" t="str">
        <f t="shared" si="164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 s="2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VLOOKUP(E991,'2018_commission_structure-Start'!$A$22:$I$24,9,FALSE)</f>
        <v>500000</v>
      </c>
      <c r="J991" s="2">
        <f t="shared" si="165"/>
        <v>625000</v>
      </c>
      <c r="K991" s="2">
        <f t="shared" si="166"/>
        <v>750000</v>
      </c>
      <c r="L991" s="2">
        <f t="shared" si="167"/>
        <v>1000000</v>
      </c>
      <c r="M991" s="12">
        <f t="shared" si="168"/>
        <v>1.6770039999999999</v>
      </c>
      <c r="N991" t="str">
        <f t="shared" ref="N991:N1001" si="174">IF(M991&lt;=1, "0-100%", IF(M991&lt;=1.25, "100-125%", IF(M991&lt;=1.5, "125-150%", IF(M991&lt;=2, "150-200%", "&gt;200%"))))</f>
        <v>150-200%</v>
      </c>
      <c r="O991" s="6">
        <f>MIN(H991,I991)*INDEX('2018_commission_structure-Start'!$A$21:$I$24,MATCH($E991,'2018_commission_structure-Start'!$A$21:$A$24,0),MATCH(O$1,'2018_commission_structure-Start'!$A$21:$I$21,0))</f>
        <v>50000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18750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22500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19470.439999999999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69"/>
        <v>110720.44</v>
      </c>
      <c r="U991" s="6">
        <f t="shared" si="170"/>
        <v>165115.44</v>
      </c>
      <c r="V991" s="6">
        <f>MIN(H991,I991)*INDEX('2018_commission_structure-Start'!$A$15:$J$18,MATCH($E991,'2018_commission_structure-Start'!$A$15:$A$18,0),MATCH(V$1,'2018_commission_structure-Start'!$A$15:$J$15,0))</f>
        <v>60000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25000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19470.439999999999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71"/>
        <v>125720.44</v>
      </c>
      <c r="AB991" s="6">
        <f t="shared" si="172"/>
        <v>180115.44</v>
      </c>
    </row>
    <row r="992" spans="1:28" x14ac:dyDescent="0.2">
      <c r="A992" t="str">
        <f t="shared" si="164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 s="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VLOOKUP(E992,'2018_commission_structure-Start'!$A$22:$I$24,9,FALSE)</f>
        <v>600000</v>
      </c>
      <c r="J992" s="2">
        <f t="shared" si="165"/>
        <v>750000</v>
      </c>
      <c r="K992" s="2">
        <f t="shared" si="166"/>
        <v>900000</v>
      </c>
      <c r="L992" s="2">
        <f t="shared" si="167"/>
        <v>1200000</v>
      </c>
      <c r="M992" s="12">
        <f t="shared" si="168"/>
        <v>1.3246983333333333</v>
      </c>
      <c r="N992" t="str">
        <f t="shared" si="174"/>
        <v>125-150%</v>
      </c>
      <c r="O992" s="6">
        <f>MIN(H992,I992)*INDEX('2018_commission_structure-Start'!$A$21:$I$24,MATCH($E992,'2018_commission_structure-Start'!$A$21:$A$24,0),MATCH(O$1,'2018_commission_structure-Start'!$A$21:$I$21,0))</f>
        <v>78000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25500.000000000004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9411.99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69"/>
        <v>112911.99</v>
      </c>
      <c r="U992" s="6">
        <f t="shared" si="170"/>
        <v>168266.99</v>
      </c>
      <c r="V992" s="6">
        <f>MIN(H992,I992)*INDEX('2018_commission_structure-Start'!$A$15:$J$18,MATCH($E992,'2018_commission_structure-Start'!$A$15:$A$18,0),MATCH(V$1,'2018_commission_structure-Start'!$A$15:$J$15,0))</f>
        <v>90000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27000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11204.75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 t="shared" si="171"/>
        <v>128204.75</v>
      </c>
      <c r="AB992" s="6">
        <f t="shared" si="172"/>
        <v>183559.75</v>
      </c>
    </row>
    <row r="993" spans="1:28" x14ac:dyDescent="0.2">
      <c r="A993" t="str">
        <f t="shared" si="164"/>
        <v>Lulita Wyke</v>
      </c>
      <c r="B993">
        <v>2607689635</v>
      </c>
      <c r="C993" t="s">
        <v>569</v>
      </c>
      <c r="D993" t="s">
        <v>570</v>
      </c>
      <c r="E993" t="s">
        <v>29</v>
      </c>
      <c r="F993" s="2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VLOOKUP(E993,'2018_commission_structure-Start'!$A$22:$I$24,9,FALSE)</f>
        <v>600000</v>
      </c>
      <c r="J993" s="2">
        <f t="shared" si="165"/>
        <v>750000</v>
      </c>
      <c r="K993" s="2">
        <f t="shared" si="166"/>
        <v>900000</v>
      </c>
      <c r="L993" s="2">
        <f t="shared" si="167"/>
        <v>1200000</v>
      </c>
      <c r="M993" s="12">
        <f t="shared" si="168"/>
        <v>0.99212166666666668</v>
      </c>
      <c r="N993" t="str">
        <f t="shared" si="174"/>
        <v>0-100%</v>
      </c>
      <c r="O993" s="6">
        <f>MIN(H993,I993)*INDEX('2018_commission_structure-Start'!$A$21:$I$24,MATCH($E993,'2018_commission_structure-Start'!$A$21:$A$24,0),MATCH(O$1,'2018_commission_structure-Start'!$A$21:$I$21,0))</f>
        <v>77385.490000000005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69"/>
        <v>77385.490000000005</v>
      </c>
      <c r="U993" s="6">
        <f t="shared" si="170"/>
        <v>130509.49</v>
      </c>
      <c r="V993" s="6">
        <f>MIN(H993,I993)*INDEX('2018_commission_structure-Start'!$A$15:$J$18,MATCH($E993,'2018_commission_structure-Start'!$A$15:$A$18,0),MATCH(V$1,'2018_commission_structure-Start'!$A$15:$J$15,0))</f>
        <v>89290.95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71"/>
        <v>89290.95</v>
      </c>
      <c r="AB993" s="6">
        <f t="shared" si="172"/>
        <v>142414.95000000001</v>
      </c>
    </row>
    <row r="994" spans="1:28" x14ac:dyDescent="0.2">
      <c r="A994" t="str">
        <f t="shared" si="164"/>
        <v>Moll Wylie</v>
      </c>
      <c r="B994">
        <v>6842801095</v>
      </c>
      <c r="C994" t="s">
        <v>944</v>
      </c>
      <c r="D994" t="s">
        <v>945</v>
      </c>
      <c r="E994" t="s">
        <v>10</v>
      </c>
      <c r="F994" s="2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VLOOKUP(E994,'2018_commission_structure-Start'!$A$22:$I$24,9,FALSE)</f>
        <v>750000</v>
      </c>
      <c r="J994" s="2">
        <f t="shared" si="165"/>
        <v>937500</v>
      </c>
      <c r="K994" s="2">
        <f t="shared" si="166"/>
        <v>1125000</v>
      </c>
      <c r="L994" s="2">
        <f t="shared" si="167"/>
        <v>1500000</v>
      </c>
      <c r="M994" s="12">
        <f t="shared" si="168"/>
        <v>0.58574266666666663</v>
      </c>
      <c r="N994" t="str">
        <f t="shared" si="174"/>
        <v>0-100%</v>
      </c>
      <c r="O994" s="6">
        <f>MIN(H994,I994)*INDEX('2018_commission_structure-Start'!$A$21:$I$24,MATCH($E994,'2018_commission_structure-Start'!$A$21:$A$24,0),MATCH(O$1,'2018_commission_structure-Start'!$A$21:$I$21,0))</f>
        <v>65896.05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69"/>
        <v>65896.05</v>
      </c>
      <c r="U994" s="6">
        <f t="shared" si="170"/>
        <v>176845.05</v>
      </c>
      <c r="V994" s="6">
        <f>MIN(H994,I994)*INDEX('2018_commission_structure-Start'!$A$15:$J$18,MATCH($E994,'2018_commission_structure-Start'!$A$15:$A$18,0),MATCH(V$1,'2018_commission_structure-Start'!$A$15:$J$15,0))</f>
        <v>65896.05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71"/>
        <v>65896.05</v>
      </c>
      <c r="AB994" s="6">
        <f t="shared" si="172"/>
        <v>176845.05</v>
      </c>
    </row>
    <row r="995" spans="1:28" x14ac:dyDescent="0.2">
      <c r="A995" t="str">
        <f t="shared" si="164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 s="2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VLOOKUP(E995,'2018_commission_structure-Start'!$A$22:$I$24,9,FALSE)</f>
        <v>500000</v>
      </c>
      <c r="J995" s="2">
        <f t="shared" si="165"/>
        <v>625000</v>
      </c>
      <c r="K995" s="2">
        <f t="shared" si="166"/>
        <v>750000</v>
      </c>
      <c r="L995" s="2">
        <f t="shared" si="167"/>
        <v>1000000</v>
      </c>
      <c r="M995" s="12">
        <f t="shared" si="168"/>
        <v>1.394104</v>
      </c>
      <c r="N995" t="str">
        <f t="shared" si="174"/>
        <v>125-150%</v>
      </c>
      <c r="O995" s="6">
        <f>MIN(H995,I995)*INDEX('2018_commission_structure-Start'!$A$21:$I$24,MATCH($E995,'2018_commission_structure-Start'!$A$21:$A$24,0),MATCH(O$1,'2018_commission_structure-Start'!$A$21:$I$21,0))</f>
        <v>50000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18750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12969.359999999999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69"/>
        <v>81719.360000000001</v>
      </c>
      <c r="U995" s="6">
        <f t="shared" si="170"/>
        <v>116580.36</v>
      </c>
      <c r="V995" s="6">
        <f>MIN(H995,I995)*INDEX('2018_commission_structure-Start'!$A$15:$J$18,MATCH($E995,'2018_commission_structure-Start'!$A$15:$A$18,0),MATCH(V$1,'2018_commission_structure-Start'!$A$15:$J$15,0))</f>
        <v>60000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21250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14410.400000000001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71"/>
        <v>95660.4</v>
      </c>
      <c r="AB995" s="6">
        <f t="shared" si="172"/>
        <v>130521.4</v>
      </c>
    </row>
    <row r="996" spans="1:28" x14ac:dyDescent="0.2">
      <c r="A996" t="str">
        <f t="shared" si="164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 s="2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VLOOKUP(E996,'2018_commission_structure-Start'!$A$22:$I$24,9,FALSE)</f>
        <v>750000</v>
      </c>
      <c r="J996" s="2">
        <f t="shared" si="165"/>
        <v>937500</v>
      </c>
      <c r="K996" s="2">
        <f t="shared" si="166"/>
        <v>1125000</v>
      </c>
      <c r="L996" s="2">
        <f t="shared" si="167"/>
        <v>1500000</v>
      </c>
      <c r="M996" s="12">
        <f t="shared" si="168"/>
        <v>1.0899466666666666</v>
      </c>
      <c r="N996" t="str">
        <f t="shared" si="174"/>
        <v>100-125%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12817.4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69"/>
        <v>125317.4</v>
      </c>
      <c r="U996" s="6">
        <f t="shared" si="170"/>
        <v>217274.4</v>
      </c>
      <c r="V996" s="6">
        <f>MIN(H996,I996)*INDEX('2018_commission_structure-Start'!$A$15:$J$18,MATCH($E996,'2018_commission_structure-Start'!$A$15:$A$18,0),MATCH(V$1,'2018_commission_structure-Start'!$A$15:$J$15,0))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14841.2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71"/>
        <v>127341.2</v>
      </c>
      <c r="AB996" s="6">
        <f t="shared" si="172"/>
        <v>219298.2</v>
      </c>
    </row>
    <row r="997" spans="1:28" x14ac:dyDescent="0.2">
      <c r="A997" t="str">
        <f t="shared" si="164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 s="2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VLOOKUP(E997,'2018_commission_structure-Start'!$A$22:$I$24,9,FALSE)</f>
        <v>600000</v>
      </c>
      <c r="J997" s="2">
        <f t="shared" si="165"/>
        <v>750000</v>
      </c>
      <c r="K997" s="2">
        <f t="shared" si="166"/>
        <v>900000</v>
      </c>
      <c r="L997" s="2">
        <f t="shared" si="167"/>
        <v>1200000</v>
      </c>
      <c r="M997" s="12">
        <f t="shared" si="168"/>
        <v>0.91857999999999995</v>
      </c>
      <c r="N997" t="str">
        <f t="shared" si="174"/>
        <v>0-100%</v>
      </c>
      <c r="O997" s="6">
        <f>MIN(H997,I997)*INDEX('2018_commission_structure-Start'!$A$21:$I$24,MATCH($E997,'2018_commission_structure-Start'!$A$21:$A$24,0),MATCH(O$1,'2018_commission_structure-Start'!$A$21:$I$21,0))</f>
        <v>71649.240000000005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69"/>
        <v>71649.240000000005</v>
      </c>
      <c r="U997" s="6">
        <f t="shared" si="170"/>
        <v>137891.24</v>
      </c>
      <c r="V997" s="6">
        <f>MIN(H997,I997)*INDEX('2018_commission_structure-Start'!$A$15:$J$18,MATCH($E997,'2018_commission_structure-Start'!$A$15:$A$18,0),MATCH(V$1,'2018_commission_structure-Start'!$A$15:$J$15,0))</f>
        <v>82672.2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71"/>
        <v>82672.2</v>
      </c>
      <c r="AB997" s="6">
        <f t="shared" si="172"/>
        <v>148914.20000000001</v>
      </c>
    </row>
    <row r="998" spans="1:28" x14ac:dyDescent="0.2">
      <c r="A998" t="str">
        <f t="shared" si="164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 s="2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VLOOKUP(E998,'2018_commission_structure-Start'!$A$22:$I$24,9,FALSE)</f>
        <v>600000</v>
      </c>
      <c r="J998" s="2">
        <f t="shared" si="165"/>
        <v>750000</v>
      </c>
      <c r="K998" s="2">
        <f t="shared" si="166"/>
        <v>900000</v>
      </c>
      <c r="L998" s="2">
        <f t="shared" si="167"/>
        <v>1200000</v>
      </c>
      <c r="M998" s="12">
        <f t="shared" si="168"/>
        <v>0.78352833333333338</v>
      </c>
      <c r="N998" t="str">
        <f t="shared" si="174"/>
        <v>0-100%</v>
      </c>
      <c r="O998" s="6">
        <f>MIN(H998,I998)*INDEX('2018_commission_structure-Start'!$A$21:$I$24,MATCH($E998,'2018_commission_structure-Start'!$A$21:$A$24,0),MATCH(O$1,'2018_commission_structure-Start'!$A$21:$I$21,0))</f>
        <v>61115.21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69"/>
        <v>61115.21</v>
      </c>
      <c r="U998" s="6">
        <f t="shared" si="170"/>
        <v>135791.21</v>
      </c>
      <c r="V998" s="6">
        <f>MIN(H998,I998)*INDEX('2018_commission_structure-Start'!$A$15:$J$18,MATCH($E998,'2018_commission_structure-Start'!$A$15:$A$18,0),MATCH(V$1,'2018_commission_structure-Start'!$A$15:$J$15,0))</f>
        <v>70517.55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71"/>
        <v>70517.55</v>
      </c>
      <c r="AB998" s="6">
        <f t="shared" si="172"/>
        <v>145193.54999999999</v>
      </c>
    </row>
    <row r="999" spans="1:28" x14ac:dyDescent="0.2">
      <c r="A999" t="str">
        <f t="shared" si="164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 s="2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VLOOKUP(E999,'2018_commission_structure-Start'!$A$22:$I$24,9,FALSE)</f>
        <v>750000</v>
      </c>
      <c r="J999" s="2">
        <f t="shared" si="165"/>
        <v>937500</v>
      </c>
      <c r="K999" s="2">
        <f t="shared" si="166"/>
        <v>1125000</v>
      </c>
      <c r="L999" s="2">
        <f t="shared" si="167"/>
        <v>1500000</v>
      </c>
      <c r="M999" s="12">
        <f t="shared" si="168"/>
        <v>0.92804266666666668</v>
      </c>
      <c r="N999" t="str">
        <f t="shared" si="174"/>
        <v>0-100%</v>
      </c>
      <c r="O999" s="6">
        <f>MIN(H999,I999)*INDEX('2018_commission_structure-Start'!$A$21:$I$24,MATCH($E999,'2018_commission_structure-Start'!$A$21:$A$24,0),MATCH(O$1,'2018_commission_structure-Start'!$A$21:$I$21,0))</f>
        <v>104404.8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69"/>
        <v>104404.8</v>
      </c>
      <c r="U999" s="6">
        <f t="shared" si="170"/>
        <v>225492.8</v>
      </c>
      <c r="V999" s="6">
        <f>MIN(H999,I999)*INDEX('2018_commission_structure-Start'!$A$15:$J$18,MATCH($E999,'2018_commission_structure-Start'!$A$15:$A$18,0),MATCH(V$1,'2018_commission_structure-Start'!$A$15:$J$15,0))</f>
        <v>104404.8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71"/>
        <v>104404.8</v>
      </c>
      <c r="AB999" s="6">
        <f t="shared" si="172"/>
        <v>225492.8</v>
      </c>
    </row>
    <row r="1000" spans="1:28" x14ac:dyDescent="0.2">
      <c r="A1000" t="str">
        <f t="shared" si="164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 s="2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VLOOKUP(E1000,'2018_commission_structure-Start'!$A$22:$I$24,9,FALSE)</f>
        <v>500000</v>
      </c>
      <c r="J1000" s="2">
        <f t="shared" si="165"/>
        <v>625000</v>
      </c>
      <c r="K1000" s="2">
        <f t="shared" si="166"/>
        <v>750000</v>
      </c>
      <c r="L1000" s="2">
        <f t="shared" si="167"/>
        <v>1000000</v>
      </c>
      <c r="M1000" s="12">
        <f t="shared" si="168"/>
        <v>1.6771499999999999</v>
      </c>
      <c r="N1000" t="str">
        <f t="shared" si="174"/>
        <v>150-200%</v>
      </c>
      <c r="O1000" s="6">
        <f>MIN(H1000,I1000)*INDEX('2018_commission_structure-Start'!$A$21:$I$24,MATCH($E1000,'2018_commission_structure-Start'!$A$21:$A$24,0),MATCH(O$1,'2018_commission_structure-Start'!$A$21:$I$21,0))</f>
        <v>50000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18750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22500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19486.5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69"/>
        <v>110736.5</v>
      </c>
      <c r="U1000" s="6">
        <f t="shared" si="170"/>
        <v>147659.5</v>
      </c>
      <c r="V1000" s="6">
        <f>MIN(H1000,I1000)*INDEX('2018_commission_structure-Start'!$A$15:$J$18,MATCH($E1000,'2018_commission_structure-Start'!$A$15:$A$18,0),MATCH(V$1,'2018_commission_structure-Start'!$A$15:$J$15,0))</f>
        <v>60000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21250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25000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19486.5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71"/>
        <v>125736.5</v>
      </c>
      <c r="AB1000" s="6">
        <f t="shared" si="172"/>
        <v>162659.5</v>
      </c>
    </row>
    <row r="1001" spans="1:28" x14ac:dyDescent="0.2">
      <c r="A1001" t="str">
        <f t="shared" si="164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 s="2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VLOOKUP(E1001,'2018_commission_structure-Start'!$A$22:$I$24,9,FALSE)</f>
        <v>750000</v>
      </c>
      <c r="J1001" s="2">
        <f t="shared" si="165"/>
        <v>937500</v>
      </c>
      <c r="K1001" s="2">
        <f t="shared" si="166"/>
        <v>1125000</v>
      </c>
      <c r="L1001" s="2">
        <f t="shared" si="167"/>
        <v>1500000</v>
      </c>
      <c r="M1001" s="12">
        <f t="shared" si="168"/>
        <v>0.95157199999999997</v>
      </c>
      <c r="N1001" t="str">
        <f t="shared" si="174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107051.84999999999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69"/>
        <v>107051.84999999999</v>
      </c>
      <c r="U1001" s="6">
        <f t="shared" si="170"/>
        <v>217868.84999999998</v>
      </c>
      <c r="V1001" s="6">
        <f>MIN(H1001,I1001)*INDEX('2018_commission_structure-Start'!$A$15:$J$18,MATCH($E1001,'2018_commission_structure-Start'!$A$15:$A$18,0),MATCH(V$1,'2018_commission_structure-Start'!$A$15:$J$15,0))</f>
        <v>107051.84999999999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71"/>
        <v>107051.84999999999</v>
      </c>
      <c r="AB1001" s="6">
        <f t="shared" si="172"/>
        <v>217868.84999999998</v>
      </c>
    </row>
  </sheetData>
  <sortState xmlns:xlrd2="http://schemas.microsoft.com/office/spreadsheetml/2017/richdata2" ref="A2:AB1001">
    <sortCondition ref="D2:D100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22C94-379B-DF45-AD01-766F6B386B27}">
  <dimension ref="A1:Q33"/>
  <sheetViews>
    <sheetView showGridLines="0" tabSelected="1" zoomScale="251" zoomScaleNormal="250" workbookViewId="0">
      <selection activeCell="D4" sqref="D4"/>
    </sheetView>
  </sheetViews>
  <sheetFormatPr baseColWidth="10" defaultRowHeight="16" x14ac:dyDescent="0.2"/>
  <cols>
    <col min="1" max="1" width="7.33203125" style="94" customWidth="1"/>
    <col min="2" max="2" width="17.6640625" style="94" customWidth="1"/>
    <col min="3" max="3" width="7.5" style="146" customWidth="1"/>
    <col min="4" max="4" width="12.6640625" style="94" bestFit="1" customWidth="1"/>
    <col min="5" max="5" width="12.1640625" style="94" bestFit="1" customWidth="1"/>
    <col min="6" max="6" width="11.5" style="94" bestFit="1" customWidth="1"/>
    <col min="7" max="7" width="6.33203125" style="94" customWidth="1"/>
    <col min="8" max="8" width="10.83203125" style="94"/>
    <col min="9" max="9" width="8.6640625" style="94" customWidth="1"/>
    <col min="10" max="10" width="10.5" style="94" customWidth="1"/>
    <col min="11" max="11" width="10.83203125" style="94" customWidth="1"/>
    <col min="12" max="12" width="5.33203125" style="94" customWidth="1"/>
    <col min="13" max="13" width="9.6640625" style="94" customWidth="1"/>
    <col min="14" max="16384" width="10.83203125" style="94"/>
  </cols>
  <sheetData>
    <row r="1" spans="1:16" x14ac:dyDescent="0.2">
      <c r="A1" s="81"/>
      <c r="B1" s="81"/>
      <c r="C1" s="93"/>
      <c r="D1" s="81"/>
      <c r="E1" s="81"/>
      <c r="F1" s="81"/>
      <c r="G1" s="81"/>
      <c r="K1" s="95"/>
      <c r="L1" s="95"/>
      <c r="M1" s="95"/>
    </row>
    <row r="2" spans="1:16" x14ac:dyDescent="0.2">
      <c r="A2" s="81"/>
      <c r="B2" s="81"/>
      <c r="C2" s="93"/>
      <c r="D2" s="81"/>
      <c r="E2" s="81"/>
      <c r="F2" s="81"/>
      <c r="G2" s="81"/>
      <c r="H2" s="96"/>
      <c r="I2" s="96"/>
      <c r="J2" s="97"/>
      <c r="K2" s="97"/>
      <c r="L2" s="98"/>
      <c r="M2" s="99"/>
      <c r="N2" s="99"/>
      <c r="O2" s="81"/>
    </row>
    <row r="3" spans="1:16" x14ac:dyDescent="0.2">
      <c r="A3" s="81"/>
      <c r="B3" s="81"/>
      <c r="C3" s="93"/>
      <c r="D3" s="100" t="s">
        <v>22439</v>
      </c>
      <c r="E3" s="101"/>
      <c r="F3" s="101" t="s">
        <v>22421</v>
      </c>
      <c r="G3" s="102"/>
      <c r="H3" s="96"/>
      <c r="I3" s="96"/>
      <c r="J3" s="103"/>
      <c r="K3" s="104" t="s">
        <v>22443</v>
      </c>
      <c r="L3" s="104"/>
      <c r="M3" s="104"/>
      <c r="N3" s="103"/>
      <c r="O3" s="81"/>
      <c r="P3" s="81"/>
    </row>
    <row r="4" spans="1:16" x14ac:dyDescent="0.2">
      <c r="A4" s="81"/>
      <c r="B4" s="81"/>
      <c r="C4" s="93"/>
      <c r="D4" s="82" t="s">
        <v>22444</v>
      </c>
      <c r="E4" s="105"/>
      <c r="F4" s="106" t="str">
        <f>VLOOKUP(D4, Calculations!1:1048576,5,FALSE)</f>
        <v>Account Executive I</v>
      </c>
      <c r="G4" s="107"/>
      <c r="H4" s="96"/>
      <c r="I4" s="96"/>
      <c r="J4" s="108" t="str">
        <f>$D$4</f>
        <v>Brew Aguirre</v>
      </c>
      <c r="K4" s="108"/>
      <c r="L4" s="109" t="s">
        <v>22442</v>
      </c>
      <c r="M4" s="110" t="str">
        <f>$F$4</f>
        <v>Account Executive I</v>
      </c>
      <c r="N4" s="110"/>
      <c r="O4" s="81"/>
    </row>
    <row r="5" spans="1:16" x14ac:dyDescent="0.2">
      <c r="A5" s="81"/>
      <c r="B5" s="81"/>
      <c r="C5" s="93"/>
      <c r="D5" s="81"/>
      <c r="E5" s="81"/>
      <c r="F5" s="81"/>
      <c r="G5" s="81"/>
      <c r="H5" s="96"/>
      <c r="I5" s="96"/>
      <c r="J5" s="111"/>
      <c r="K5" s="111"/>
      <c r="L5" s="111"/>
      <c r="M5" s="81"/>
      <c r="N5" s="81"/>
      <c r="O5" s="81"/>
    </row>
    <row r="6" spans="1:16" x14ac:dyDescent="0.2">
      <c r="A6" s="81"/>
      <c r="B6" s="81"/>
      <c r="C6" s="93"/>
      <c r="D6" s="112" t="s">
        <v>22429</v>
      </c>
      <c r="E6" s="113" t="s">
        <v>22430</v>
      </c>
      <c r="F6" s="114" t="s">
        <v>22437</v>
      </c>
      <c r="G6" s="111"/>
      <c r="H6" s="96"/>
      <c r="I6" s="96"/>
      <c r="J6" s="96"/>
      <c r="K6" s="96"/>
      <c r="L6" s="96"/>
    </row>
    <row r="7" spans="1:16" x14ac:dyDescent="0.2">
      <c r="A7" s="81"/>
      <c r="B7" s="115" t="str">
        <f>D4</f>
        <v>Brew Aguirre</v>
      </c>
      <c r="C7" s="116"/>
      <c r="D7" s="117">
        <f>VLOOKUP(B7,Calculations!1:1048576,8,FALSE)</f>
        <v>820679</v>
      </c>
      <c r="E7" s="118">
        <f>VLOOKUP(B7,Calculations!1:1048576,7,FALSE)</f>
        <v>23</v>
      </c>
      <c r="F7" s="119">
        <f>VLOOKUP(B7,Calculations!1:1048576,13,FALSE)</f>
        <v>1.6413580000000001</v>
      </c>
      <c r="G7" s="111"/>
      <c r="H7" s="96"/>
      <c r="I7" s="96"/>
      <c r="J7" s="96"/>
      <c r="K7" s="96"/>
      <c r="L7" s="96"/>
    </row>
    <row r="8" spans="1:16" x14ac:dyDescent="0.2">
      <c r="A8" s="81"/>
      <c r="B8" s="120" t="str">
        <f>$F$4</f>
        <v>Account Executive I</v>
      </c>
      <c r="C8" s="121" t="s">
        <v>22434</v>
      </c>
      <c r="D8" s="122">
        <f>_xlfn.MINIFS(Calculations!H:H, Calculations!E:E,'HR Dashboard'!F4)</f>
        <v>219869</v>
      </c>
      <c r="E8" s="123">
        <f>_xlfn.MINIFS(Calculations!G:G, Calculations!E:E,'HR Dashboard'!F4)</f>
        <v>9</v>
      </c>
      <c r="F8" s="124">
        <f>_xlfn.MINIFS(Calculations!M:M, Calculations!E:E,'HR Dashboard'!F4)</f>
        <v>0.43973800000000002</v>
      </c>
      <c r="G8" s="125"/>
      <c r="H8" s="96"/>
      <c r="I8" s="96"/>
      <c r="J8" s="96"/>
      <c r="K8" s="96"/>
      <c r="L8" s="96"/>
    </row>
    <row r="9" spans="1:16" x14ac:dyDescent="0.2">
      <c r="A9" s="81"/>
      <c r="B9" s="97"/>
      <c r="C9" s="126" t="s">
        <v>22435</v>
      </c>
      <c r="D9" s="122">
        <f>AVERAGEIF(Calculations!E:E, 'HR Dashboard'!F4, Calculations!H:H)</f>
        <v>678000.3967741935</v>
      </c>
      <c r="E9" s="127">
        <f>AVERAGEIF(Calculations!E:E, 'HR Dashboard'!F4, Calculations!G:G)</f>
        <v>19.551612903225806</v>
      </c>
      <c r="F9" s="124">
        <f>AVERAGEIF(Calculations!E:E, 'HR Dashboard'!F4, Calculations!M:M)</f>
        <v>1.3560007935483869</v>
      </c>
      <c r="G9" s="125"/>
      <c r="H9" s="96"/>
      <c r="I9" s="96"/>
      <c r="J9" s="96"/>
      <c r="K9" s="96"/>
      <c r="L9" s="96"/>
    </row>
    <row r="10" spans="1:16" x14ac:dyDescent="0.2">
      <c r="A10" s="81"/>
      <c r="B10" s="128"/>
      <c r="C10" s="129" t="s">
        <v>22436</v>
      </c>
      <c r="D10" s="122">
        <f>_xlfn.MAXIFS(Calculations!H:H, Calculations!E:E,'HR Dashboard'!F4)</f>
        <v>1230202</v>
      </c>
      <c r="E10" s="123">
        <f>_xlfn.MAXIFS(Calculations!G:G, Calculations!E:E,'HR Dashboard'!F4)</f>
        <v>35</v>
      </c>
      <c r="F10" s="124">
        <f>_xlfn.MAXIFS(Calculations!M:M, Calculations!E:E,'HR Dashboard'!F4)</f>
        <v>2.460404</v>
      </c>
      <c r="G10" s="125"/>
      <c r="H10" s="96"/>
      <c r="I10" s="130"/>
      <c r="J10" s="96"/>
      <c r="K10" s="96"/>
      <c r="L10" s="96"/>
    </row>
    <row r="11" spans="1:16" x14ac:dyDescent="0.2">
      <c r="A11" s="81"/>
      <c r="B11" s="81"/>
      <c r="C11" s="93"/>
      <c r="D11" s="81"/>
      <c r="E11" s="81"/>
      <c r="F11" s="81"/>
      <c r="G11" s="81"/>
      <c r="H11" s="96"/>
      <c r="I11" s="130"/>
      <c r="J11" s="96"/>
      <c r="K11" s="96"/>
      <c r="L11" s="96"/>
    </row>
    <row r="12" spans="1:16" x14ac:dyDescent="0.2">
      <c r="A12" s="81"/>
      <c r="B12" s="81"/>
      <c r="C12" s="93"/>
      <c r="D12" s="131" t="s">
        <v>22431</v>
      </c>
      <c r="E12" s="114" t="s">
        <v>22388</v>
      </c>
      <c r="F12" s="113" t="s">
        <v>22432</v>
      </c>
      <c r="G12" s="111"/>
      <c r="H12" s="96"/>
      <c r="I12" s="130"/>
      <c r="J12" s="96"/>
      <c r="K12" s="96"/>
      <c r="L12" s="96"/>
    </row>
    <row r="13" spans="1:16" x14ac:dyDescent="0.2">
      <c r="A13" s="81"/>
      <c r="B13" s="115" t="str">
        <f>D4</f>
        <v>Brew Aguirre</v>
      </c>
      <c r="C13" s="116"/>
      <c r="D13" s="132">
        <f>VLOOKUP(B7,Calculations!1:1048576,6,FALSE)</f>
        <v>56956</v>
      </c>
      <c r="E13" s="132">
        <f>VLOOKUP(B7,Calculations!1:1048576,20,FALSE)</f>
        <v>106799.38</v>
      </c>
      <c r="F13" s="133">
        <f>VLOOKUP(B7,Calculations!1:1048576,21,FALSE)</f>
        <v>163755.38</v>
      </c>
      <c r="G13" s="111"/>
      <c r="H13" s="96"/>
      <c r="I13" s="130"/>
      <c r="J13" s="96"/>
      <c r="K13" s="96"/>
      <c r="L13" s="96"/>
    </row>
    <row r="14" spans="1:16" x14ac:dyDescent="0.2">
      <c r="A14" s="81"/>
      <c r="B14" s="120" t="str">
        <f>$F$4</f>
        <v>Account Executive I</v>
      </c>
      <c r="C14" s="121" t="s">
        <v>22434</v>
      </c>
      <c r="D14" s="122">
        <f>_xlfn.MINIFS(Calculations!F:F, Calculations!E:E,'HR Dashboard'!F4)</f>
        <v>30113</v>
      </c>
      <c r="E14" s="122">
        <f>_xlfn.MINIFS(Calculations!T:T, Calculations!E:E,'HR Dashboard'!F4)</f>
        <v>21986.9</v>
      </c>
      <c r="F14" s="122">
        <f>_xlfn.MINIFS(Calculations!U:U, Calculations!E:E,'HR Dashboard'!F4)</f>
        <v>62387.4</v>
      </c>
      <c r="G14" s="134"/>
      <c r="H14" s="96"/>
      <c r="I14" s="130"/>
      <c r="J14" s="96"/>
      <c r="K14" s="96"/>
      <c r="L14" s="96"/>
    </row>
    <row r="15" spans="1:16" x14ac:dyDescent="0.2">
      <c r="A15" s="81"/>
      <c r="B15" s="97"/>
      <c r="C15" s="126" t="s">
        <v>22435</v>
      </c>
      <c r="D15" s="122">
        <f>AVERAGEIF(Calculations!E:E, 'HR Dashboard'!F4, Calculations!F:F)</f>
        <v>47025.909677419353</v>
      </c>
      <c r="E15" s="122">
        <f>AVERAGEIF(Calculations!E:E, 'HR Dashboard'!F4, Calculations!T:T)</f>
        <v>81426.744000000021</v>
      </c>
      <c r="F15" s="122">
        <f>AVERAGEIF(Calculations!E:E, 'HR Dashboard'!F4, Calculations!U:U)</f>
        <v>128452.65367741934</v>
      </c>
      <c r="G15" s="134"/>
      <c r="H15" s="96"/>
      <c r="I15" s="130"/>
      <c r="J15" s="96"/>
      <c r="K15" s="96"/>
      <c r="L15" s="96"/>
    </row>
    <row r="16" spans="1:16" x14ac:dyDescent="0.2">
      <c r="A16" s="81"/>
      <c r="B16" s="128"/>
      <c r="C16" s="129" t="s">
        <v>22436</v>
      </c>
      <c r="D16" s="122">
        <f>_xlfn.MAXIFS(Calculations!F:F, Calculations!E:E,'HR Dashboard'!F4)</f>
        <v>64858</v>
      </c>
      <c r="E16" s="122">
        <f>_xlfn.MAXIFS(Calculations!T:T, Calculations!E:E,'HR Dashboard'!F4)</f>
        <v>169270.2</v>
      </c>
      <c r="F16" s="122">
        <f>_xlfn.MAXIFS(Calculations!U:U, Calculations!E:E,'HR Dashboard'!F4)</f>
        <v>225378.9</v>
      </c>
      <c r="G16" s="134"/>
      <c r="H16" s="96"/>
      <c r="I16" s="130"/>
      <c r="J16" s="96"/>
      <c r="K16" s="96"/>
      <c r="L16" s="96"/>
    </row>
    <row r="17" spans="1:17" x14ac:dyDescent="0.2">
      <c r="A17" s="81"/>
      <c r="B17" s="81"/>
      <c r="C17" s="93"/>
      <c r="D17" s="81"/>
      <c r="E17" s="81"/>
      <c r="F17" s="81"/>
      <c r="G17" s="81"/>
      <c r="H17" s="96"/>
      <c r="I17" s="130"/>
      <c r="J17" s="96"/>
      <c r="K17" s="96"/>
      <c r="L17" s="96"/>
    </row>
    <row r="18" spans="1:17" ht="34" x14ac:dyDescent="0.2">
      <c r="A18" s="81"/>
      <c r="B18" s="81"/>
      <c r="C18" s="93"/>
      <c r="D18" s="114" t="s">
        <v>22433</v>
      </c>
      <c r="E18" s="135" t="s">
        <v>22441</v>
      </c>
      <c r="F18" s="136" t="s">
        <v>22438</v>
      </c>
      <c r="G18" s="137"/>
      <c r="H18" s="96"/>
      <c r="I18" s="130"/>
      <c r="J18" s="96"/>
      <c r="K18" s="138"/>
      <c r="L18" s="96"/>
    </row>
    <row r="19" spans="1:17" ht="17" x14ac:dyDescent="0.2">
      <c r="A19" s="81"/>
      <c r="B19" s="115" t="str">
        <f>D4</f>
        <v>Brew Aguirre</v>
      </c>
      <c r="C19" s="116"/>
      <c r="D19" s="139" t="str">
        <f>VLOOKUP(B7,Calculations!1:1048576,14,FALSE)</f>
        <v>150-200%</v>
      </c>
      <c r="E19" s="140" t="s">
        <v>22440</v>
      </c>
      <c r="F19" s="141" t="s">
        <v>22440</v>
      </c>
      <c r="G19" s="137"/>
      <c r="H19" s="96"/>
      <c r="I19" s="130"/>
      <c r="J19" s="96"/>
      <c r="K19" s="138"/>
      <c r="L19" s="96"/>
    </row>
    <row r="20" spans="1:17" x14ac:dyDescent="0.2">
      <c r="A20" s="81"/>
      <c r="B20" s="120" t="str">
        <f>$F$4</f>
        <v>Account Executive I</v>
      </c>
      <c r="C20" s="142"/>
      <c r="D20" s="123" t="s">
        <v>22313</v>
      </c>
      <c r="E20" s="123">
        <f>COUNTIFS(Calculations!$E:$E,'HR Dashboard'!$F$4, Calculations!$N:$N,'HR Dashboard'!$D20)</f>
        <v>45</v>
      </c>
      <c r="F20" s="122">
        <f>AVERAGEIF(Calculations!$E:$E,'HR Dashboard'!$F$4,Calculations!$O:$O)</f>
        <v>48743.475161290327</v>
      </c>
      <c r="G20" s="134"/>
      <c r="H20" s="96"/>
      <c r="I20" s="130"/>
      <c r="J20" s="96"/>
      <c r="K20" s="96"/>
      <c r="L20" s="96"/>
    </row>
    <row r="21" spans="1:17" x14ac:dyDescent="0.2">
      <c r="A21" s="81"/>
      <c r="B21" s="97"/>
      <c r="C21" s="143"/>
      <c r="D21" s="123" t="s">
        <v>22314</v>
      </c>
      <c r="E21" s="123">
        <f>COUNTIFS(Calculations!$E:$E,'HR Dashboard'!$F$4, Calculations!$N:$N,'HR Dashboard'!$D21)</f>
        <v>65</v>
      </c>
      <c r="F21" s="122">
        <f>AVERAGEIF(Calculations!$E:$E,'HR Dashboard'!$F$4,Calculations!P:P)</f>
        <v>14232.008709677417</v>
      </c>
      <c r="G21" s="134"/>
      <c r="H21" s="96"/>
      <c r="I21" s="130"/>
      <c r="J21" s="96"/>
      <c r="K21" s="96"/>
      <c r="L21" s="96"/>
    </row>
    <row r="22" spans="1:17" x14ac:dyDescent="0.2">
      <c r="A22" s="81"/>
      <c r="B22" s="97"/>
      <c r="C22" s="143"/>
      <c r="D22" s="123" t="s">
        <v>22315</v>
      </c>
      <c r="E22" s="123">
        <f>COUNTIFS(Calculations!$E:$E,'HR Dashboard'!$F$4, Calculations!$N:$N,'HR Dashboard'!$D22)</f>
        <v>104</v>
      </c>
      <c r="F22" s="122">
        <f>AVERAGEIF(Calculations!$E:$E,'HR Dashboard'!$F$4,Calculations!Q:Q)</f>
        <v>10462.166129032255</v>
      </c>
      <c r="G22" s="134"/>
      <c r="I22" s="130"/>
      <c r="J22" s="96"/>
    </row>
    <row r="23" spans="1:17" x14ac:dyDescent="0.2">
      <c r="A23" s="81"/>
      <c r="B23" s="97"/>
      <c r="C23" s="143"/>
      <c r="D23" s="123" t="s">
        <v>22316</v>
      </c>
      <c r="E23" s="123">
        <f>COUNTIFS(Calculations!$E:$E,'HR Dashboard'!$F$4, Calculations!$N:$N,'HR Dashboard'!$D23)</f>
        <v>87</v>
      </c>
      <c r="F23" s="122">
        <f>AVERAGEIF(Calculations!$E:$E,'HR Dashboard'!$F$4,Calculations!R:R)</f>
        <v>7760.2246451612909</v>
      </c>
      <c r="G23" s="134"/>
      <c r="I23" s="130"/>
      <c r="J23" s="96"/>
    </row>
    <row r="24" spans="1:17" x14ac:dyDescent="0.2">
      <c r="A24" s="81"/>
      <c r="B24" s="128"/>
      <c r="C24" s="144"/>
      <c r="D24" s="145">
        <v>2</v>
      </c>
      <c r="E24" s="123">
        <f>COUNTIFS(Calculations!$E:$E,'HR Dashboard'!$F$4, Calculations!$N:$N,'HR Dashboard'!$D24)</f>
        <v>9</v>
      </c>
      <c r="F24" s="122">
        <f>AVERAGEIF(Calculations!$E:$E,'HR Dashboard'!$F$4,Calculations!S:S)</f>
        <v>228.86935483870968</v>
      </c>
      <c r="G24" s="134"/>
      <c r="J24" s="96"/>
    </row>
    <row r="25" spans="1:17" x14ac:dyDescent="0.2">
      <c r="A25" s="81"/>
      <c r="B25" s="81"/>
      <c r="C25" s="93"/>
      <c r="D25" s="81"/>
      <c r="E25" s="81"/>
      <c r="F25" s="81"/>
      <c r="G25" s="81"/>
      <c r="J25" s="96"/>
    </row>
    <row r="26" spans="1:17" x14ac:dyDescent="0.2">
      <c r="A26" s="81"/>
      <c r="B26" s="81"/>
      <c r="C26" s="93"/>
      <c r="D26" s="81"/>
      <c r="E26" s="81"/>
      <c r="F26" s="81"/>
      <c r="G26" s="81"/>
      <c r="J26" s="96"/>
    </row>
    <row r="27" spans="1:17" x14ac:dyDescent="0.2">
      <c r="A27" s="81"/>
      <c r="B27" s="81"/>
      <c r="C27" s="93"/>
      <c r="D27" s="81"/>
      <c r="E27" s="81"/>
      <c r="F27" s="81"/>
      <c r="G27" s="81"/>
      <c r="J27" s="96"/>
    </row>
    <row r="28" spans="1:17" x14ac:dyDescent="0.2">
      <c r="A28" s="81"/>
      <c r="B28" s="81"/>
      <c r="C28" s="93"/>
      <c r="D28" s="81"/>
      <c r="E28" s="81"/>
      <c r="F28" s="81"/>
      <c r="G28" s="81"/>
      <c r="J28" s="96"/>
    </row>
    <row r="29" spans="1:17" x14ac:dyDescent="0.2">
      <c r="A29" s="81"/>
      <c r="B29" s="81"/>
      <c r="C29" s="93"/>
      <c r="D29" s="81"/>
      <c r="E29" s="81"/>
      <c r="F29" s="81"/>
      <c r="G29" s="81"/>
      <c r="J29" s="96"/>
    </row>
    <row r="30" spans="1:17" x14ac:dyDescent="0.2">
      <c r="J30" s="96"/>
      <c r="M30" s="111"/>
      <c r="N30" s="111"/>
      <c r="O30" s="98"/>
      <c r="P30" s="81"/>
      <c r="Q30" s="81"/>
    </row>
    <row r="31" spans="1:17" x14ac:dyDescent="0.2">
      <c r="J31" s="96"/>
    </row>
    <row r="32" spans="1:17" x14ac:dyDescent="0.2">
      <c r="J32" s="96"/>
    </row>
    <row r="33" spans="10:10" x14ac:dyDescent="0.2">
      <c r="J33" s="96"/>
    </row>
  </sheetData>
  <sheetProtection sheet="1" scenarios="1" selectLockedCells="1"/>
  <mergeCells count="12">
    <mergeCell ref="J2:K2"/>
    <mergeCell ref="M2:N2"/>
    <mergeCell ref="K1:M1"/>
    <mergeCell ref="K3:M3"/>
    <mergeCell ref="J4:K4"/>
    <mergeCell ref="M4:N4"/>
    <mergeCell ref="B7:C7"/>
    <mergeCell ref="B13:C13"/>
    <mergeCell ref="B19:C19"/>
    <mergeCell ref="B20:C24"/>
    <mergeCell ref="B14:B16"/>
    <mergeCell ref="B8:B10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46B5DC-060C-D848-9794-4563D442A412}">
          <x14:formula1>
            <xm:f>Calculations!$A:$A</xm:f>
          </x14:formula1>
          <xm:sqref>D4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Steps</vt:lpstr>
      <vt:lpstr>model</vt:lpstr>
      <vt:lpstr>calcs</vt:lpstr>
      <vt:lpstr>Employee Dashboard-Finish</vt:lpstr>
      <vt:lpstr>2018_commission_structure </vt:lpstr>
      <vt:lpstr>2018_commission_structure (2)</vt:lpstr>
      <vt:lpstr>Sheet7</vt:lpstr>
      <vt:lpstr>base_salary</vt:lpstr>
      <vt:lpstr>deals_closed</vt:lpstr>
      <vt:lpstr>benchmark_data</vt:lpstr>
      <vt:lpstr>Employee Dashboard-Start</vt:lpstr>
      <vt:lpstr>2018_commission_structure-Start</vt:lpstr>
      <vt:lpstr>2018_commission_structure-Finis</vt:lpstr>
      <vt:lpstr>Calculations</vt:lpstr>
      <vt:lpstr>HR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Annette Martin</cp:lastModifiedBy>
  <dcterms:created xsi:type="dcterms:W3CDTF">2018-11-20T15:51:40Z</dcterms:created>
  <dcterms:modified xsi:type="dcterms:W3CDTF">2020-07-21T01:34:53Z</dcterms:modified>
</cp:coreProperties>
</file>