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ob-my.sharepoint.com/personal/im21180_bristol_ac_uk/Documents/Dissertation/"/>
    </mc:Choice>
  </mc:AlternateContent>
  <xr:revisionPtr revIDLastSave="566" documentId="8_{912B0056-0B98-492E-8437-663D4E6B54E5}" xr6:coauthVersionLast="47" xr6:coauthVersionMax="47" xr10:uidLastSave="{4870D185-BF08-4AD0-A497-08721DFAFB20}"/>
  <bookViews>
    <workbookView xWindow="-110" yWindow="-110" windowWidth="19420" windowHeight="10420" activeTab="6" xr2:uid="{0A1ABD66-65EA-400B-8466-F45D68028858}"/>
  </bookViews>
  <sheets>
    <sheet name="all" sheetId="1" r:id="rId1"/>
    <sheet name="float m" sheetId="2" r:id="rId2"/>
    <sheet name="float f" sheetId="3" r:id="rId3"/>
    <sheet name="298-258" sheetId="4" r:id="rId4"/>
    <sheet name="literature" sheetId="5" r:id="rId5"/>
    <sheet name="Final data" sheetId="6" r:id="rId6"/>
    <sheet name="NIST data" sheetId="7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" i="4" l="1"/>
  <c r="C8" i="4"/>
  <c r="B8" i="4"/>
  <c r="C8" i="3"/>
  <c r="B8" i="3"/>
  <c r="H9" i="3"/>
  <c r="D10" i="3"/>
  <c r="C10" i="3"/>
  <c r="C9" i="3"/>
  <c r="B11" i="2"/>
  <c r="B10" i="2"/>
  <c r="I14" i="1"/>
  <c r="H17" i="1"/>
  <c r="G10" i="1"/>
  <c r="F11" i="1"/>
  <c r="E12" i="1"/>
  <c r="D8" i="1"/>
  <c r="C8" i="1"/>
  <c r="B11" i="1"/>
  <c r="B10" i="1"/>
  <c r="B9" i="1"/>
  <c r="B12" i="1"/>
  <c r="B13" i="1"/>
  <c r="B14" i="1"/>
  <c r="B15" i="1"/>
  <c r="B16" i="1"/>
  <c r="B17" i="1"/>
  <c r="B18" i="1"/>
  <c r="B8" i="1"/>
  <c r="B9" i="2"/>
  <c r="B12" i="2"/>
  <c r="B13" i="2"/>
  <c r="B14" i="2"/>
  <c r="B15" i="2"/>
  <c r="B16" i="2"/>
  <c r="B17" i="2"/>
  <c r="B18" i="2"/>
  <c r="B8" i="2"/>
  <c r="F8" i="2" s="1"/>
  <c r="I9" i="2"/>
  <c r="I10" i="2"/>
  <c r="I11" i="2"/>
  <c r="I12" i="2"/>
  <c r="I13" i="2"/>
  <c r="I14" i="2"/>
  <c r="I15" i="2"/>
  <c r="I16" i="2"/>
  <c r="I17" i="2"/>
  <c r="I18" i="2"/>
  <c r="I8" i="2"/>
  <c r="B9" i="3"/>
  <c r="B10" i="3"/>
  <c r="B11" i="3"/>
  <c r="B12" i="3"/>
  <c r="B13" i="3"/>
  <c r="F13" i="3" s="1"/>
  <c r="G13" i="3" s="1"/>
  <c r="B14" i="3"/>
  <c r="B15" i="3"/>
  <c r="B16" i="3"/>
  <c r="B17" i="3"/>
  <c r="B18" i="3"/>
  <c r="I9" i="3"/>
  <c r="I10" i="3"/>
  <c r="I11" i="3"/>
  <c r="I12" i="3"/>
  <c r="I13" i="3"/>
  <c r="I14" i="3"/>
  <c r="I15" i="3"/>
  <c r="I16" i="3"/>
  <c r="I17" i="3"/>
  <c r="I18" i="3"/>
  <c r="I8" i="3"/>
  <c r="B9" i="4"/>
  <c r="F9" i="4" s="1"/>
  <c r="G9" i="4" s="1"/>
  <c r="B10" i="4"/>
  <c r="B11" i="4"/>
  <c r="B12" i="4"/>
  <c r="B13" i="4"/>
  <c r="B14" i="4"/>
  <c r="B15" i="4"/>
  <c r="B16" i="4"/>
  <c r="B17" i="4"/>
  <c r="B18" i="4"/>
  <c r="I9" i="4"/>
  <c r="I10" i="4"/>
  <c r="I11" i="4"/>
  <c r="I12" i="4"/>
  <c r="I13" i="4"/>
  <c r="I14" i="4"/>
  <c r="I15" i="4"/>
  <c r="I16" i="4"/>
  <c r="I17" i="4"/>
  <c r="I18" i="4"/>
  <c r="I8" i="4"/>
  <c r="I8" i="1"/>
  <c r="D14" i="1"/>
  <c r="F12" i="1"/>
  <c r="I9" i="1"/>
  <c r="I10" i="1"/>
  <c r="I11" i="1"/>
  <c r="I12" i="1"/>
  <c r="I13" i="1"/>
  <c r="I15" i="1"/>
  <c r="I16" i="1"/>
  <c r="I17" i="1"/>
  <c r="I18" i="1"/>
  <c r="B9" i="5"/>
  <c r="B10" i="5"/>
  <c r="B11" i="5"/>
  <c r="B12" i="5"/>
  <c r="B13" i="5"/>
  <c r="B14" i="5"/>
  <c r="B15" i="5"/>
  <c r="B16" i="5"/>
  <c r="B17" i="5"/>
  <c r="B18" i="5"/>
  <c r="B8" i="5"/>
  <c r="I9" i="5"/>
  <c r="I10" i="5"/>
  <c r="I11" i="5"/>
  <c r="I12" i="5"/>
  <c r="I13" i="5"/>
  <c r="I14" i="5"/>
  <c r="I15" i="5"/>
  <c r="I16" i="5"/>
  <c r="I17" i="5"/>
  <c r="I18" i="5"/>
  <c r="I8" i="5"/>
  <c r="F8" i="5"/>
  <c r="A3" i="6"/>
  <c r="A4" i="6" s="1"/>
  <c r="A5" i="6" s="1"/>
  <c r="A6" i="6" s="1"/>
  <c r="A7" i="6" s="1"/>
  <c r="A8" i="6" s="1"/>
  <c r="A9" i="6" s="1"/>
  <c r="A10" i="6" s="1"/>
  <c r="A11" i="6" s="1"/>
  <c r="A12" i="6" s="1"/>
  <c r="A18" i="1"/>
  <c r="C17" i="5"/>
  <c r="C18" i="5"/>
  <c r="C9" i="5"/>
  <c r="C10" i="5"/>
  <c r="C11" i="5"/>
  <c r="C12" i="5"/>
  <c r="C13" i="5"/>
  <c r="C14" i="5"/>
  <c r="C15" i="5"/>
  <c r="C16" i="5"/>
  <c r="C8" i="5"/>
  <c r="G8" i="5" s="1"/>
  <c r="F13" i="5"/>
  <c r="F14" i="5"/>
  <c r="F15" i="5"/>
  <c r="F9" i="5"/>
  <c r="F10" i="5"/>
  <c r="F11" i="5"/>
  <c r="F12" i="4"/>
  <c r="G12" i="4" s="1"/>
  <c r="C17" i="4"/>
  <c r="C18" i="4"/>
  <c r="C9" i="4"/>
  <c r="C10" i="4"/>
  <c r="C11" i="4"/>
  <c r="F11" i="4" s="1"/>
  <c r="G11" i="4" s="1"/>
  <c r="C12" i="4"/>
  <c r="C13" i="4"/>
  <c r="F13" i="4" s="1"/>
  <c r="G13" i="4" s="1"/>
  <c r="C14" i="4"/>
  <c r="F14" i="4" s="1"/>
  <c r="G14" i="4" s="1"/>
  <c r="C15" i="4"/>
  <c r="C16" i="4"/>
  <c r="F16" i="4" s="1"/>
  <c r="G16" i="4" s="1"/>
  <c r="F8" i="4"/>
  <c r="G8" i="4" s="1"/>
  <c r="F9" i="3"/>
  <c r="G9" i="3" s="1"/>
  <c r="C17" i="3"/>
  <c r="F17" i="3" s="1"/>
  <c r="G17" i="3" s="1"/>
  <c r="C18" i="3"/>
  <c r="F18" i="3" s="1"/>
  <c r="G18" i="3" s="1"/>
  <c r="F10" i="3"/>
  <c r="G10" i="3" s="1"/>
  <c r="C11" i="3"/>
  <c r="C12" i="3"/>
  <c r="F12" i="3" s="1"/>
  <c r="G12" i="3" s="1"/>
  <c r="C13" i="3"/>
  <c r="C14" i="3"/>
  <c r="F14" i="3" s="1"/>
  <c r="G14" i="3" s="1"/>
  <c r="C15" i="3"/>
  <c r="C16" i="3"/>
  <c r="F8" i="3"/>
  <c r="G8" i="3" s="1"/>
  <c r="E8" i="2"/>
  <c r="D8" i="2"/>
  <c r="C17" i="2"/>
  <c r="F17" i="2" s="1"/>
  <c r="G17" i="2" s="1"/>
  <c r="C18" i="2"/>
  <c r="F18" i="2" s="1"/>
  <c r="G18" i="2" s="1"/>
  <c r="C9" i="2"/>
  <c r="C10" i="2"/>
  <c r="C11" i="2"/>
  <c r="C12" i="2"/>
  <c r="F12" i="2" s="1"/>
  <c r="G12" i="2" s="1"/>
  <c r="C13" i="2"/>
  <c r="C14" i="2"/>
  <c r="C15" i="2"/>
  <c r="C16" i="2"/>
  <c r="F16" i="2" s="1"/>
  <c r="C8" i="2"/>
  <c r="F10" i="2"/>
  <c r="G10" i="2" s="1"/>
  <c r="F11" i="2"/>
  <c r="G11" i="2" s="1"/>
  <c r="H11" i="2" s="1"/>
  <c r="G12" i="1"/>
  <c r="F14" i="1"/>
  <c r="G14" i="1" s="1"/>
  <c r="F15" i="1"/>
  <c r="G15" i="1" s="1"/>
  <c r="F16" i="1"/>
  <c r="F17" i="1"/>
  <c r="G17" i="1" s="1"/>
  <c r="F18" i="1"/>
  <c r="G18" i="1" s="1"/>
  <c r="F9" i="1"/>
  <c r="G9" i="1" s="1"/>
  <c r="F10" i="1"/>
  <c r="G11" i="1"/>
  <c r="H11" i="1" s="1"/>
  <c r="H12" i="1"/>
  <c r="F13" i="1"/>
  <c r="G13" i="1" s="1"/>
  <c r="F8" i="1"/>
  <c r="G8" i="1" s="1"/>
  <c r="C17" i="1"/>
  <c r="C18" i="1"/>
  <c r="C16" i="1"/>
  <c r="C9" i="1"/>
  <c r="H9" i="1" s="1"/>
  <c r="C10" i="1"/>
  <c r="H10" i="1" s="1"/>
  <c r="C11" i="1"/>
  <c r="C12" i="1"/>
  <c r="C13" i="1"/>
  <c r="C14" i="1"/>
  <c r="C15" i="1"/>
  <c r="D18" i="4"/>
  <c r="D8" i="4"/>
  <c r="E18" i="5"/>
  <c r="E17" i="5"/>
  <c r="E16" i="5"/>
  <c r="E15" i="5"/>
  <c r="E14" i="5"/>
  <c r="E13" i="5"/>
  <c r="E12" i="5"/>
  <c r="E11" i="5"/>
  <c r="E10" i="5"/>
  <c r="E9" i="5"/>
  <c r="A9" i="5"/>
  <c r="E8" i="5"/>
  <c r="D17" i="4"/>
  <c r="D16" i="4"/>
  <c r="D15" i="4"/>
  <c r="D14" i="4"/>
  <c r="D13" i="4"/>
  <c r="D12" i="4"/>
  <c r="D11" i="4"/>
  <c r="D10" i="4"/>
  <c r="D9" i="4"/>
  <c r="D18" i="3"/>
  <c r="D17" i="3"/>
  <c r="D16" i="3"/>
  <c r="D15" i="3"/>
  <c r="D14" i="3"/>
  <c r="D13" i="3"/>
  <c r="D12" i="3"/>
  <c r="D11" i="3"/>
  <c r="D9" i="3"/>
  <c r="D8" i="3"/>
  <c r="D18" i="2"/>
  <c r="D17" i="2"/>
  <c r="D16" i="2"/>
  <c r="D15" i="2"/>
  <c r="D14" i="2"/>
  <c r="D13" i="2"/>
  <c r="D12" i="2"/>
  <c r="D11" i="2"/>
  <c r="D10" i="2"/>
  <c r="D9" i="2"/>
  <c r="D13" i="1"/>
  <c r="D15" i="1"/>
  <c r="D16" i="1"/>
  <c r="D17" i="1"/>
  <c r="D18" i="1"/>
  <c r="D9" i="1"/>
  <c r="D10" i="1"/>
  <c r="D11" i="1"/>
  <c r="D12" i="1"/>
  <c r="D2" i="5"/>
  <c r="E18" i="4"/>
  <c r="E17" i="4"/>
  <c r="E16" i="4"/>
  <c r="E15" i="4"/>
  <c r="E14" i="4"/>
  <c r="E13" i="4"/>
  <c r="E12" i="4"/>
  <c r="E11" i="4"/>
  <c r="E10" i="4"/>
  <c r="E9" i="4"/>
  <c r="A9" i="4"/>
  <c r="A10" i="4" s="1"/>
  <c r="E8" i="4"/>
  <c r="E18" i="3"/>
  <c r="E17" i="3"/>
  <c r="E16" i="3"/>
  <c r="E15" i="3"/>
  <c r="E14" i="3"/>
  <c r="E13" i="3"/>
  <c r="E12" i="3"/>
  <c r="E11" i="3"/>
  <c r="E10" i="3"/>
  <c r="E9" i="3"/>
  <c r="A9" i="3"/>
  <c r="E8" i="3"/>
  <c r="E18" i="2"/>
  <c r="E17" i="2"/>
  <c r="E16" i="2"/>
  <c r="E15" i="2"/>
  <c r="E14" i="2"/>
  <c r="E13" i="2"/>
  <c r="E12" i="2"/>
  <c r="E11" i="2"/>
  <c r="E10" i="2"/>
  <c r="E9" i="2"/>
  <c r="A9" i="2"/>
  <c r="E9" i="1"/>
  <c r="E10" i="1"/>
  <c r="E11" i="1"/>
  <c r="E13" i="1"/>
  <c r="E14" i="1"/>
  <c r="E15" i="1"/>
  <c r="E16" i="1"/>
  <c r="E17" i="1"/>
  <c r="E18" i="1"/>
  <c r="E8" i="1"/>
  <c r="A10" i="1"/>
  <c r="A11" i="1" s="1"/>
  <c r="A12" i="1" s="1"/>
  <c r="A13" i="1" s="1"/>
  <c r="A14" i="1" s="1"/>
  <c r="A15" i="1" s="1"/>
  <c r="A16" i="1" s="1"/>
  <c r="A17" i="1" s="1"/>
  <c r="A9" i="1"/>
  <c r="F9" i="2" l="1"/>
  <c r="G9" i="2" s="1"/>
  <c r="F13" i="2"/>
  <c r="G13" i="2" s="1"/>
  <c r="F17" i="4"/>
  <c r="G17" i="4" s="1"/>
  <c r="F15" i="4"/>
  <c r="G15" i="4" s="1"/>
  <c r="F18" i="4"/>
  <c r="G18" i="4" s="1"/>
  <c r="F10" i="4"/>
  <c r="G10" i="4" s="1"/>
  <c r="F15" i="3"/>
  <c r="G15" i="3" s="1"/>
  <c r="F11" i="3"/>
  <c r="G11" i="3" s="1"/>
  <c r="F16" i="3"/>
  <c r="G16" i="3" s="1"/>
  <c r="G16" i="1"/>
  <c r="H16" i="1" s="1"/>
  <c r="F16" i="5"/>
  <c r="F12" i="5"/>
  <c r="F18" i="5"/>
  <c r="F17" i="5"/>
  <c r="D14" i="5"/>
  <c r="D9" i="5"/>
  <c r="D18" i="5"/>
  <c r="D8" i="5"/>
  <c r="D15" i="5"/>
  <c r="D16" i="5"/>
  <c r="D17" i="5"/>
  <c r="D10" i="5"/>
  <c r="D11" i="5"/>
  <c r="D12" i="5"/>
  <c r="D13" i="5"/>
  <c r="G8" i="2"/>
  <c r="H8" i="2" s="1"/>
  <c r="G16" i="2"/>
  <c r="F14" i="2"/>
  <c r="G14" i="2" s="1"/>
  <c r="F15" i="2"/>
  <c r="G15" i="2" s="1"/>
  <c r="H18" i="1"/>
  <c r="H13" i="1"/>
  <c r="H8" i="1"/>
  <c r="H8" i="5"/>
  <c r="A10" i="5"/>
  <c r="H15" i="1"/>
  <c r="H14" i="1"/>
  <c r="A11" i="4"/>
  <c r="H8" i="3"/>
  <c r="A10" i="3"/>
  <c r="A10" i="2"/>
  <c r="G9" i="5" l="1"/>
  <c r="H9" i="5" s="1"/>
  <c r="A11" i="5"/>
  <c r="H9" i="4"/>
  <c r="A12" i="4"/>
  <c r="H10" i="4"/>
  <c r="A11" i="3"/>
  <c r="A11" i="2"/>
  <c r="H9" i="2"/>
  <c r="A12" i="5" l="1"/>
  <c r="H11" i="4"/>
  <c r="A13" i="4"/>
  <c r="H10" i="3"/>
  <c r="A12" i="3"/>
  <c r="A12" i="2"/>
  <c r="H10" i="2"/>
  <c r="G10" i="5" l="1"/>
  <c r="H10" i="5" s="1"/>
  <c r="A13" i="5"/>
  <c r="A14" i="4"/>
  <c r="H12" i="4"/>
  <c r="H11" i="3"/>
  <c r="A13" i="3"/>
  <c r="A13" i="2"/>
  <c r="G11" i="5" l="1"/>
  <c r="H11" i="5" s="1"/>
  <c r="A14" i="5"/>
  <c r="H13" i="4"/>
  <c r="A15" i="4"/>
  <c r="A14" i="3"/>
  <c r="H12" i="3"/>
  <c r="A14" i="2"/>
  <c r="H12" i="2"/>
  <c r="G12" i="5" l="1"/>
  <c r="H12" i="5" s="1"/>
  <c r="A15" i="5"/>
  <c r="H14" i="4"/>
  <c r="A16" i="4"/>
  <c r="A15" i="3"/>
  <c r="H13" i="3"/>
  <c r="A15" i="2"/>
  <c r="H13" i="2"/>
  <c r="G13" i="5" l="1"/>
  <c r="H13" i="5" s="1"/>
  <c r="A16" i="5"/>
  <c r="H15" i="4"/>
  <c r="A17" i="4"/>
  <c r="A16" i="3"/>
  <c r="H14" i="3"/>
  <c r="A16" i="2"/>
  <c r="H14" i="2"/>
  <c r="G14" i="5" l="1"/>
  <c r="H14" i="5" s="1"/>
  <c r="A17" i="5"/>
  <c r="H16" i="4"/>
  <c r="A18" i="4"/>
  <c r="A17" i="3"/>
  <c r="H15" i="3"/>
  <c r="A17" i="2"/>
  <c r="H15" i="2"/>
  <c r="G15" i="5" l="1"/>
  <c r="H15" i="5" s="1"/>
  <c r="A18" i="5"/>
  <c r="H17" i="4"/>
  <c r="A18" i="3"/>
  <c r="H16" i="3"/>
  <c r="H16" i="2"/>
  <c r="A18" i="2"/>
  <c r="G16" i="5" l="1"/>
  <c r="H16" i="5" s="1"/>
  <c r="H18" i="4"/>
  <c r="H17" i="3"/>
  <c r="H17" i="2"/>
  <c r="G17" i="5" l="1"/>
  <c r="H17" i="5" s="1"/>
  <c r="H18" i="3"/>
  <c r="H18" i="2"/>
  <c r="G18" i="5" l="1"/>
  <c r="H18" i="5" s="1"/>
</calcChain>
</file>

<file path=xl/sharedStrings.xml><?xml version="1.0" encoding="utf-8"?>
<sst xmlns="http://schemas.openxmlformats.org/spreadsheetml/2006/main" count="121" uniqueCount="30">
  <si>
    <t>k0</t>
  </si>
  <si>
    <t>n</t>
  </si>
  <si>
    <t>kinf</t>
  </si>
  <si>
    <t>m</t>
  </si>
  <si>
    <t>fcent</t>
  </si>
  <si>
    <t>M</t>
  </si>
  <si>
    <t>all data</t>
  </si>
  <si>
    <t>float m</t>
  </si>
  <si>
    <t>float f</t>
  </si>
  <si>
    <t>298-258 K</t>
  </si>
  <si>
    <t>Fc</t>
  </si>
  <si>
    <t>log F</t>
  </si>
  <si>
    <t>F</t>
  </si>
  <si>
    <t>k</t>
  </si>
  <si>
    <t>lit</t>
  </si>
  <si>
    <t>all</t>
  </si>
  <si>
    <t>298-258</t>
  </si>
  <si>
    <t>Temperature (K)</t>
  </si>
  <si>
    <t>literature k</t>
  </si>
  <si>
    <t>all k</t>
  </si>
  <si>
    <t>float m k</t>
  </si>
  <si>
    <t>float f k</t>
  </si>
  <si>
    <t>298-258 k</t>
  </si>
  <si>
    <r>
      <t>NIST OH-NO rate constants / cm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molecule</t>
    </r>
    <r>
      <rPr>
        <vertAlign val="superscript"/>
        <sz val="11"/>
        <color theme="1"/>
        <rFont val="Calibri"/>
        <family val="2"/>
        <scheme val="minor"/>
      </rPr>
      <t xml:space="preserve">-1 </t>
    </r>
    <r>
      <rPr>
        <sz val="11"/>
        <color theme="1"/>
        <rFont val="Calibri"/>
        <family val="2"/>
        <scheme val="minor"/>
      </rPr>
      <t>s</t>
    </r>
    <r>
      <rPr>
        <vertAlign val="superscript"/>
        <sz val="11"/>
        <color theme="1"/>
        <rFont val="Calibri"/>
        <family val="2"/>
        <scheme val="minor"/>
      </rPr>
      <t>-1</t>
    </r>
  </si>
  <si>
    <t>Type</t>
  </si>
  <si>
    <t>Experiment</t>
  </si>
  <si>
    <t>Review</t>
  </si>
  <si>
    <t>Temp /k</t>
  </si>
  <si>
    <t>Temp / K</t>
  </si>
  <si>
    <t>Entry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</si>
</sst>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1" fontId="0" fillId="0" borderId="0" xfId="0" applyNumberFormat="1"/>
    <xf numFmtId="2" fontId="0" fillId="0" borderId="0" xfId="0" applyNumberFormat="1"/>
    <xf numFmtId="164" fontId="0" fillId="0" borderId="0" xfId="0" applyNumberFormat="1"/>
    <xf numFmtId="0" fontId="0" fillId="2" borderId="0" xfId="0" applyFill="1"/>
    <xf numFmtId="0" fontId="0" fillId="0" borderId="0" xfId="0" applyAlignment="1">
      <alignment wrapText="1"/>
    </xf>
    <xf numFmtId="11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Rate Constant Values From 200 to 300 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Literature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literature!$A$8:$A$17</c:f>
              <c:numCache>
                <c:formatCode>General</c:formatCode>
                <c:ptCount val="10"/>
                <c:pt idx="0">
                  <c:v>300</c:v>
                </c:pt>
                <c:pt idx="1">
                  <c:v>290</c:v>
                </c:pt>
                <c:pt idx="2">
                  <c:v>280</c:v>
                </c:pt>
                <c:pt idx="3">
                  <c:v>270</c:v>
                </c:pt>
                <c:pt idx="4">
                  <c:v>260</c:v>
                </c:pt>
                <c:pt idx="5">
                  <c:v>250</c:v>
                </c:pt>
                <c:pt idx="6">
                  <c:v>240</c:v>
                </c:pt>
                <c:pt idx="7">
                  <c:v>230</c:v>
                </c:pt>
                <c:pt idx="8">
                  <c:v>220</c:v>
                </c:pt>
                <c:pt idx="9">
                  <c:v>210</c:v>
                </c:pt>
              </c:numCache>
            </c:numRef>
          </c:cat>
          <c:val>
            <c:numRef>
              <c:f>literature!$H$8:$H$18</c:f>
              <c:numCache>
                <c:formatCode>0.00E+00</c:formatCode>
                <c:ptCount val="11"/>
                <c:pt idx="0">
                  <c:v>9.5206743195833602E-12</c:v>
                </c:pt>
                <c:pt idx="1">
                  <c:v>9.2125281079327512E-12</c:v>
                </c:pt>
                <c:pt idx="2">
                  <c:v>8.9017561793973612E-12</c:v>
                </c:pt>
                <c:pt idx="3">
                  <c:v>8.588340588028709E-12</c:v>
                </c:pt>
                <c:pt idx="4">
                  <c:v>8.2722686313058461E-12</c:v>
                </c:pt>
                <c:pt idx="5">
                  <c:v>7.9535341623858134E-12</c:v>
                </c:pt>
                <c:pt idx="6">
                  <c:v>7.6321391765621744E-12</c:v>
                </c:pt>
                <c:pt idx="7">
                  <c:v>7.3080957300992505E-12</c:v>
                </c:pt>
                <c:pt idx="8">
                  <c:v>6.9814282631712198E-12</c:v>
                </c:pt>
                <c:pt idx="9">
                  <c:v>6.6521764158852698E-12</c:v>
                </c:pt>
                <c:pt idx="10">
                  <c:v>6.3203984485213221E-12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9E-493A-B846-3F3A540AD7A9}"/>
            </c:ext>
          </c:extLst>
        </c:ser>
        <c:ser>
          <c:idx val="1"/>
          <c:order val="1"/>
          <c:tx>
            <c:v>298-258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literature!$A$8:$A$17</c:f>
              <c:numCache>
                <c:formatCode>General</c:formatCode>
                <c:ptCount val="10"/>
                <c:pt idx="0">
                  <c:v>300</c:v>
                </c:pt>
                <c:pt idx="1">
                  <c:v>290</c:v>
                </c:pt>
                <c:pt idx="2">
                  <c:v>280</c:v>
                </c:pt>
                <c:pt idx="3">
                  <c:v>270</c:v>
                </c:pt>
                <c:pt idx="4">
                  <c:v>260</c:v>
                </c:pt>
                <c:pt idx="5">
                  <c:v>250</c:v>
                </c:pt>
                <c:pt idx="6">
                  <c:v>240</c:v>
                </c:pt>
                <c:pt idx="7">
                  <c:v>230</c:v>
                </c:pt>
                <c:pt idx="8">
                  <c:v>220</c:v>
                </c:pt>
                <c:pt idx="9">
                  <c:v>210</c:v>
                </c:pt>
              </c:numCache>
            </c:numRef>
          </c:cat>
          <c:val>
            <c:numRef>
              <c:f>'298-258'!$H$8:$H$18</c:f>
              <c:numCache>
                <c:formatCode>0.00E+00</c:formatCode>
                <c:ptCount val="11"/>
                <c:pt idx="0">
                  <c:v>7.2545757198057088E-12</c:v>
                </c:pt>
                <c:pt idx="1">
                  <c:v>6.94089206579733E-12</c:v>
                </c:pt>
                <c:pt idx="2">
                  <c:v>6.6257139270346089E-12</c:v>
                </c:pt>
                <c:pt idx="3">
                  <c:v>6.3090217054177223E-12</c:v>
                </c:pt>
                <c:pt idx="4">
                  <c:v>5.9908549757258277E-12</c:v>
                </c:pt>
                <c:pt idx="5">
                  <c:v>5.6713277911545851E-12</c:v>
                </c:pt>
                <c:pt idx="6">
                  <c:v>5.3506445913763409E-12</c:v>
                </c:pt>
                <c:pt idx="7">
                  <c:v>5.0291162168242936E-12</c:v>
                </c:pt>
                <c:pt idx="8">
                  <c:v>4.707175429364135E-12</c:v>
                </c:pt>
                <c:pt idx="9">
                  <c:v>4.3853912475875076E-12</c:v>
                </c:pt>
                <c:pt idx="10">
                  <c:v>4.0644813329001666E-12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9E-493A-B846-3F3A540AD7A9}"/>
            </c:ext>
          </c:extLst>
        </c:ser>
        <c:ser>
          <c:idx val="2"/>
          <c:order val="2"/>
          <c:tx>
            <c:v>Float f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A5A5A5"/>
              </a:solidFill>
              <a:ln w="9525">
                <a:solidFill>
                  <a:srgbClr val="A5A5A5"/>
                </a:solidFill>
                <a:prstDash val="solid"/>
              </a:ln>
              <a:effectLst/>
            </c:spPr>
          </c:marker>
          <c:cat>
            <c:numRef>
              <c:f>literature!$A$8:$A$17</c:f>
              <c:numCache>
                <c:formatCode>General</c:formatCode>
                <c:ptCount val="10"/>
                <c:pt idx="0">
                  <c:v>300</c:v>
                </c:pt>
                <c:pt idx="1">
                  <c:v>290</c:v>
                </c:pt>
                <c:pt idx="2">
                  <c:v>280</c:v>
                </c:pt>
                <c:pt idx="3">
                  <c:v>270</c:v>
                </c:pt>
                <c:pt idx="4">
                  <c:v>260</c:v>
                </c:pt>
                <c:pt idx="5">
                  <c:v>250</c:v>
                </c:pt>
                <c:pt idx="6">
                  <c:v>240</c:v>
                </c:pt>
                <c:pt idx="7">
                  <c:v>230</c:v>
                </c:pt>
                <c:pt idx="8">
                  <c:v>220</c:v>
                </c:pt>
                <c:pt idx="9">
                  <c:v>210</c:v>
                </c:pt>
              </c:numCache>
            </c:numRef>
          </c:cat>
          <c:val>
            <c:numRef>
              <c:f>'float f'!$H$8:$H$18</c:f>
              <c:numCache>
                <c:formatCode>0.00E+00</c:formatCode>
                <c:ptCount val="11"/>
                <c:pt idx="0">
                  <c:v>7.0918555382974743E-12</c:v>
                </c:pt>
                <c:pt idx="1">
                  <c:v>6.744102496206232E-12</c:v>
                </c:pt>
                <c:pt idx="2">
                  <c:v>6.3959374042778308E-12</c:v>
                </c:pt>
                <c:pt idx="3">
                  <c:v>6.0474581482858094E-12</c:v>
                </c:pt>
                <c:pt idx="4">
                  <c:v>5.6988685119905871E-12</c:v>
                </c:pt>
                <c:pt idx="5">
                  <c:v>5.3504988800915851E-12</c:v>
                </c:pt>
                <c:pt idx="6">
                  <c:v>5.0028252324839575E-12</c:v>
                </c:pt>
                <c:pt idx="7">
                  <c:v>4.6564852064813044E-12</c:v>
                </c:pt>
                <c:pt idx="8">
                  <c:v>4.3122899687194345E-12</c:v>
                </c:pt>
                <c:pt idx="9">
                  <c:v>3.9712306828388512E-12</c:v>
                </c:pt>
                <c:pt idx="10">
                  <c:v>3.634478491260712E-12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9E-493A-B846-3F3A540AD7A9}"/>
            </c:ext>
          </c:extLst>
        </c:ser>
        <c:ser>
          <c:idx val="3"/>
          <c:order val="3"/>
          <c:tx>
            <c:v>Float m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literature!$A$8:$A$17</c:f>
              <c:numCache>
                <c:formatCode>General</c:formatCode>
                <c:ptCount val="10"/>
                <c:pt idx="0">
                  <c:v>300</c:v>
                </c:pt>
                <c:pt idx="1">
                  <c:v>290</c:v>
                </c:pt>
                <c:pt idx="2">
                  <c:v>280</c:v>
                </c:pt>
                <c:pt idx="3">
                  <c:v>270</c:v>
                </c:pt>
                <c:pt idx="4">
                  <c:v>260</c:v>
                </c:pt>
                <c:pt idx="5">
                  <c:v>250</c:v>
                </c:pt>
                <c:pt idx="6">
                  <c:v>240</c:v>
                </c:pt>
                <c:pt idx="7">
                  <c:v>230</c:v>
                </c:pt>
                <c:pt idx="8">
                  <c:v>220</c:v>
                </c:pt>
                <c:pt idx="9">
                  <c:v>210</c:v>
                </c:pt>
              </c:numCache>
            </c:numRef>
          </c:cat>
          <c:val>
            <c:numRef>
              <c:f>'float m'!$H$8:$H$18</c:f>
              <c:numCache>
                <c:formatCode>0.00E+00</c:formatCode>
                <c:ptCount val="11"/>
                <c:pt idx="0">
                  <c:v>6.2340627471871248E-12</c:v>
                </c:pt>
                <c:pt idx="1">
                  <c:v>5.7782810413940425E-12</c:v>
                </c:pt>
                <c:pt idx="2">
                  <c:v>5.3399219526565039E-12</c:v>
                </c:pt>
                <c:pt idx="3">
                  <c:v>4.9190557701663534E-12</c:v>
                </c:pt>
                <c:pt idx="4">
                  <c:v>4.5156975453656799E-12</c:v>
                </c:pt>
                <c:pt idx="5">
                  <c:v>4.1298111504721743E-12</c:v>
                </c:pt>
                <c:pt idx="6">
                  <c:v>3.7613165698696029E-12</c:v>
                </c:pt>
                <c:pt idx="7">
                  <c:v>3.4101006862622347E-12</c:v>
                </c:pt>
                <c:pt idx="8">
                  <c:v>3.076031580596983E-12</c:v>
                </c:pt>
                <c:pt idx="9">
                  <c:v>2.7589760161532365E-12</c:v>
                </c:pt>
                <c:pt idx="10">
                  <c:v>2.4588193201085052E-12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C9E-493A-B846-3F3A540AD7A9}"/>
            </c:ext>
          </c:extLst>
        </c:ser>
        <c:ser>
          <c:idx val="4"/>
          <c:order val="4"/>
          <c:tx>
            <c:v>All data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literature!$A$8:$A$17</c:f>
              <c:numCache>
                <c:formatCode>General</c:formatCode>
                <c:ptCount val="10"/>
                <c:pt idx="0">
                  <c:v>300</c:v>
                </c:pt>
                <c:pt idx="1">
                  <c:v>290</c:v>
                </c:pt>
                <c:pt idx="2">
                  <c:v>280</c:v>
                </c:pt>
                <c:pt idx="3">
                  <c:v>270</c:v>
                </c:pt>
                <c:pt idx="4">
                  <c:v>260</c:v>
                </c:pt>
                <c:pt idx="5">
                  <c:v>250</c:v>
                </c:pt>
                <c:pt idx="6">
                  <c:v>240</c:v>
                </c:pt>
                <c:pt idx="7">
                  <c:v>230</c:v>
                </c:pt>
                <c:pt idx="8">
                  <c:v>220</c:v>
                </c:pt>
                <c:pt idx="9">
                  <c:v>210</c:v>
                </c:pt>
              </c:numCache>
            </c:numRef>
          </c:cat>
          <c:val>
            <c:numRef>
              <c:f>all!$H$8:$H$18</c:f>
              <c:numCache>
                <c:formatCode>0.00E+00</c:formatCode>
                <c:ptCount val="11"/>
                <c:pt idx="0">
                  <c:v>7.0979124754528654E-12</c:v>
                </c:pt>
                <c:pt idx="1">
                  <c:v>6.7498770036508967E-12</c:v>
                </c:pt>
                <c:pt idx="2">
                  <c:v>6.4014129408422252E-12</c:v>
                </c:pt>
                <c:pt idx="3">
                  <c:v>6.0526169867495622E-12</c:v>
                </c:pt>
                <c:pt idx="4">
                  <c:v>5.7036935978950208E-12</c:v>
                </c:pt>
                <c:pt idx="5">
                  <c:v>5.3549755347857463E-12</c:v>
                </c:pt>
                <c:pt idx="6">
                  <c:v>5.0069426104773951E-12</c:v>
                </c:pt>
                <c:pt idx="7">
                  <c:v>4.6602374285430081E-12</c:v>
                </c:pt>
                <c:pt idx="8">
                  <c:v>4.3156768704844484E-12</c:v>
                </c:pt>
                <c:pt idx="9">
                  <c:v>3.9742581430600235E-12</c:v>
                </c:pt>
                <c:pt idx="10">
                  <c:v>3.6371583326118288E-12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C9E-493A-B846-3F3A540AD7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0902352"/>
        <c:axId val="1618911664"/>
      </c:lineChart>
      <c:catAx>
        <c:axId val="1120902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/ 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8911664"/>
        <c:crosses val="autoZero"/>
        <c:auto val="1"/>
        <c:lblAlgn val="ctr"/>
        <c:lblOffset val="100"/>
        <c:noMultiLvlLbl val="0"/>
      </c:catAx>
      <c:valAx>
        <c:axId val="161891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Rate constant (k) / cm3 molecule -1 s-1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090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Experimental and Review OH-NO 2</a:t>
            </a:r>
            <a:r>
              <a:rPr lang="en-GB" baseline="30000"/>
              <a:t>nd</a:t>
            </a:r>
            <a:r>
              <a:rPr lang="en-GB"/>
              <a:t> Order</a:t>
            </a:r>
            <a:r>
              <a:rPr lang="en-GB" baseline="0"/>
              <a:t> Rate Constants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Experiment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'NIST data'!$A$2:$A$13</c:f>
              <c:numCache>
                <c:formatCode>0.00E+00</c:formatCode>
                <c:ptCount val="12"/>
                <c:pt idx="0">
                  <c:v>3.3100000000000001E-11</c:v>
                </c:pt>
                <c:pt idx="1">
                  <c:v>1.2999999999999999E-12</c:v>
                </c:pt>
                <c:pt idx="2">
                  <c:v>3.8E-13</c:v>
                </c:pt>
                <c:pt idx="3">
                  <c:v>3.3000000000000002E-11</c:v>
                </c:pt>
                <c:pt idx="4">
                  <c:v>5.4000000000000001E-11</c:v>
                </c:pt>
                <c:pt idx="5">
                  <c:v>3E-11</c:v>
                </c:pt>
                <c:pt idx="6">
                  <c:v>7.6400000000000006E-12</c:v>
                </c:pt>
                <c:pt idx="7">
                  <c:v>5.8600000000000003E-13</c:v>
                </c:pt>
                <c:pt idx="8">
                  <c:v>1.0399999999999999E-11</c:v>
                </c:pt>
                <c:pt idx="9">
                  <c:v>1.2000000000000001E-11</c:v>
                </c:pt>
                <c:pt idx="10">
                  <c:v>1.1700000000000001E-11</c:v>
                </c:pt>
                <c:pt idx="11">
                  <c:v>7.9999999999999998E-12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7A8-4A59-AEC8-7A87A0EFEB51}"/>
            </c:ext>
          </c:extLst>
        </c:ser>
        <c:ser>
          <c:idx val="1"/>
          <c:order val="1"/>
          <c:tx>
            <c:v>Review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'NIST data'!$A$14:$A$20</c:f>
              <c:numCache>
                <c:formatCode>0.00E+00</c:formatCode>
                <c:ptCount val="7"/>
                <c:pt idx="0">
                  <c:v>3.3000000000000002E-11</c:v>
                </c:pt>
                <c:pt idx="1">
                  <c:v>3.5999999999999998E-22</c:v>
                </c:pt>
                <c:pt idx="2">
                  <c:v>1.5E-11</c:v>
                </c:pt>
                <c:pt idx="3">
                  <c:v>3.1999999999999999E-11</c:v>
                </c:pt>
                <c:pt idx="4">
                  <c:v>7.3699999999999999E-13</c:v>
                </c:pt>
                <c:pt idx="5">
                  <c:v>9.9999999999999994E-12</c:v>
                </c:pt>
                <c:pt idx="6">
                  <c:v>9.9999999999999994E-12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7A8-4A59-AEC8-7A87A0EFEB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4529087"/>
        <c:axId val="1084501711"/>
      </c:scatterChart>
      <c:valAx>
        <c:axId val="1094529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Entry</a:t>
                </a:r>
                <a:r>
                  <a:rPr lang="en-GB" baseline="0"/>
                  <a:t> Number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501711"/>
        <c:crosses val="autoZero"/>
        <c:crossBetween val="midCat"/>
      </c:valAx>
      <c:valAx>
        <c:axId val="1084501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aseline="0"/>
                  <a:t>Rate Constant (k) / cm</a:t>
                </a:r>
                <a:r>
                  <a:rPr lang="en-GB" baseline="30000"/>
                  <a:t>3</a:t>
                </a:r>
                <a:r>
                  <a:rPr lang="en-GB" baseline="0"/>
                  <a:t> molecule</a:t>
                </a:r>
                <a:r>
                  <a:rPr lang="en-GB" baseline="30000"/>
                  <a:t>-1</a:t>
                </a:r>
                <a:r>
                  <a:rPr lang="en-GB" baseline="0"/>
                  <a:t> s</a:t>
                </a:r>
                <a:r>
                  <a:rPr lang="en-GB" baseline="30000"/>
                  <a:t>-1</a:t>
                </a:r>
                <a:r>
                  <a:rPr lang="en-GB" baseline="0"/>
                  <a:t> 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45290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9524</xdr:colOff>
      <xdr:row>1</xdr:row>
      <xdr:rowOff>149225</xdr:rowOff>
    </xdr:from>
    <xdr:to>
      <xdr:col>21</xdr:col>
      <xdr:colOff>247650</xdr:colOff>
      <xdr:row>22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D61390-A6BB-E8F3-928F-9FAAC80942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108694</xdr:colOff>
      <xdr:row>0</xdr:row>
      <xdr:rowOff>547183</xdr:rowOff>
    </xdr:from>
    <xdr:to>
      <xdr:col>13</xdr:col>
      <xdr:colOff>148618</xdr:colOff>
      <xdr:row>17</xdr:row>
      <xdr:rowOff>159022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BDD34B-C5EF-B6C8-A546-E6A8C483BC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986C5-7CC9-40C5-AEE9-BFB1246291DC}">
  <dimension ref="A1:O21"/>
  <sheetViews>
    <sheetView workbookViewId="0">
      <selection activeCell="N10" sqref="N10"/>
    </sheetView>
  </sheetViews>
  <sheetFormatPr defaultRowHeight="14.5" x14ac:dyDescent="0.35"/>
  <cols>
    <col min="2" max="2" width="13.81640625" customWidth="1"/>
    <col min="3" max="3" width="11.81640625" bestFit="1" customWidth="1"/>
    <col min="6" max="7" width="9.26953125" bestFit="1" customWidth="1"/>
    <col min="9" max="9" width="9.26953125" bestFit="1" customWidth="1"/>
  </cols>
  <sheetData>
    <row r="1" spans="1:15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15" x14ac:dyDescent="0.35">
      <c r="A2" t="s">
        <v>6</v>
      </c>
      <c r="B2" s="1">
        <v>6.6400000000000001E-31</v>
      </c>
      <c r="C2" s="2">
        <v>3.5</v>
      </c>
      <c r="D2" s="1">
        <v>3.67E-11</v>
      </c>
      <c r="E2">
        <v>0.1</v>
      </c>
      <c r="F2" s="3">
        <v>0.6</v>
      </c>
      <c r="G2" s="1">
        <v>7.2430000000000003E+21</v>
      </c>
    </row>
    <row r="3" spans="1:15" x14ac:dyDescent="0.35">
      <c r="A3" t="s">
        <v>7</v>
      </c>
      <c r="B3" s="1">
        <v>8.1E-31</v>
      </c>
      <c r="C3">
        <v>2.2000000000000002</v>
      </c>
      <c r="D3" s="1">
        <v>2.21E-11</v>
      </c>
      <c r="E3">
        <v>3.3</v>
      </c>
      <c r="F3" s="3">
        <v>0.6</v>
      </c>
    </row>
    <row r="4" spans="1:15" x14ac:dyDescent="0.35">
      <c r="A4" t="s">
        <v>8</v>
      </c>
      <c r="B4" s="1">
        <v>6.6299999999999998E-31</v>
      </c>
      <c r="C4">
        <v>3.5</v>
      </c>
      <c r="D4" s="1">
        <v>3.6200000000000002E-11</v>
      </c>
      <c r="E4">
        <v>0.1</v>
      </c>
      <c r="F4" s="3">
        <v>0.60399999999999998</v>
      </c>
    </row>
    <row r="5" spans="1:15" x14ac:dyDescent="0.35">
      <c r="A5" t="s">
        <v>9</v>
      </c>
      <c r="B5" s="1">
        <v>6.9000000000000004E-31</v>
      </c>
      <c r="C5">
        <v>3.21</v>
      </c>
      <c r="D5" s="1">
        <v>3.67E-11</v>
      </c>
      <c r="E5">
        <v>0.1</v>
      </c>
      <c r="F5" s="3">
        <v>0.6</v>
      </c>
    </row>
    <row r="7" spans="1:15" x14ac:dyDescent="0.35">
      <c r="A7" t="s">
        <v>28</v>
      </c>
      <c r="B7" t="s">
        <v>0</v>
      </c>
      <c r="C7" t="s">
        <v>2</v>
      </c>
      <c r="D7" t="s">
        <v>1</v>
      </c>
      <c r="E7" t="s">
        <v>10</v>
      </c>
      <c r="F7" t="s">
        <v>11</v>
      </c>
      <c r="G7" t="s">
        <v>12</v>
      </c>
      <c r="H7" t="s">
        <v>13</v>
      </c>
      <c r="I7" t="s">
        <v>5</v>
      </c>
    </row>
    <row r="8" spans="1:15" x14ac:dyDescent="0.35">
      <c r="A8">
        <v>300</v>
      </c>
      <c r="B8" s="1">
        <f>B$2*((A8/300)^C$2)*I8</f>
        <v>1.6031173333333334E-11</v>
      </c>
      <c r="C8" s="1">
        <f>D$2*((A8/300)^E$2)</f>
        <v>3.67E-11</v>
      </c>
      <c r="D8">
        <f>(LOG10(F$2))*(0.75-C$2)</f>
        <v>0.61008406144498006</v>
      </c>
      <c r="E8" s="1">
        <f>F$2</f>
        <v>0.6</v>
      </c>
      <c r="F8" s="1">
        <f>((LOG10(E8))/(1+(((LOG10(B8/C8)))^2)))</f>
        <v>-0.19643329932906112</v>
      </c>
      <c r="G8" s="1">
        <f>10^(F8)</f>
        <v>0.63616050139049618</v>
      </c>
      <c r="H8" s="1">
        <f>((B8*C8)/(B8+C8))*G8</f>
        <v>7.0979124754528654E-12</v>
      </c>
      <c r="I8" s="1">
        <f>G$2/A8</f>
        <v>2.4143333333333336E+19</v>
      </c>
      <c r="J8" s="1"/>
      <c r="L8" s="1"/>
      <c r="M8" s="1"/>
      <c r="O8" s="1"/>
    </row>
    <row r="9" spans="1:15" x14ac:dyDescent="0.35">
      <c r="A9">
        <f>A8-10</f>
        <v>290</v>
      </c>
      <c r="B9" s="1">
        <f t="shared" ref="B9:B18" si="0">B$2*((A9/300)^C$2)*I9</f>
        <v>1.4728454173063784E-11</v>
      </c>
      <c r="C9" s="1">
        <f t="shared" ref="C9:C15" si="1">D$2*((A9/300)^E$2)</f>
        <v>3.6575791966565249E-11</v>
      </c>
      <c r="D9">
        <f t="shared" ref="D9:D18" si="2">(LOG10(F$2))*(0.75-C$2)</f>
        <v>0.61008406144498006</v>
      </c>
      <c r="E9" s="1">
        <f t="shared" ref="E9:E18" si="3">F$2</f>
        <v>0.6</v>
      </c>
      <c r="F9" s="1">
        <f t="shared" ref="F9:F18" si="4">((LOG10(E9))/(1+(((LOG10(B9/C9)))^2)))</f>
        <v>-0.1919017366785446</v>
      </c>
      <c r="G9" s="1">
        <f t="shared" ref="G9:G20" si="5">10^(F9)</f>
        <v>0.64283314807282954</v>
      </c>
      <c r="H9" s="1">
        <f t="shared" ref="H9:H18" si="6">((B9*C9)/(B9+C9))*G9</f>
        <v>6.7498770036508967E-12</v>
      </c>
      <c r="I9" s="1">
        <f t="shared" ref="I9:I18" si="7">G$2/A9</f>
        <v>2.4975862068965519E+19</v>
      </c>
      <c r="J9" s="1"/>
      <c r="L9" s="1"/>
      <c r="M9" s="1"/>
      <c r="O9" s="1"/>
    </row>
    <row r="10" spans="1:15" x14ac:dyDescent="0.35">
      <c r="A10">
        <f t="shared" ref="A10:A17" si="8">A9-10</f>
        <v>280</v>
      </c>
      <c r="B10" s="1">
        <f>B$2*((A10/300)^C$2)*I10</f>
        <v>1.3491407230083731E-11</v>
      </c>
      <c r="C10" s="1">
        <f t="shared" si="1"/>
        <v>3.6447667619339514E-11</v>
      </c>
      <c r="D10">
        <f t="shared" si="2"/>
        <v>0.61008406144498006</v>
      </c>
      <c r="E10" s="1">
        <f t="shared" si="3"/>
        <v>0.6</v>
      </c>
      <c r="F10" s="1">
        <f t="shared" si="4"/>
        <v>-0.1870106573234504</v>
      </c>
      <c r="G10" s="1">
        <f>10^(F10)</f>
        <v>0.6501137367501445</v>
      </c>
      <c r="H10" s="1">
        <f t="shared" si="6"/>
        <v>6.4014129408422252E-12</v>
      </c>
      <c r="I10" s="1">
        <f t="shared" si="7"/>
        <v>2.5867857142857142E+19</v>
      </c>
      <c r="J10" s="1"/>
      <c r="L10" s="1"/>
      <c r="M10" s="1"/>
      <c r="O10" s="1"/>
    </row>
    <row r="11" spans="1:15" x14ac:dyDescent="0.35">
      <c r="A11">
        <f t="shared" si="8"/>
        <v>270</v>
      </c>
      <c r="B11" s="1">
        <f>B$2*((A11/300)^C$2)*I11</f>
        <v>1.2318890175483754E-11</v>
      </c>
      <c r="C11" s="1">
        <f t="shared" si="1"/>
        <v>3.6315356776168072E-11</v>
      </c>
      <c r="D11">
        <f t="shared" si="2"/>
        <v>0.61008406144498006</v>
      </c>
      <c r="E11" s="1">
        <f t="shared" si="3"/>
        <v>0.6</v>
      </c>
      <c r="F11" s="1">
        <f>((LOG10(E11))/(1+(((LOG10(B11/C11)))^2)))</f>
        <v>-0.18177651059138883</v>
      </c>
      <c r="G11" s="1">
        <f t="shared" si="5"/>
        <v>0.65799635739618234</v>
      </c>
      <c r="H11" s="1">
        <f t="shared" si="6"/>
        <v>6.0526169867495622E-12</v>
      </c>
      <c r="I11" s="1">
        <f t="shared" si="7"/>
        <v>2.6825925925925925E+19</v>
      </c>
      <c r="J11" s="1"/>
      <c r="L11" s="1"/>
      <c r="M11" s="1"/>
      <c r="O11" s="1"/>
    </row>
    <row r="12" spans="1:15" x14ac:dyDescent="0.35">
      <c r="A12">
        <f t="shared" si="8"/>
        <v>260</v>
      </c>
      <c r="B12" s="1">
        <f t="shared" si="0"/>
        <v>1.1209740086245593E-11</v>
      </c>
      <c r="C12" s="1">
        <f t="shared" si="1"/>
        <v>3.6178559729254622E-11</v>
      </c>
      <c r="D12">
        <f t="shared" si="2"/>
        <v>0.61008406144498006</v>
      </c>
      <c r="E12" s="1">
        <f>F$2</f>
        <v>0.6</v>
      </c>
      <c r="F12" s="1">
        <f>((LOG10(E12))/(1+(((LOG10(B12/C12)))^2)))</f>
        <v>-0.1762195018793998</v>
      </c>
      <c r="G12" s="1">
        <f t="shared" si="5"/>
        <v>0.66646983571975149</v>
      </c>
      <c r="H12" s="1">
        <f t="shared" si="6"/>
        <v>5.7036935978950208E-12</v>
      </c>
      <c r="I12" s="1">
        <f t="shared" si="7"/>
        <v>2.7857692307692311E+19</v>
      </c>
      <c r="J12" s="1"/>
      <c r="L12" s="1"/>
      <c r="M12" s="1"/>
      <c r="O12" s="1"/>
    </row>
    <row r="13" spans="1:15" x14ac:dyDescent="0.35">
      <c r="A13">
        <f t="shared" si="8"/>
        <v>250</v>
      </c>
      <c r="B13" s="1">
        <f t="shared" si="0"/>
        <v>1.0162772289284668E-11</v>
      </c>
      <c r="C13" s="1">
        <f t="shared" si="1"/>
        <v>3.6036942735422195E-11</v>
      </c>
      <c r="D13">
        <f t="shared" si="2"/>
        <v>0.61008406144498006</v>
      </c>
      <c r="E13" s="1">
        <f t="shared" si="3"/>
        <v>0.6</v>
      </c>
      <c r="F13" s="1">
        <f t="shared" si="4"/>
        <v>-0.1703633466702823</v>
      </c>
      <c r="G13" s="1">
        <f t="shared" si="5"/>
        <v>0.67551757616199293</v>
      </c>
      <c r="H13" s="1">
        <f t="shared" si="6"/>
        <v>5.3549755347857463E-12</v>
      </c>
      <c r="I13" s="1">
        <f t="shared" si="7"/>
        <v>2.8972E+19</v>
      </c>
      <c r="J13" s="1"/>
      <c r="L13" s="1"/>
      <c r="M13" s="1"/>
      <c r="O13" s="1"/>
    </row>
    <row r="14" spans="1:15" x14ac:dyDescent="0.35">
      <c r="A14">
        <f t="shared" si="8"/>
        <v>240</v>
      </c>
      <c r="B14" s="1">
        <f t="shared" si="0"/>
        <v>9.1767790930983001E-12</v>
      </c>
      <c r="C14" s="1">
        <f t="shared" si="1"/>
        <v>3.589013260552548E-11</v>
      </c>
      <c r="D14">
        <f>(LOG10(F$2))*(0.75-C$2)</f>
        <v>0.61008406144498006</v>
      </c>
      <c r="E14" s="1">
        <f t="shared" si="3"/>
        <v>0.6</v>
      </c>
      <c r="F14" s="1">
        <f t="shared" si="4"/>
        <v>-0.1642349285495725</v>
      </c>
      <c r="G14" s="1">
        <f t="shared" si="5"/>
        <v>0.68511751668678045</v>
      </c>
      <c r="H14" s="1">
        <f t="shared" si="6"/>
        <v>5.0069426104773951E-12</v>
      </c>
      <c r="I14" s="1">
        <f>G$2/A14</f>
        <v>3.0179166666666668E+19</v>
      </c>
      <c r="J14" s="1"/>
      <c r="L14" s="1"/>
      <c r="M14" s="1"/>
      <c r="O14" s="1"/>
    </row>
    <row r="15" spans="1:15" x14ac:dyDescent="0.35">
      <c r="A15">
        <f t="shared" si="8"/>
        <v>230</v>
      </c>
      <c r="B15" s="1">
        <f t="shared" si="0"/>
        <v>8.2505283910934413E-12</v>
      </c>
      <c r="C15" s="1">
        <f t="shared" si="1"/>
        <v>3.5737710167094374E-11</v>
      </c>
      <c r="D15">
        <f t="shared" si="2"/>
        <v>0.61008406144498006</v>
      </c>
      <c r="E15" s="1">
        <f t="shared" si="3"/>
        <v>0.6</v>
      </c>
      <c r="F15" s="1">
        <f t="shared" si="4"/>
        <v>-0.15786387023581575</v>
      </c>
      <c r="G15" s="1">
        <f t="shared" si="5"/>
        <v>0.69524220736236231</v>
      </c>
      <c r="H15" s="1">
        <f t="shared" si="6"/>
        <v>4.6602374285430081E-12</v>
      </c>
      <c r="I15" s="1">
        <f t="shared" si="7"/>
        <v>3.149130434782609E+19</v>
      </c>
      <c r="J15" s="1"/>
      <c r="L15" s="1"/>
      <c r="M15" s="1"/>
      <c r="O15" s="1"/>
    </row>
    <row r="16" spans="1:15" x14ac:dyDescent="0.35">
      <c r="A16">
        <f t="shared" si="8"/>
        <v>220</v>
      </c>
      <c r="B16" s="1">
        <f t="shared" si="0"/>
        <v>7.3827621176423338E-12</v>
      </c>
      <c r="C16" s="1">
        <f>D$2*((A16/300)^E$2)</f>
        <v>3.5579202305073625E-11</v>
      </c>
      <c r="D16">
        <f t="shared" si="2"/>
        <v>0.61008406144498006</v>
      </c>
      <c r="E16" s="1">
        <f t="shared" si="3"/>
        <v>0.6</v>
      </c>
      <c r="F16" s="1">
        <f t="shared" si="4"/>
        <v>-0.15128203072745819</v>
      </c>
      <c r="G16" s="1">
        <f t="shared" si="5"/>
        <v>0.70585902072253981</v>
      </c>
      <c r="H16" s="1">
        <f t="shared" si="6"/>
        <v>4.3156768704844484E-12</v>
      </c>
      <c r="I16" s="1">
        <f t="shared" si="7"/>
        <v>3.2922727272727273E+19</v>
      </c>
      <c r="J16" s="1"/>
      <c r="L16" s="1"/>
      <c r="M16" s="1"/>
      <c r="O16" s="1"/>
    </row>
    <row r="17" spans="1:15" x14ac:dyDescent="0.35">
      <c r="A17">
        <f t="shared" si="8"/>
        <v>210</v>
      </c>
      <c r="B17" s="1">
        <f t="shared" si="0"/>
        <v>6.5721945341551234E-12</v>
      </c>
      <c r="C17" s="1">
        <f>D$2*((A17/300)^E$2)</f>
        <v>3.5414072190897306E-11</v>
      </c>
      <c r="D17">
        <f t="shared" si="2"/>
        <v>0.61008406144498006</v>
      </c>
      <c r="E17" s="1">
        <f t="shared" si="3"/>
        <v>0.6</v>
      </c>
      <c r="F17" s="1">
        <f t="shared" si="4"/>
        <v>-0.14452294500553026</v>
      </c>
      <c r="G17" s="1">
        <f t="shared" si="5"/>
        <v>0.71693049711439383</v>
      </c>
      <c r="H17" s="1">
        <f>((B17*C17)/(B17+C17))*G17</f>
        <v>3.9742581430600235E-12</v>
      </c>
      <c r="I17" s="1">
        <f t="shared" si="7"/>
        <v>3.449047619047619E+19</v>
      </c>
      <c r="J17" s="1"/>
      <c r="L17" s="1"/>
      <c r="M17" s="1"/>
      <c r="O17" s="1"/>
    </row>
    <row r="18" spans="1:15" x14ac:dyDescent="0.35">
      <c r="A18">
        <f>A17-10</f>
        <v>200</v>
      </c>
      <c r="B18" s="1">
        <f t="shared" si="0"/>
        <v>5.8175103177450684E-12</v>
      </c>
      <c r="C18" s="1">
        <f t="shared" ref="C18" si="9">D$2*((A18/300)^E$2)</f>
        <v>3.5241707179074401E-11</v>
      </c>
      <c r="D18">
        <f t="shared" si="2"/>
        <v>0.61008406144498006</v>
      </c>
      <c r="E18" s="1">
        <f t="shared" si="3"/>
        <v>0.6</v>
      </c>
      <c r="F18" s="1">
        <f t="shared" si="4"/>
        <v>-0.13762122503741983</v>
      </c>
      <c r="G18" s="1">
        <f t="shared" si="5"/>
        <v>0.72841482300191573</v>
      </c>
      <c r="H18" s="1">
        <f t="shared" si="6"/>
        <v>3.6371583326118288E-12</v>
      </c>
      <c r="I18" s="1">
        <f t="shared" si="7"/>
        <v>3.6215E+19</v>
      </c>
      <c r="J18" s="1"/>
      <c r="L18" s="1"/>
      <c r="M18" s="1"/>
      <c r="O18" s="1"/>
    </row>
    <row r="19" spans="1:15" x14ac:dyDescent="0.35">
      <c r="B19" s="1"/>
      <c r="C19" s="1"/>
      <c r="E19" s="1"/>
      <c r="F19" s="1"/>
      <c r="G19" s="1"/>
    </row>
    <row r="20" spans="1:15" x14ac:dyDescent="0.35">
      <c r="B20" s="1"/>
      <c r="C20" s="1"/>
      <c r="E20" s="1"/>
      <c r="F20" s="1"/>
      <c r="G20" s="1"/>
      <c r="H20" s="1"/>
      <c r="I20" s="1"/>
      <c r="J20" s="1"/>
      <c r="L20" s="1"/>
      <c r="M20" s="1"/>
      <c r="O20" s="1"/>
    </row>
    <row r="21" spans="1:15" x14ac:dyDescent="0.35">
      <c r="B21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52A233-04AE-4C61-8AC3-50B2189FDB22}">
  <dimension ref="A1:J20"/>
  <sheetViews>
    <sheetView workbookViewId="0">
      <selection activeCell="A7" sqref="A7"/>
    </sheetView>
  </sheetViews>
  <sheetFormatPr defaultRowHeight="14.5" x14ac:dyDescent="0.35"/>
  <cols>
    <col min="2" max="2" width="9.26953125" bestFit="1" customWidth="1"/>
    <col min="9" max="9" width="9.26953125" bestFit="1" customWidth="1"/>
  </cols>
  <sheetData>
    <row r="1" spans="1:10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10" x14ac:dyDescent="0.35">
      <c r="A2" t="s">
        <v>7</v>
      </c>
      <c r="B2" s="1">
        <v>8.1E-31</v>
      </c>
      <c r="C2">
        <v>2.2000000000000002</v>
      </c>
      <c r="D2" s="1">
        <v>2.21E-11</v>
      </c>
      <c r="E2">
        <v>3.3</v>
      </c>
      <c r="F2" s="1">
        <v>0.6</v>
      </c>
      <c r="G2" s="1">
        <v>7.2430000000000003E+21</v>
      </c>
    </row>
    <row r="7" spans="1:10" x14ac:dyDescent="0.35">
      <c r="A7" t="s">
        <v>28</v>
      </c>
      <c r="B7" t="s">
        <v>0</v>
      </c>
      <c r="C7" t="s">
        <v>2</v>
      </c>
      <c r="D7" t="s">
        <v>1</v>
      </c>
      <c r="E7" t="s">
        <v>10</v>
      </c>
      <c r="F7" t="s">
        <v>11</v>
      </c>
      <c r="G7" t="s">
        <v>12</v>
      </c>
      <c r="H7" t="s">
        <v>13</v>
      </c>
      <c r="I7" t="s">
        <v>5</v>
      </c>
    </row>
    <row r="8" spans="1:10" x14ac:dyDescent="0.35">
      <c r="A8">
        <v>300</v>
      </c>
      <c r="B8" s="1">
        <f>B$2*((A8/300)^C$2)*I8</f>
        <v>1.9556100000000002E-11</v>
      </c>
      <c r="C8" s="1">
        <f>D$2*((A8/300)^E$2)</f>
        <v>2.21E-11</v>
      </c>
      <c r="D8" s="1">
        <f>(LOG10(F$2))*(0.75-C$2)</f>
        <v>0.32168068694371682</v>
      </c>
      <c r="E8" s="1">
        <f>F$2</f>
        <v>0.6</v>
      </c>
      <c r="F8" s="1">
        <f>((LOG10(E8))/(1+(((LOG10(B8/C8)))^2)))</f>
        <v>-0.22122474657425431</v>
      </c>
      <c r="G8" s="1">
        <f>10^(F8)</f>
        <v>0.60086271169396976</v>
      </c>
      <c r="H8" s="1">
        <f>((B8*C8)/(B8+C8))*G8</f>
        <v>6.2340627471871248E-12</v>
      </c>
      <c r="I8" s="1">
        <f>G$2/A8</f>
        <v>2.4143333333333336E+19</v>
      </c>
      <c r="J8" s="1"/>
    </row>
    <row r="9" spans="1:10" x14ac:dyDescent="0.35">
      <c r="A9">
        <f>A8-10</f>
        <v>290</v>
      </c>
      <c r="B9" s="1">
        <f t="shared" ref="B9:B18" si="0">B$2*((A9/300)^C$2)*I9</f>
        <v>1.8776487011893943E-11</v>
      </c>
      <c r="C9" s="1">
        <f t="shared" ref="C9:C18" si="1">D$2*((A9/300)^E$2)</f>
        <v>1.9760845660618101E-11</v>
      </c>
      <c r="D9">
        <f t="shared" ref="D9:D18" si="2">(LOG10(F$2))*(0.75-C$2)</f>
        <v>0.32168068694371682</v>
      </c>
      <c r="E9" s="1">
        <f t="shared" ref="E9:E18" si="3">F$2</f>
        <v>0.6</v>
      </c>
      <c r="F9" s="1">
        <f t="shared" ref="F9:F15" si="4">((LOG10(E9))/(1+(((LOG10(B9/C9)))^2)))</f>
        <v>-0.22173955426294159</v>
      </c>
      <c r="G9" s="1">
        <f t="shared" ref="G9:G20" si="5">10^(F9)</f>
        <v>0.60015087792274158</v>
      </c>
      <c r="H9" s="1">
        <f t="shared" ref="H9:H18" si="6">((B9*C9)/(B9+C9))*G9</f>
        <v>5.7782810413940425E-12</v>
      </c>
      <c r="I9" s="1">
        <f t="shared" ref="I9:I18" si="7">G$2/A9</f>
        <v>2.4975862068965519E+19</v>
      </c>
      <c r="J9" s="1"/>
    </row>
    <row r="10" spans="1:10" x14ac:dyDescent="0.35">
      <c r="A10">
        <f t="shared" ref="A10:A18" si="8">A9-10</f>
        <v>280</v>
      </c>
      <c r="B10" s="1">
        <f>B$2*((A10/300)^C$2)*I10</f>
        <v>1.8002233120284881E-11</v>
      </c>
      <c r="C10" s="1">
        <f t="shared" si="1"/>
        <v>1.7600039258122624E-11</v>
      </c>
      <c r="D10">
        <f t="shared" si="2"/>
        <v>0.32168068694371682</v>
      </c>
      <c r="E10" s="1">
        <f t="shared" si="3"/>
        <v>0.6</v>
      </c>
      <c r="F10" s="1">
        <f t="shared" si="4"/>
        <v>-0.22182738986588887</v>
      </c>
      <c r="G10" s="1">
        <f t="shared" si="5"/>
        <v>0.60002951031150153</v>
      </c>
      <c r="H10" s="1">
        <f t="shared" si="6"/>
        <v>5.3399219526565039E-12</v>
      </c>
      <c r="I10" s="1">
        <f t="shared" si="7"/>
        <v>2.5867857142857142E+19</v>
      </c>
      <c r="J10" s="1"/>
    </row>
    <row r="11" spans="1:10" x14ac:dyDescent="0.35">
      <c r="A11">
        <f t="shared" si="8"/>
        <v>270</v>
      </c>
      <c r="B11" s="1">
        <f>B$2*((A11/300)^C$2)*I11</f>
        <v>1.7233490960250747E-11</v>
      </c>
      <c r="C11" s="1">
        <f t="shared" si="1"/>
        <v>1.5609628054432992E-11</v>
      </c>
      <c r="D11">
        <f t="shared" si="2"/>
        <v>0.32168068694371682</v>
      </c>
      <c r="E11" s="1">
        <f t="shared" si="3"/>
        <v>0.6</v>
      </c>
      <c r="F11" s="1">
        <f t="shared" si="4"/>
        <v>-0.22143967500895875</v>
      </c>
      <c r="G11" s="1">
        <f t="shared" si="5"/>
        <v>0.600565423708465</v>
      </c>
      <c r="H11" s="1">
        <f>((B11*C11)/(B11+C11))*G11</f>
        <v>4.9190557701663534E-12</v>
      </c>
      <c r="I11" s="1">
        <f t="shared" si="7"/>
        <v>2.6825925925925925E+19</v>
      </c>
      <c r="J11" s="1"/>
    </row>
    <row r="12" spans="1:10" x14ac:dyDescent="0.35">
      <c r="A12">
        <f t="shared" si="8"/>
        <v>260</v>
      </c>
      <c r="B12" s="1">
        <f t="shared" si="0"/>
        <v>1.6470423311864343E-11</v>
      </c>
      <c r="C12" s="1">
        <f t="shared" si="1"/>
        <v>1.3781744092335241E-11</v>
      </c>
      <c r="D12">
        <f t="shared" si="2"/>
        <v>0.32168068694371682</v>
      </c>
      <c r="E12" s="1">
        <f t="shared" si="3"/>
        <v>0.6</v>
      </c>
      <c r="F12" s="1">
        <f t="shared" si="4"/>
        <v>-0.22052760188537859</v>
      </c>
      <c r="G12" s="1">
        <f t="shared" si="5"/>
        <v>0.60182801208960202</v>
      </c>
      <c r="H12" s="1">
        <f t="shared" si="6"/>
        <v>4.5156975453656799E-12</v>
      </c>
      <c r="I12" s="1">
        <f t="shared" si="7"/>
        <v>2.7857692307692311E+19</v>
      </c>
      <c r="J12" s="1"/>
    </row>
    <row r="13" spans="1:10" x14ac:dyDescent="0.35">
      <c r="A13">
        <f t="shared" si="8"/>
        <v>250</v>
      </c>
      <c r="B13" s="1">
        <f t="shared" si="0"/>
        <v>1.5713204189604816E-11</v>
      </c>
      <c r="C13" s="1">
        <f t="shared" si="1"/>
        <v>1.2108606383147881E-11</v>
      </c>
      <c r="D13">
        <f t="shared" si="2"/>
        <v>0.32168068694371682</v>
      </c>
      <c r="E13" s="1">
        <f t="shared" si="3"/>
        <v>0.6</v>
      </c>
      <c r="F13" s="1">
        <f t="shared" si="4"/>
        <v>-0.21904333394103703</v>
      </c>
      <c r="G13" s="1">
        <f t="shared" si="5"/>
        <v>0.60388837033618303</v>
      </c>
      <c r="H13" s="1">
        <f t="shared" si="6"/>
        <v>4.1298111504721743E-12</v>
      </c>
      <c r="I13" s="1">
        <f t="shared" si="7"/>
        <v>2.8972E+19</v>
      </c>
      <c r="J13" s="1"/>
    </row>
    <row r="14" spans="1:10" x14ac:dyDescent="0.35">
      <c r="A14">
        <f t="shared" si="8"/>
        <v>240</v>
      </c>
      <c r="B14" s="1">
        <f t="shared" si="0"/>
        <v>1.4962020096915155E-11</v>
      </c>
      <c r="C14" s="1">
        <f t="shared" si="1"/>
        <v>1.0582523236802527E-11</v>
      </c>
      <c r="D14">
        <f t="shared" si="2"/>
        <v>0.32168068694371682</v>
      </c>
      <c r="E14" s="1">
        <f t="shared" si="3"/>
        <v>0.6</v>
      </c>
      <c r="F14" s="1">
        <f t="shared" si="4"/>
        <v>-0.2169414342124262</v>
      </c>
      <c r="G14" s="1">
        <f t="shared" si="5"/>
        <v>0.60681815514353299</v>
      </c>
      <c r="H14" s="1">
        <f t="shared" si="6"/>
        <v>3.7613165698696029E-12</v>
      </c>
      <c r="I14" s="1">
        <f t="shared" si="7"/>
        <v>3.0179166666666668E+19</v>
      </c>
      <c r="J14" s="1"/>
    </row>
    <row r="15" spans="1:10" x14ac:dyDescent="0.35">
      <c r="A15">
        <f t="shared" si="8"/>
        <v>230</v>
      </c>
      <c r="B15" s="1">
        <f t="shared" si="0"/>
        <v>1.4217071478852746E-11</v>
      </c>
      <c r="C15" s="1">
        <f t="shared" si="1"/>
        <v>9.1958947496589494E-12</v>
      </c>
      <c r="D15">
        <f t="shared" si="2"/>
        <v>0.32168068694371682</v>
      </c>
      <c r="E15" s="1">
        <f t="shared" si="3"/>
        <v>0.6</v>
      </c>
      <c r="F15" s="1">
        <f t="shared" si="4"/>
        <v>-0.21418049808317124</v>
      </c>
      <c r="G15" s="1">
        <f t="shared" si="5"/>
        <v>0.61068816270696902</v>
      </c>
      <c r="H15" s="1">
        <f t="shared" si="6"/>
        <v>3.4101006862622347E-12</v>
      </c>
      <c r="I15" s="1">
        <f t="shared" si="7"/>
        <v>3.149130434782609E+19</v>
      </c>
      <c r="J15" s="1"/>
    </row>
    <row r="16" spans="1:10" x14ac:dyDescent="0.35">
      <c r="A16">
        <f t="shared" si="8"/>
        <v>220</v>
      </c>
      <c r="B16" s="1">
        <f t="shared" si="0"/>
        <v>1.3478574414070195E-11</v>
      </c>
      <c r="C16" s="1">
        <f t="shared" si="1"/>
        <v>7.9412154677275833E-12</v>
      </c>
      <c r="D16">
        <f t="shared" si="2"/>
        <v>0.32168068694371682</v>
      </c>
      <c r="E16" s="1">
        <f t="shared" si="3"/>
        <v>0.6</v>
      </c>
      <c r="F16" s="1">
        <f>((LOG10(E16))/(1+(((LOG10(B16/C16)))^2)))</f>
        <v>-0.21072494430710687</v>
      </c>
      <c r="G16" s="1">
        <f t="shared" si="5"/>
        <v>0.61556661170572236</v>
      </c>
      <c r="H16" s="1">
        <f t="shared" si="6"/>
        <v>3.076031580596983E-12</v>
      </c>
      <c r="I16" s="1">
        <f t="shared" si="7"/>
        <v>3.2922727272727273E+19</v>
      </c>
      <c r="J16" s="1"/>
    </row>
    <row r="17" spans="1:10" x14ac:dyDescent="0.35">
      <c r="A17">
        <f t="shared" si="8"/>
        <v>210</v>
      </c>
      <c r="B17" s="1">
        <f t="shared" si="0"/>
        <v>1.2746762598210304E-11</v>
      </c>
      <c r="C17" s="1">
        <f>D$2*((A17/300)^E$2)</f>
        <v>6.8110772458055861E-12</v>
      </c>
      <c r="D17">
        <f t="shared" si="2"/>
        <v>0.32168068694371682</v>
      </c>
      <c r="E17" s="1">
        <f t="shared" si="3"/>
        <v>0.6</v>
      </c>
      <c r="F17" s="1">
        <f>((LOG10(E17))/(1+(((LOG10(B17/C17)))^2)))</f>
        <v>-0.20654689250626956</v>
      </c>
      <c r="G17" s="1">
        <f t="shared" si="5"/>
        <v>0.62151713644691675</v>
      </c>
      <c r="H17" s="1">
        <f t="shared" si="6"/>
        <v>2.7589760161532365E-12</v>
      </c>
      <c r="I17" s="1">
        <f t="shared" si="7"/>
        <v>3.449047619047619E+19</v>
      </c>
      <c r="J17" s="1"/>
    </row>
    <row r="18" spans="1:10" x14ac:dyDescent="0.35">
      <c r="A18">
        <f t="shared" si="8"/>
        <v>200</v>
      </c>
      <c r="B18" s="1">
        <f t="shared" si="0"/>
        <v>1.2021889685151875E-11</v>
      </c>
      <c r="C18" s="1">
        <f t="shared" si="1"/>
        <v>5.798172326468678E-12</v>
      </c>
      <c r="D18">
        <f t="shared" si="2"/>
        <v>0.32168068694371682</v>
      </c>
      <c r="E18" s="1">
        <f t="shared" si="3"/>
        <v>0.6</v>
      </c>
      <c r="F18" s="1">
        <f>((LOG10(E18))/(1+(((LOG10(B18/C18)))^2)))</f>
        <v>-0.20162802937970556</v>
      </c>
      <c r="G18" s="1">
        <f t="shared" si="5"/>
        <v>0.62859651746456446</v>
      </c>
      <c r="H18" s="1">
        <f t="shared" si="6"/>
        <v>2.4588193201085052E-12</v>
      </c>
      <c r="I18" s="1">
        <f t="shared" si="7"/>
        <v>3.6215E+19</v>
      </c>
      <c r="J18" s="1"/>
    </row>
    <row r="19" spans="1:10" x14ac:dyDescent="0.35">
      <c r="E19" s="1"/>
    </row>
    <row r="20" spans="1:10" x14ac:dyDescent="0.35">
      <c r="B20" s="1"/>
      <c r="C20" s="1"/>
      <c r="E20" s="1"/>
      <c r="F20" s="1"/>
      <c r="G20" s="1"/>
      <c r="H20" s="1"/>
      <c r="I20" s="1"/>
      <c r="J20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C6E2E-DC93-4B16-8C9D-CDF6B9CB8462}">
  <dimension ref="A1:I20"/>
  <sheetViews>
    <sheetView workbookViewId="0">
      <selection activeCell="A7" sqref="A7"/>
    </sheetView>
  </sheetViews>
  <sheetFormatPr defaultRowHeight="14.5" x14ac:dyDescent="0.35"/>
  <cols>
    <col min="2" max="3" width="9.26953125" bestFit="1" customWidth="1"/>
    <col min="9" max="9" width="9.26953125" bestFit="1" customWidth="1"/>
  </cols>
  <sheetData>
    <row r="1" spans="1:9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9" x14ac:dyDescent="0.35">
      <c r="A2" t="s">
        <v>8</v>
      </c>
      <c r="B2" s="1">
        <v>6.6299999999999998E-31</v>
      </c>
      <c r="C2">
        <v>3.5</v>
      </c>
      <c r="D2" s="1">
        <v>3.6200000000000002E-11</v>
      </c>
      <c r="E2">
        <v>0.1</v>
      </c>
      <c r="F2" s="1">
        <v>0.60399999999999998</v>
      </c>
      <c r="G2" s="1">
        <v>7.2430000000000003E+21</v>
      </c>
    </row>
    <row r="7" spans="1:9" x14ac:dyDescent="0.35">
      <c r="A7" t="s">
        <v>28</v>
      </c>
      <c r="B7" t="s">
        <v>0</v>
      </c>
      <c r="C7" t="s">
        <v>2</v>
      </c>
      <c r="D7" t="s">
        <v>1</v>
      </c>
      <c r="E7" t="s">
        <v>10</v>
      </c>
      <c r="F7" t="s">
        <v>11</v>
      </c>
      <c r="G7" t="s">
        <v>12</v>
      </c>
      <c r="H7" t="s">
        <v>13</v>
      </c>
      <c r="I7" t="s">
        <v>5</v>
      </c>
    </row>
    <row r="8" spans="1:9" x14ac:dyDescent="0.35">
      <c r="A8">
        <v>300</v>
      </c>
      <c r="B8" s="1">
        <f>B$2*((A8/300)^C$2)*I8</f>
        <v>1.6007030000000003E-11</v>
      </c>
      <c r="C8" s="1">
        <f>D$2*((A8/300)^E$2)</f>
        <v>3.6200000000000002E-11</v>
      </c>
      <c r="D8">
        <f>(LOG10(F$2))*(0.75-C$2)</f>
        <v>0.60214841879188752</v>
      </c>
      <c r="E8" s="1">
        <f>F$2</f>
        <v>0.60399999999999998</v>
      </c>
      <c r="F8" s="1">
        <f>((LOG10(E8))/(1+(((LOG10(B8/C8)))^2)))</f>
        <v>-0.19453046163333371</v>
      </c>
      <c r="G8" s="1">
        <f>10^(F8)</f>
        <v>0.63895391922733746</v>
      </c>
      <c r="H8" s="1">
        <f>((B8*C8)/(B8+C8))*G8</f>
        <v>7.0918555382974743E-12</v>
      </c>
      <c r="I8" s="1">
        <f>G$2/A8</f>
        <v>2.4143333333333336E+19</v>
      </c>
    </row>
    <row r="9" spans="1:9" x14ac:dyDescent="0.35">
      <c r="A9">
        <f>A8-10</f>
        <v>290</v>
      </c>
      <c r="B9" s="1">
        <f t="shared" ref="B9:B18" si="0">B$2*((A9/300)^C$2)*I9</f>
        <v>1.470627276617664E-11</v>
      </c>
      <c r="C9" s="1">
        <f>D$2*((A9/300)^E$2)</f>
        <v>3.6077484174105235E-11</v>
      </c>
      <c r="D9">
        <f t="shared" ref="D9:D18" si="1">(LOG10(F$2))*(0.75-C$2)</f>
        <v>0.60214841879188752</v>
      </c>
      <c r="E9" s="1">
        <f t="shared" ref="E9:E18" si="2">F$2</f>
        <v>0.60399999999999998</v>
      </c>
      <c r="F9" s="1">
        <f t="shared" ref="F9:F17" si="3">((LOG10(E9))/(1+(((LOG10(B9/C9)))^2)))</f>
        <v>-0.19008987318120346</v>
      </c>
      <c r="G9" s="1">
        <f t="shared" ref="G9:G17" si="4">10^(F9)</f>
        <v>0.64552063075450172</v>
      </c>
      <c r="H9" s="1">
        <f>((B9*C9)/(B9+C9))*G9</f>
        <v>6.744102496206232E-12</v>
      </c>
      <c r="I9" s="1">
        <f t="shared" ref="I9:I18" si="5">G$2/A9</f>
        <v>2.4975862068965519E+19</v>
      </c>
    </row>
    <row r="10" spans="1:9" x14ac:dyDescent="0.35">
      <c r="A10">
        <f t="shared" ref="A10:A18" si="6">A9-10</f>
        <v>280</v>
      </c>
      <c r="B10" s="1">
        <f t="shared" si="0"/>
        <v>1.3471088845701073E-11</v>
      </c>
      <c r="C10" s="1">
        <f>D$2*((A10/300)^E$2)</f>
        <v>3.59511053901932E-11</v>
      </c>
      <c r="D10" s="1">
        <f>(LOG10(F$2))*(0.75-C$2)</f>
        <v>0.60214841879188752</v>
      </c>
      <c r="E10" s="1">
        <f t="shared" si="2"/>
        <v>0.60399999999999998</v>
      </c>
      <c r="F10" s="1">
        <f t="shared" si="3"/>
        <v>-0.18528872068668215</v>
      </c>
      <c r="G10" s="1">
        <f t="shared" si="4"/>
        <v>0.65269649317494582</v>
      </c>
      <c r="H10" s="1">
        <f t="shared" ref="H10:H18" si="7">((B10*C10)/(B10+C10))*G10</f>
        <v>6.3959374042778308E-12</v>
      </c>
      <c r="I10" s="1">
        <f t="shared" si="5"/>
        <v>2.5867857142857142E+19</v>
      </c>
    </row>
    <row r="11" spans="1:9" x14ac:dyDescent="0.35">
      <c r="A11">
        <f t="shared" si="6"/>
        <v>270</v>
      </c>
      <c r="B11" s="1">
        <f t="shared" si="0"/>
        <v>1.2300337630038747E-11</v>
      </c>
      <c r="C11" s="1">
        <f t="shared" ref="C11:C18" si="8">D$2*((A11/300)^E$2)</f>
        <v>3.5820597147064966E-11</v>
      </c>
      <c r="D11">
        <f t="shared" si="1"/>
        <v>0.60214841879188752</v>
      </c>
      <c r="E11" s="1">
        <f t="shared" si="2"/>
        <v>0.60399999999999998</v>
      </c>
      <c r="F11" s="1">
        <f t="shared" si="3"/>
        <v>-0.18014292729972334</v>
      </c>
      <c r="G11" s="1">
        <f>10^(F11)</f>
        <v>0.66047604806963311</v>
      </c>
      <c r="H11" s="1">
        <f t="shared" si="7"/>
        <v>6.0474581482858094E-12</v>
      </c>
      <c r="I11" s="1">
        <f t="shared" si="5"/>
        <v>2.6825925925925925E+19</v>
      </c>
    </row>
    <row r="12" spans="1:9" x14ac:dyDescent="0.35">
      <c r="A12">
        <f t="shared" si="6"/>
        <v>260</v>
      </c>
      <c r="B12" s="1">
        <f t="shared" si="0"/>
        <v>1.1192857947561487E-11</v>
      </c>
      <c r="C12" s="1">
        <f t="shared" si="8"/>
        <v>3.5685663820136716E-11</v>
      </c>
      <c r="D12">
        <f t="shared" si="1"/>
        <v>0.60214841879188752</v>
      </c>
      <c r="E12" s="1">
        <f t="shared" si="2"/>
        <v>0.60399999999999998</v>
      </c>
      <c r="F12" s="1">
        <f t="shared" si="3"/>
        <v>-0.17467222659993467</v>
      </c>
      <c r="G12" s="1">
        <f t="shared" si="4"/>
        <v>0.66884852459307331</v>
      </c>
      <c r="H12" s="1">
        <f t="shared" si="7"/>
        <v>5.6988685119905871E-12</v>
      </c>
      <c r="I12" s="1">
        <f t="shared" si="5"/>
        <v>2.7857692307692311E+19</v>
      </c>
    </row>
    <row r="13" spans="1:9" x14ac:dyDescent="0.35">
      <c r="A13">
        <f t="shared" si="6"/>
        <v>250</v>
      </c>
      <c r="B13" s="1">
        <f t="shared" si="0"/>
        <v>1.0147466909330925E-11</v>
      </c>
      <c r="C13" s="1">
        <f t="shared" si="8"/>
        <v>3.5545976213141237E-11</v>
      </c>
      <c r="D13">
        <f t="shared" si="1"/>
        <v>0.60214841879188752</v>
      </c>
      <c r="E13" s="1">
        <f t="shared" si="2"/>
        <v>0.60399999999999998</v>
      </c>
      <c r="F13" s="1">
        <f t="shared" si="3"/>
        <v>-0.1688999276698773</v>
      </c>
      <c r="G13" s="1">
        <f>10^(F13)</f>
        <v>0.67779767118402623</v>
      </c>
      <c r="H13" s="1">
        <f t="shared" si="7"/>
        <v>5.3504988800915851E-12</v>
      </c>
      <c r="I13" s="1">
        <f t="shared" si="5"/>
        <v>2.8972E+19</v>
      </c>
    </row>
    <row r="14" spans="1:9" x14ac:dyDescent="0.35">
      <c r="A14">
        <f t="shared" si="6"/>
        <v>240</v>
      </c>
      <c r="B14" s="1">
        <f t="shared" si="0"/>
        <v>9.1629586426568875E-12</v>
      </c>
      <c r="C14" s="1">
        <f t="shared" si="8"/>
        <v>3.5401166221254015E-11</v>
      </c>
      <c r="D14">
        <f t="shared" si="1"/>
        <v>0.60214841879188752</v>
      </c>
      <c r="E14" s="1">
        <f t="shared" si="2"/>
        <v>0.60399999999999998</v>
      </c>
      <c r="F14" s="1">
        <f t="shared" si="3"/>
        <v>-0.16285258158419927</v>
      </c>
      <c r="G14" s="1">
        <f t="shared" si="4"/>
        <v>0.68730170048072747</v>
      </c>
      <c r="H14" s="1">
        <f t="shared" si="7"/>
        <v>5.0028252324839575E-12</v>
      </c>
      <c r="I14" s="1">
        <f t="shared" si="5"/>
        <v>3.0179166666666668E+19</v>
      </c>
    </row>
    <row r="15" spans="1:9" x14ac:dyDescent="0.35">
      <c r="A15">
        <f t="shared" si="6"/>
        <v>230</v>
      </c>
      <c r="B15" s="1">
        <f t="shared" si="0"/>
        <v>8.2381028965285434E-12</v>
      </c>
      <c r="C15" s="1">
        <f t="shared" si="8"/>
        <v>3.5250820382801535E-11</v>
      </c>
      <c r="D15">
        <f t="shared" si="1"/>
        <v>0.60214841879188752</v>
      </c>
      <c r="E15" s="1">
        <f t="shared" si="2"/>
        <v>0.60399999999999998</v>
      </c>
      <c r="F15" s="1">
        <f t="shared" si="3"/>
        <v>-0.15655955792459128</v>
      </c>
      <c r="G15" s="1">
        <f t="shared" si="4"/>
        <v>0.69733335998717916</v>
      </c>
      <c r="H15" s="1">
        <f t="shared" si="7"/>
        <v>4.6564852064813044E-12</v>
      </c>
      <c r="I15" s="1">
        <f t="shared" si="5"/>
        <v>3.149130434782609E+19</v>
      </c>
    </row>
    <row r="16" spans="1:9" x14ac:dyDescent="0.35">
      <c r="A16">
        <f t="shared" si="6"/>
        <v>220</v>
      </c>
      <c r="B16" s="1">
        <f t="shared" si="0"/>
        <v>7.3716434999952824E-12</v>
      </c>
      <c r="C16" s="1">
        <f t="shared" si="8"/>
        <v>3.5094472028437741E-11</v>
      </c>
      <c r="D16">
        <f t="shared" si="1"/>
        <v>0.60214841879188752</v>
      </c>
      <c r="E16" s="1">
        <f t="shared" si="2"/>
        <v>0.60399999999999998</v>
      </c>
      <c r="F16" s="1">
        <f t="shared" si="3"/>
        <v>-0.15005254421288178</v>
      </c>
      <c r="G16" s="1">
        <f>10^(F16)</f>
        <v>0.7078601369597064</v>
      </c>
      <c r="H16" s="1">
        <f t="shared" si="7"/>
        <v>4.3122899687194345E-12</v>
      </c>
      <c r="I16" s="1">
        <f t="shared" si="5"/>
        <v>3.2922727272727273E+19</v>
      </c>
    </row>
    <row r="17" spans="1:9" x14ac:dyDescent="0.35">
      <c r="A17">
        <f t="shared" si="6"/>
        <v>210</v>
      </c>
      <c r="B17" s="1">
        <f t="shared" si="0"/>
        <v>6.5622966508205524E-12</v>
      </c>
      <c r="C17" s="1">
        <f>D$2*((A17/300)^E$2)</f>
        <v>3.4931591643337398E-11</v>
      </c>
      <c r="D17">
        <f t="shared" si="1"/>
        <v>0.60214841879188752</v>
      </c>
      <c r="E17" s="1">
        <f t="shared" si="2"/>
        <v>0.60399999999999998</v>
      </c>
      <c r="F17" s="1">
        <f t="shared" si="3"/>
        <v>-0.14336498469895975</v>
      </c>
      <c r="G17" s="1">
        <f t="shared" si="4"/>
        <v>0.71884460108900439</v>
      </c>
      <c r="H17" s="1">
        <f t="shared" si="7"/>
        <v>3.9712306828388512E-12</v>
      </c>
      <c r="I17" s="1">
        <f t="shared" si="5"/>
        <v>3.449047619047619E+19</v>
      </c>
    </row>
    <row r="18" spans="1:9" x14ac:dyDescent="0.35">
      <c r="A18">
        <f t="shared" si="6"/>
        <v>200</v>
      </c>
      <c r="B18" s="1">
        <f t="shared" si="0"/>
        <v>5.8087490070255718E-12</v>
      </c>
      <c r="C18" s="1">
        <f t="shared" si="8"/>
        <v>3.4761574928678293E-11</v>
      </c>
      <c r="D18">
        <f t="shared" si="1"/>
        <v>0.60214841879188752</v>
      </c>
      <c r="E18" s="1">
        <f t="shared" si="2"/>
        <v>0.60399999999999998</v>
      </c>
      <c r="F18" s="1">
        <f>((LOG10(E18))/(1+(((LOG10(B18/C18)))^2)))</f>
        <v>-0.13653147745233365</v>
      </c>
      <c r="G18" s="1">
        <f>10^(F18)</f>
        <v>0.73024488316208491</v>
      </c>
      <c r="H18" s="1">
        <f t="shared" si="7"/>
        <v>3.634478491260712E-12</v>
      </c>
      <c r="I18" s="1">
        <f t="shared" si="5"/>
        <v>3.6215E+19</v>
      </c>
    </row>
    <row r="19" spans="1:9" x14ac:dyDescent="0.35">
      <c r="E19" s="1"/>
    </row>
    <row r="20" spans="1:9" x14ac:dyDescent="0.35">
      <c r="B20" s="1"/>
      <c r="C20" s="1"/>
      <c r="E20" s="1"/>
      <c r="F20" s="1"/>
      <c r="G20" s="1"/>
      <c r="H20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F40939-7836-495D-BB8D-FB58BBD73346}">
  <dimension ref="A1:L20"/>
  <sheetViews>
    <sheetView workbookViewId="0">
      <selection activeCell="A7" sqref="A7"/>
    </sheetView>
  </sheetViews>
  <sheetFormatPr defaultRowHeight="14.5" x14ac:dyDescent="0.35"/>
  <cols>
    <col min="2" max="3" width="9.26953125" bestFit="1" customWidth="1"/>
    <col min="7" max="9" width="9.26953125" bestFit="1" customWidth="1"/>
  </cols>
  <sheetData>
    <row r="1" spans="1:12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12" x14ac:dyDescent="0.35">
      <c r="A2" t="s">
        <v>9</v>
      </c>
      <c r="B2" s="1">
        <v>6.9000000000000004E-31</v>
      </c>
      <c r="C2">
        <v>3.21</v>
      </c>
      <c r="D2" s="1">
        <v>3.67E-11</v>
      </c>
      <c r="E2">
        <v>0.1</v>
      </c>
      <c r="F2" s="1">
        <v>0.6</v>
      </c>
      <c r="G2" s="1">
        <v>7.2430000000000003E+21</v>
      </c>
      <c r="H2" s="1"/>
    </row>
    <row r="7" spans="1:12" x14ac:dyDescent="0.35">
      <c r="A7" t="s">
        <v>28</v>
      </c>
      <c r="B7" t="s">
        <v>0</v>
      </c>
      <c r="C7" t="s">
        <v>2</v>
      </c>
      <c r="D7" t="s">
        <v>1</v>
      </c>
      <c r="E7" t="s">
        <v>10</v>
      </c>
      <c r="F7" t="s">
        <v>11</v>
      </c>
      <c r="G7" t="s">
        <v>12</v>
      </c>
      <c r="H7" t="s">
        <v>13</v>
      </c>
      <c r="I7" t="s">
        <v>5</v>
      </c>
    </row>
    <row r="8" spans="1:12" x14ac:dyDescent="0.35">
      <c r="A8">
        <v>300</v>
      </c>
      <c r="B8" s="1">
        <f>B$2*((A8/300)^C$2)*I8</f>
        <v>1.6658900000000002E-11</v>
      </c>
      <c r="C8" s="1">
        <f>D$2*((A8/300)^E$2)</f>
        <v>3.67E-11</v>
      </c>
      <c r="D8">
        <f t="shared" ref="D8:D18" si="0">(LOG10(F$2))*(0.75-C$2)</f>
        <v>0.54574792405623673</v>
      </c>
      <c r="E8" s="1">
        <f>F$2</f>
        <v>0.6</v>
      </c>
      <c r="F8" s="1">
        <f>((LOG10(E8))/(1+(((LOG10(B8/C8)))^2)))</f>
        <v>-0.19849349947825698</v>
      </c>
      <c r="G8" s="1">
        <f>10^(F8)</f>
        <v>0.63314983862950025</v>
      </c>
      <c r="H8" s="1">
        <f>((B8*C8)/(B8+C8))*G8</f>
        <v>7.2545757198057088E-12</v>
      </c>
      <c r="I8" s="1">
        <f>G$2/A8</f>
        <v>2.4143333333333336E+19</v>
      </c>
      <c r="J8" s="1"/>
      <c r="L8" s="1"/>
    </row>
    <row r="9" spans="1:12" x14ac:dyDescent="0.35">
      <c r="A9">
        <f>A8-10</f>
        <v>290</v>
      </c>
      <c r="B9" s="1">
        <f t="shared" ref="B9:B18" si="1">B$2*((A9/300)^C$2)*I9</f>
        <v>1.5456384881987717E-11</v>
      </c>
      <c r="C9" s="1">
        <f t="shared" ref="C9:C18" si="2">D$2*((A9/300)^E$2)</f>
        <v>3.6575791966565249E-11</v>
      </c>
      <c r="D9">
        <f t="shared" si="0"/>
        <v>0.54574792405623673</v>
      </c>
      <c r="E9" s="1">
        <f t="shared" ref="E9:E18" si="3">F$2</f>
        <v>0.6</v>
      </c>
      <c r="F9" s="1">
        <f t="shared" ref="F9:F17" si="4">((LOG10(E9))/(1+(((LOG10(B9/C9)))^2)))</f>
        <v>-0.19461437557349365</v>
      </c>
      <c r="G9" s="1">
        <f>10^(F9)</f>
        <v>0.63883047312432273</v>
      </c>
      <c r="H9" s="1">
        <f t="shared" ref="H9:H18" si="5">((B9*C9)/(B9+C9))*G9</f>
        <v>6.94089206579733E-12</v>
      </c>
      <c r="I9" s="1">
        <f t="shared" ref="I9:I18" si="6">G$2/A9</f>
        <v>2.4975862068965519E+19</v>
      </c>
      <c r="J9" s="1"/>
      <c r="L9" s="1"/>
    </row>
    <row r="10" spans="1:12" x14ac:dyDescent="0.35">
      <c r="A10">
        <f t="shared" ref="A10:A18" si="7">A9-10</f>
        <v>280</v>
      </c>
      <c r="B10" s="1">
        <f t="shared" si="1"/>
        <v>1.4303015113836005E-11</v>
      </c>
      <c r="C10" s="1">
        <f t="shared" si="2"/>
        <v>3.6447667619339514E-11</v>
      </c>
      <c r="D10">
        <f t="shared" si="0"/>
        <v>0.54574792405623673</v>
      </c>
      <c r="E10" s="1">
        <f t="shared" si="3"/>
        <v>0.6</v>
      </c>
      <c r="F10" s="1">
        <f t="shared" si="4"/>
        <v>-0.19042276963774882</v>
      </c>
      <c r="G10" s="1">
        <f>10^(F10)</f>
        <v>0.6450260143110339</v>
      </c>
      <c r="H10" s="1">
        <f t="shared" si="5"/>
        <v>6.6257139270346089E-12</v>
      </c>
      <c r="I10" s="1">
        <f t="shared" si="6"/>
        <v>2.5867857142857142E+19</v>
      </c>
      <c r="J10" s="1"/>
      <c r="L10" s="1"/>
    </row>
    <row r="11" spans="1:12" x14ac:dyDescent="0.35">
      <c r="A11">
        <f t="shared" si="7"/>
        <v>270</v>
      </c>
      <c r="B11" s="1">
        <f t="shared" si="1"/>
        <v>1.3198429807566388E-11</v>
      </c>
      <c r="C11" s="1">
        <f t="shared" si="2"/>
        <v>3.6315356776168072E-11</v>
      </c>
      <c r="D11">
        <f t="shared" si="0"/>
        <v>0.54574792405623673</v>
      </c>
      <c r="E11" s="1">
        <f t="shared" si="3"/>
        <v>0.6</v>
      </c>
      <c r="F11" s="1">
        <f t="shared" si="4"/>
        <v>-0.18592442030931028</v>
      </c>
      <c r="G11" s="1">
        <f t="shared" ref="G11:G17" si="8">10^(F11)</f>
        <v>0.65174180595119269</v>
      </c>
      <c r="H11" s="1">
        <f t="shared" si="5"/>
        <v>6.3090217054177223E-12</v>
      </c>
      <c r="I11" s="1">
        <f t="shared" si="6"/>
        <v>2.6825925925925925E+19</v>
      </c>
      <c r="J11" s="1"/>
      <c r="L11" s="1"/>
    </row>
    <row r="12" spans="1:12" x14ac:dyDescent="0.35">
      <c r="A12">
        <f t="shared" si="7"/>
        <v>260</v>
      </c>
      <c r="B12" s="1">
        <f t="shared" si="1"/>
        <v>1.2142257740898647E-11</v>
      </c>
      <c r="C12" s="1">
        <f t="shared" si="2"/>
        <v>3.6178559729254622E-11</v>
      </c>
      <c r="D12">
        <f t="shared" si="0"/>
        <v>0.54574792405623673</v>
      </c>
      <c r="E12" s="1">
        <f t="shared" si="3"/>
        <v>0.6</v>
      </c>
      <c r="F12" s="1">
        <f t="shared" si="4"/>
        <v>-0.18112764151731331</v>
      </c>
      <c r="G12" s="1">
        <f t="shared" si="8"/>
        <v>0.65898018890777577</v>
      </c>
      <c r="H12" s="1">
        <f t="shared" si="5"/>
        <v>5.9908549757258277E-12</v>
      </c>
      <c r="I12" s="1">
        <f t="shared" si="6"/>
        <v>2.7857692307692311E+19</v>
      </c>
      <c r="J12" s="1"/>
      <c r="L12" s="1"/>
    </row>
    <row r="13" spans="1:12" x14ac:dyDescent="0.35">
      <c r="A13">
        <f t="shared" si="7"/>
        <v>250</v>
      </c>
      <c r="B13" s="1">
        <f t="shared" si="1"/>
        <v>1.1134116661241783E-11</v>
      </c>
      <c r="C13" s="1">
        <f t="shared" si="2"/>
        <v>3.6036942735422195E-11</v>
      </c>
      <c r="D13">
        <f t="shared" si="0"/>
        <v>0.54574792405623673</v>
      </c>
      <c r="E13" s="1">
        <f t="shared" si="3"/>
        <v>0.6</v>
      </c>
      <c r="F13" s="1">
        <f t="shared" si="4"/>
        <v>-0.17604332774775153</v>
      </c>
      <c r="G13" s="1">
        <f t="shared" si="8"/>
        <v>0.66674024800377885</v>
      </c>
      <c r="H13" s="1">
        <f t="shared" si="5"/>
        <v>5.6713277911545851E-12</v>
      </c>
      <c r="I13" s="1">
        <f t="shared" si="6"/>
        <v>2.8972E+19</v>
      </c>
      <c r="J13" s="1"/>
      <c r="L13" s="1"/>
    </row>
    <row r="14" spans="1:12" x14ac:dyDescent="0.35">
      <c r="A14">
        <f t="shared" si="7"/>
        <v>240</v>
      </c>
      <c r="B14" s="1">
        <f t="shared" si="1"/>
        <v>1.0173612513733975E-11</v>
      </c>
      <c r="C14" s="1">
        <f t="shared" si="2"/>
        <v>3.589013260552548E-11</v>
      </c>
      <c r="D14">
        <f t="shared" si="0"/>
        <v>0.54574792405623673</v>
      </c>
      <c r="E14" s="1">
        <f t="shared" si="3"/>
        <v>0.6</v>
      </c>
      <c r="F14" s="1">
        <f t="shared" si="4"/>
        <v>-0.17068490636109057</v>
      </c>
      <c r="G14" s="1">
        <f t="shared" si="8"/>
        <v>0.67501759553767748</v>
      </c>
      <c r="H14" s="1">
        <f t="shared" si="5"/>
        <v>5.3506445913763409E-12</v>
      </c>
      <c r="I14" s="1">
        <f t="shared" si="6"/>
        <v>3.0179166666666668E+19</v>
      </c>
      <c r="J14" s="1"/>
      <c r="L14" s="1"/>
    </row>
    <row r="15" spans="1:12" x14ac:dyDescent="0.35">
      <c r="A15">
        <f t="shared" si="7"/>
        <v>230</v>
      </c>
      <c r="B15" s="1">
        <f t="shared" si="1"/>
        <v>9.2603385816094119E-12</v>
      </c>
      <c r="C15" s="1">
        <f t="shared" si="2"/>
        <v>3.5737710167094374E-11</v>
      </c>
      <c r="D15">
        <f t="shared" si="0"/>
        <v>0.54574792405623673</v>
      </c>
      <c r="E15" s="1">
        <f t="shared" si="3"/>
        <v>0.6</v>
      </c>
      <c r="F15" s="1">
        <f t="shared" si="4"/>
        <v>-0.16506823464557344</v>
      </c>
      <c r="G15" s="1">
        <f t="shared" si="8"/>
        <v>0.68380420220679472</v>
      </c>
      <c r="H15" s="1">
        <f t="shared" si="5"/>
        <v>5.0291162168242936E-12</v>
      </c>
      <c r="I15" s="1">
        <f t="shared" si="6"/>
        <v>3.149130434782609E+19</v>
      </c>
      <c r="J15" s="1"/>
      <c r="L15" s="1"/>
    </row>
    <row r="16" spans="1:12" x14ac:dyDescent="0.35">
      <c r="A16">
        <f t="shared" si="7"/>
        <v>220</v>
      </c>
      <c r="B16" s="1">
        <f t="shared" si="1"/>
        <v>8.3938745247851409E-12</v>
      </c>
      <c r="C16" s="1">
        <f t="shared" si="2"/>
        <v>3.5579202305073625E-11</v>
      </c>
      <c r="D16">
        <f t="shared" si="0"/>
        <v>0.54574792405623673</v>
      </c>
      <c r="E16" s="1">
        <f t="shared" si="3"/>
        <v>0.6</v>
      </c>
      <c r="F16" s="1">
        <f t="shared" si="4"/>
        <v>-0.15921144105511886</v>
      </c>
      <c r="G16" s="1">
        <f t="shared" si="8"/>
        <v>0.69308828618956408</v>
      </c>
      <c r="H16" s="1">
        <f t="shared" si="5"/>
        <v>4.707175429364135E-12</v>
      </c>
      <c r="I16" s="1">
        <f t="shared" si="6"/>
        <v>3.2922727272727273E+19</v>
      </c>
      <c r="J16" s="1"/>
      <c r="L16" s="1"/>
    </row>
    <row r="17" spans="1:12" x14ac:dyDescent="0.35">
      <c r="A17">
        <f t="shared" si="7"/>
        <v>210</v>
      </c>
      <c r="B17" s="1">
        <f t="shared" si="1"/>
        <v>7.5737852995635446E-12</v>
      </c>
      <c r="C17" s="1">
        <f>D$2*((A17/300)^E$2)</f>
        <v>3.5414072190897306E-11</v>
      </c>
      <c r="D17">
        <f t="shared" si="0"/>
        <v>0.54574792405623673</v>
      </c>
      <c r="E17" s="1">
        <f t="shared" si="3"/>
        <v>0.6</v>
      </c>
      <c r="F17" s="1">
        <f t="shared" si="4"/>
        <v>-0.15313471193186204</v>
      </c>
      <c r="G17" s="1">
        <f t="shared" si="8"/>
        <v>0.70285427073348539</v>
      </c>
      <c r="H17" s="1">
        <f t="shared" si="5"/>
        <v>4.3853912475875076E-12</v>
      </c>
      <c r="I17" s="1">
        <f t="shared" si="6"/>
        <v>3.449047619047619E+19</v>
      </c>
      <c r="J17" s="1"/>
      <c r="L17" s="1"/>
    </row>
    <row r="18" spans="1:12" x14ac:dyDescent="0.35">
      <c r="A18">
        <f t="shared" si="7"/>
        <v>200</v>
      </c>
      <c r="B18" s="1">
        <f t="shared" si="1"/>
        <v>6.7996199385423591E-12</v>
      </c>
      <c r="C18" s="1">
        <f t="shared" si="2"/>
        <v>3.5241707179074401E-11</v>
      </c>
      <c r="D18">
        <f t="shared" si="0"/>
        <v>0.54574792405623673</v>
      </c>
      <c r="E18" s="1">
        <f t="shared" si="3"/>
        <v>0.6</v>
      </c>
      <c r="F18" s="1">
        <f>((LOG10(E18))/(1+(((LOG10(B18/C18)))^2)))</f>
        <v>-0.14686002682248289</v>
      </c>
      <c r="G18" s="1">
        <f>10^(F18)</f>
        <v>0.71308281979509491</v>
      </c>
      <c r="H18" s="1">
        <f t="shared" si="5"/>
        <v>4.0644813329001666E-12</v>
      </c>
      <c r="I18" s="1">
        <f t="shared" si="6"/>
        <v>3.6215E+19</v>
      </c>
      <c r="J18" s="1"/>
      <c r="L18" s="1"/>
    </row>
    <row r="19" spans="1:12" x14ac:dyDescent="0.35">
      <c r="E19" s="1"/>
      <c r="G19" s="1"/>
    </row>
    <row r="20" spans="1:12" x14ac:dyDescent="0.35">
      <c r="B20" s="1"/>
      <c r="C20" s="1"/>
      <c r="E20" s="1"/>
      <c r="F20" s="1"/>
      <c r="G20" s="1"/>
      <c r="H20" s="1"/>
      <c r="I20" s="1"/>
      <c r="J20" s="1"/>
      <c r="L20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279A2-FD42-446F-AB6A-B2AE447034FB}">
  <dimension ref="A1:I28"/>
  <sheetViews>
    <sheetView zoomScale="85" workbookViewId="0">
      <selection activeCell="A7" sqref="A7"/>
    </sheetView>
  </sheetViews>
  <sheetFormatPr defaultRowHeight="14.5" x14ac:dyDescent="0.35"/>
  <cols>
    <col min="2" max="2" width="9.26953125" bestFit="1" customWidth="1"/>
    <col min="6" max="9" width="9.26953125" bestFit="1" customWidth="1"/>
  </cols>
  <sheetData>
    <row r="1" spans="1:9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9" x14ac:dyDescent="0.35">
      <c r="B2" s="1">
        <v>7.3999999999999996E-31</v>
      </c>
      <c r="C2">
        <v>2.4</v>
      </c>
      <c r="D2">
        <f>0.000000000033</f>
        <v>3.3000000000000002E-11</v>
      </c>
      <c r="E2">
        <v>0.3</v>
      </c>
      <c r="F2">
        <v>0.81</v>
      </c>
      <c r="G2" s="1">
        <v>7.2449999999999997E+21</v>
      </c>
    </row>
    <row r="7" spans="1:9" x14ac:dyDescent="0.35">
      <c r="A7" t="s">
        <v>27</v>
      </c>
      <c r="B7" t="s">
        <v>0</v>
      </c>
      <c r="C7" t="s">
        <v>2</v>
      </c>
      <c r="D7" s="4" t="s">
        <v>1</v>
      </c>
      <c r="E7" t="s">
        <v>10</v>
      </c>
      <c r="F7" t="s">
        <v>11</v>
      </c>
      <c r="G7" t="s">
        <v>12</v>
      </c>
      <c r="H7" t="s">
        <v>13</v>
      </c>
      <c r="I7" t="s">
        <v>5</v>
      </c>
    </row>
    <row r="8" spans="1:9" x14ac:dyDescent="0.35">
      <c r="A8">
        <v>300</v>
      </c>
      <c r="B8" s="1">
        <f>B$2*((A8/300)^C$2)*I8</f>
        <v>1.7866066666666666E-11</v>
      </c>
      <c r="C8" s="1">
        <f>D$2*((A8/300)^E$2)</f>
        <v>3.3000000000000002E-11</v>
      </c>
      <c r="D8">
        <f>C$2</f>
        <v>2.4</v>
      </c>
      <c r="E8" s="1">
        <f>F$2</f>
        <v>0.81</v>
      </c>
      <c r="F8" s="1">
        <f>((LOG10(E8))/(1+(((LOG10(B8/C8)))^2)))</f>
        <v>-8.5447024766956717E-2</v>
      </c>
      <c r="G8" s="1">
        <f>10^(F8)</f>
        <v>0.82139674068353807</v>
      </c>
      <c r="H8" s="1">
        <f>((B8*C8)/(B8+C8))*G8</f>
        <v>9.5206743195833602E-12</v>
      </c>
      <c r="I8" s="1">
        <f>7.243E+21/A8</f>
        <v>2.4143333333333336E+19</v>
      </c>
    </row>
    <row r="9" spans="1:9" x14ac:dyDescent="0.35">
      <c r="A9">
        <f>A8-10</f>
        <v>290</v>
      </c>
      <c r="B9" s="1">
        <f t="shared" ref="B9:B18" si="0">B$2*((A9/300)^C$2)*I9</f>
        <v>1.7037912779099434E-11</v>
      </c>
      <c r="C9" s="1">
        <f t="shared" ref="C9:C18" si="1">D$2*((A9/300)^E$2)</f>
        <v>3.2666075600083653E-11</v>
      </c>
      <c r="D9">
        <f t="shared" ref="D9:D18" si="2">C$2</f>
        <v>2.4</v>
      </c>
      <c r="E9" s="1">
        <f t="shared" ref="E9:E18" si="3">F$2</f>
        <v>0.81</v>
      </c>
      <c r="F9" s="1">
        <f t="shared" ref="F9:F18" si="4">((LOG10(E9))/(1+(((LOG10(B9/C9)))^2)))</f>
        <v>-8.4743288502297107E-2</v>
      </c>
      <c r="G9" s="1">
        <f t="shared" ref="G9:G18" si="5">10^(F9)</f>
        <v>0.82272882130701808</v>
      </c>
      <c r="H9" s="1">
        <f>((B9*C9)/(B9+C9))*G9</f>
        <v>9.2125281079327512E-12</v>
      </c>
      <c r="I9" s="1">
        <f t="shared" ref="I9:I18" si="6">7.243E+21/A9</f>
        <v>2.4975862068965519E+19</v>
      </c>
    </row>
    <row r="10" spans="1:9" x14ac:dyDescent="0.35">
      <c r="A10">
        <f t="shared" ref="A10:A18" si="7">A9-10</f>
        <v>280</v>
      </c>
      <c r="B10" s="1">
        <f t="shared" si="0"/>
        <v>1.6221105073579029E-11</v>
      </c>
      <c r="C10" s="1">
        <f t="shared" si="1"/>
        <v>3.232399067934988E-11</v>
      </c>
      <c r="D10">
        <f t="shared" si="2"/>
        <v>2.4</v>
      </c>
      <c r="E10" s="1">
        <f t="shared" si="3"/>
        <v>0.81</v>
      </c>
      <c r="F10" s="1">
        <f t="shared" si="4"/>
        <v>-8.3984353587997163E-2</v>
      </c>
      <c r="G10" s="1">
        <f t="shared" si="5"/>
        <v>0.82416780693246394</v>
      </c>
      <c r="H10" s="1">
        <f t="shared" ref="H10:H18" si="8">((B10*C10)/(B10+C10))*G10</f>
        <v>8.9017561793973612E-12</v>
      </c>
      <c r="I10" s="1">
        <f t="shared" si="6"/>
        <v>2.5867857142857142E+19</v>
      </c>
    </row>
    <row r="11" spans="1:9" x14ac:dyDescent="0.35">
      <c r="A11">
        <f t="shared" si="7"/>
        <v>270</v>
      </c>
      <c r="B11" s="1">
        <f t="shared" si="0"/>
        <v>1.541588505444968E-11</v>
      </c>
      <c r="C11" s="1">
        <f t="shared" si="1"/>
        <v>3.197324331950969E-11</v>
      </c>
      <c r="D11">
        <f t="shared" si="2"/>
        <v>2.4</v>
      </c>
      <c r="E11" s="1">
        <f t="shared" si="3"/>
        <v>0.81</v>
      </c>
      <c r="F11" s="1">
        <f t="shared" si="4"/>
        <v>-8.3167176389764882E-2</v>
      </c>
      <c r="G11" s="1">
        <f t="shared" si="5"/>
        <v>0.82572003748625977</v>
      </c>
      <c r="H11" s="1">
        <f t="shared" si="8"/>
        <v>8.588340588028709E-12</v>
      </c>
      <c r="I11" s="1">
        <f t="shared" si="6"/>
        <v>2.6825925925925925E+19</v>
      </c>
    </row>
    <row r="12" spans="1:9" x14ac:dyDescent="0.35">
      <c r="A12">
        <f t="shared" si="7"/>
        <v>260</v>
      </c>
      <c r="B12" s="1">
        <f t="shared" si="0"/>
        <v>1.4622508441911178E-11</v>
      </c>
      <c r="C12" s="1">
        <f t="shared" si="1"/>
        <v>3.1613280723896167E-11</v>
      </c>
      <c r="D12">
        <f t="shared" si="2"/>
        <v>2.4</v>
      </c>
      <c r="E12" s="1">
        <f t="shared" si="3"/>
        <v>0.81</v>
      </c>
      <c r="F12" s="1">
        <f t="shared" si="4"/>
        <v>-8.2288544790409229E-2</v>
      </c>
      <c r="G12" s="1">
        <f t="shared" si="5"/>
        <v>0.82739226251924181</v>
      </c>
      <c r="H12" s="1">
        <f t="shared" si="8"/>
        <v>8.2722686313058461E-12</v>
      </c>
      <c r="I12" s="1">
        <f t="shared" si="6"/>
        <v>2.7857692307692311E+19</v>
      </c>
    </row>
    <row r="13" spans="1:9" x14ac:dyDescent="0.35">
      <c r="A13">
        <f t="shared" si="7"/>
        <v>250</v>
      </c>
      <c r="B13" s="1">
        <f t="shared" si="0"/>
        <v>1.3841246584166585E-11</v>
      </c>
      <c r="C13" s="1">
        <f t="shared" si="1"/>
        <v>3.124349187296944E-11</v>
      </c>
      <c r="D13">
        <f t="shared" si="2"/>
        <v>2.4</v>
      </c>
      <c r="E13" s="1">
        <f t="shared" si="3"/>
        <v>0.81</v>
      </c>
      <c r="F13" s="1">
        <f t="shared" si="4"/>
        <v>-8.1345066378355188E-2</v>
      </c>
      <c r="G13" s="1">
        <f t="shared" si="5"/>
        <v>0.82919167585978459</v>
      </c>
      <c r="H13" s="1">
        <f t="shared" si="8"/>
        <v>7.9535341623858134E-12</v>
      </c>
      <c r="I13" s="1">
        <f t="shared" si="6"/>
        <v>2.8972E+19</v>
      </c>
    </row>
    <row r="14" spans="1:9" x14ac:dyDescent="0.35">
      <c r="A14">
        <f t="shared" si="7"/>
        <v>240</v>
      </c>
      <c r="B14" s="1">
        <f t="shared" si="0"/>
        <v>1.307238807157932E-11</v>
      </c>
      <c r="C14" s="1">
        <f t="shared" si="1"/>
        <v>3.0863198778146504E-11</v>
      </c>
      <c r="D14">
        <f t="shared" si="2"/>
        <v>2.4</v>
      </c>
      <c r="E14" s="1">
        <f t="shared" si="3"/>
        <v>0.81</v>
      </c>
      <c r="F14" s="1">
        <f t="shared" si="4"/>
        <v>-8.0333154923687172E-2</v>
      </c>
      <c r="G14" s="1">
        <f t="shared" si="5"/>
        <v>0.83112595517848076</v>
      </c>
      <c r="H14" s="1">
        <f t="shared" si="8"/>
        <v>7.6321391765621744E-12</v>
      </c>
      <c r="I14" s="1">
        <f t="shared" si="6"/>
        <v>3.0179166666666668E+19</v>
      </c>
    </row>
    <row r="15" spans="1:9" x14ac:dyDescent="0.35">
      <c r="A15">
        <f t="shared" si="7"/>
        <v>230</v>
      </c>
      <c r="B15" s="1">
        <f t="shared" si="0"/>
        <v>1.2316240591305521E-11</v>
      </c>
      <c r="C15" s="1">
        <f t="shared" si="1"/>
        <v>3.0471645995737751E-11</v>
      </c>
      <c r="D15">
        <f t="shared" si="2"/>
        <v>2.4</v>
      </c>
      <c r="E15" s="1">
        <f t="shared" si="3"/>
        <v>0.81</v>
      </c>
      <c r="F15" s="1">
        <f t="shared" si="4"/>
        <v>-7.9249014675842805E-2</v>
      </c>
      <c r="G15" s="1">
        <f t="shared" si="5"/>
        <v>0.83320330761747785</v>
      </c>
      <c r="H15" s="1">
        <f t="shared" si="8"/>
        <v>7.3080957300992505E-12</v>
      </c>
      <c r="I15" s="1">
        <f t="shared" si="6"/>
        <v>3.149130434782609E+19</v>
      </c>
    </row>
    <row r="16" spans="1:9" x14ac:dyDescent="0.35">
      <c r="A16">
        <f t="shared" si="7"/>
        <v>220</v>
      </c>
      <c r="B16" s="1">
        <f t="shared" si="0"/>
        <v>1.1573133070173001E-11</v>
      </c>
      <c r="C16" s="1">
        <f t="shared" si="1"/>
        <v>3.006798796258248E-11</v>
      </c>
      <c r="D16">
        <f t="shared" si="2"/>
        <v>2.4</v>
      </c>
      <c r="E16" s="1">
        <f t="shared" si="3"/>
        <v>0.81</v>
      </c>
      <c r="F16" s="1">
        <f t="shared" si="4"/>
        <v>-7.8088621861924196E-2</v>
      </c>
      <c r="G16" s="1">
        <f t="shared" si="5"/>
        <v>0.83543252299510995</v>
      </c>
      <c r="H16" s="1">
        <f t="shared" si="8"/>
        <v>6.9814282631712198E-12</v>
      </c>
      <c r="I16" s="1">
        <f t="shared" si="6"/>
        <v>3.2922727272727273E+19</v>
      </c>
    </row>
    <row r="17" spans="1:9" x14ac:dyDescent="0.35">
      <c r="A17">
        <f t="shared" si="7"/>
        <v>210</v>
      </c>
      <c r="B17" s="1">
        <f t="shared" si="0"/>
        <v>1.0843418165657542E-11</v>
      </c>
      <c r="C17" s="1">
        <f>D$2*((A17/300)^E$2)</f>
        <v>2.9651273579091111E-11</v>
      </c>
      <c r="D17">
        <f t="shared" si="2"/>
        <v>2.4</v>
      </c>
      <c r="E17" s="1">
        <f t="shared" si="3"/>
        <v>0.81</v>
      </c>
      <c r="F17" s="1">
        <f>((LOG10(E17))/(1+(((LOG10(B17/C17)))^2)))</f>
        <v>-7.6847702551967823E-2</v>
      </c>
      <c r="G17" s="1">
        <f t="shared" si="5"/>
        <v>0.83782303658464308</v>
      </c>
      <c r="H17" s="1">
        <f t="shared" si="8"/>
        <v>6.6521764158852698E-12</v>
      </c>
      <c r="I17" s="1">
        <f t="shared" si="6"/>
        <v>3.449047619047619E+19</v>
      </c>
    </row>
    <row r="18" spans="1:9" x14ac:dyDescent="0.35">
      <c r="A18">
        <f t="shared" si="7"/>
        <v>200</v>
      </c>
      <c r="B18" s="1">
        <f t="shared" si="0"/>
        <v>1.0127475180657964E-11</v>
      </c>
      <c r="C18" s="1">
        <f t="shared" si="1"/>
        <v>2.922042727875335E-11</v>
      </c>
      <c r="D18">
        <f t="shared" si="2"/>
        <v>2.4</v>
      </c>
      <c r="E18" s="1">
        <f t="shared" si="3"/>
        <v>0.81</v>
      </c>
      <c r="F18" s="1">
        <f t="shared" si="4"/>
        <v>-7.5521705763238869E-2</v>
      </c>
      <c r="G18" s="1">
        <f t="shared" si="5"/>
        <v>0.84038500413987727</v>
      </c>
      <c r="H18" s="1">
        <f t="shared" si="8"/>
        <v>6.3203984485213221E-12</v>
      </c>
      <c r="I18" s="1">
        <f t="shared" si="6"/>
        <v>3.6215E+19</v>
      </c>
    </row>
    <row r="19" spans="1:9" x14ac:dyDescent="0.35">
      <c r="B19" s="1"/>
      <c r="E19" s="1"/>
    </row>
    <row r="20" spans="1:9" x14ac:dyDescent="0.35">
      <c r="B20" s="1"/>
      <c r="C20" s="1"/>
      <c r="E20" s="1"/>
      <c r="F20" s="1"/>
      <c r="G20" s="1"/>
      <c r="H20" s="1"/>
    </row>
    <row r="21" spans="1:9" x14ac:dyDescent="0.35">
      <c r="B21" s="1"/>
      <c r="E21" s="1"/>
    </row>
    <row r="23" spans="1:9" x14ac:dyDescent="0.35">
      <c r="B23" t="s">
        <v>0</v>
      </c>
      <c r="C23" t="s">
        <v>2</v>
      </c>
      <c r="D23" s="4" t="s">
        <v>1</v>
      </c>
      <c r="E23" t="s">
        <v>10</v>
      </c>
      <c r="F23" t="s">
        <v>11</v>
      </c>
      <c r="G23" t="s">
        <v>12</v>
      </c>
      <c r="H23" t="s">
        <v>13</v>
      </c>
    </row>
    <row r="24" spans="1:9" x14ac:dyDescent="0.35">
      <c r="A24" t="s">
        <v>14</v>
      </c>
      <c r="B24">
        <v>7.2821520417003994E-31</v>
      </c>
      <c r="C24">
        <v>3.2933845415591243E-11</v>
      </c>
      <c r="D24">
        <v>2.4</v>
      </c>
      <c r="E24">
        <v>0.81</v>
      </c>
      <c r="F24">
        <v>-2.3626886561586038E-4</v>
      </c>
      <c r="G24">
        <v>0.99945611878912988</v>
      </c>
      <c r="H24">
        <v>7.2781914160302178E-31</v>
      </c>
    </row>
    <row r="25" spans="1:9" x14ac:dyDescent="0.35">
      <c r="A25" t="s">
        <v>15</v>
      </c>
      <c r="B25">
        <v>6.4863534776628875E-31</v>
      </c>
      <c r="C25">
        <v>3.6675459621916485E-11</v>
      </c>
      <c r="D25">
        <v>0.61008406144498006</v>
      </c>
      <c r="E25">
        <v>0.6</v>
      </c>
      <c r="F25">
        <v>-5.67161363319857E-4</v>
      </c>
      <c r="G25">
        <v>0.99869491506452857</v>
      </c>
      <c r="H25">
        <v>6.4778882354530457E-31</v>
      </c>
    </row>
    <row r="26" spans="1:9" x14ac:dyDescent="0.35">
      <c r="A26" t="s">
        <v>7</v>
      </c>
      <c r="B26">
        <v>7.981674988517722E-31</v>
      </c>
      <c r="C26">
        <v>2.1617516770292949E-11</v>
      </c>
      <c r="D26">
        <v>0.32168068694371682</v>
      </c>
      <c r="E26">
        <v>0.6</v>
      </c>
      <c r="F26">
        <v>-5.859244690658204E-4</v>
      </c>
      <c r="G26">
        <v>0.99865176873341532</v>
      </c>
      <c r="H26">
        <v>7.9709138447384854E-31</v>
      </c>
    </row>
    <row r="27" spans="1:9" x14ac:dyDescent="0.35">
      <c r="A27" t="s">
        <v>8</v>
      </c>
      <c r="B27">
        <v>6.4765848730278528E-31</v>
      </c>
      <c r="C27">
        <v>3.6175793959492558E-11</v>
      </c>
      <c r="D27">
        <v>0.60214841879188752</v>
      </c>
      <c r="E27">
        <v>0.60399999999999998</v>
      </c>
      <c r="F27">
        <v>-5.6008395951899677E-4</v>
      </c>
      <c r="G27">
        <v>0.99871119025354238</v>
      </c>
      <c r="H27">
        <v>6.4682377873197341E-31</v>
      </c>
    </row>
    <row r="28" spans="1:9" x14ac:dyDescent="0.35">
      <c r="A28" t="s">
        <v>16</v>
      </c>
      <c r="B28">
        <v>6.753424838153629E-31</v>
      </c>
      <c r="C28">
        <v>3.6675459621916485E-11</v>
      </c>
      <c r="D28">
        <v>0.54574792405623673</v>
      </c>
      <c r="E28">
        <v>0.6</v>
      </c>
      <c r="F28">
        <v>-5.6816644577752844E-4</v>
      </c>
      <c r="G28">
        <v>0.99869260379966085</v>
      </c>
      <c r="H28">
        <v>6.7445954361809514E-31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C2F44-A030-45CD-85FA-3635BD7A84B9}">
  <dimension ref="A1:F12"/>
  <sheetViews>
    <sheetView workbookViewId="0">
      <selection activeCell="E17" sqref="E17"/>
    </sheetView>
  </sheetViews>
  <sheetFormatPr defaultRowHeight="14.5" x14ac:dyDescent="0.35"/>
  <cols>
    <col min="1" max="1" width="15.54296875" customWidth="1"/>
    <col min="2" max="2" width="10.54296875" customWidth="1"/>
  </cols>
  <sheetData>
    <row r="1" spans="1:6" x14ac:dyDescent="0.3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22</v>
      </c>
    </row>
    <row r="2" spans="1:6" x14ac:dyDescent="0.35">
      <c r="A2">
        <v>300</v>
      </c>
      <c r="B2">
        <v>9.5206743195833602E-12</v>
      </c>
      <c r="C2">
        <v>7.0979124754528654E-12</v>
      </c>
      <c r="D2">
        <v>6.2340627471871248E-12</v>
      </c>
      <c r="E2">
        <v>7.0918555382974743E-12</v>
      </c>
      <c r="F2">
        <v>7.2545757198057088E-12</v>
      </c>
    </row>
    <row r="3" spans="1:6" x14ac:dyDescent="0.35">
      <c r="A3">
        <f>A2-10</f>
        <v>290</v>
      </c>
      <c r="B3">
        <v>9.2125281079327512E-12</v>
      </c>
      <c r="C3">
        <v>6.7498770036508967E-12</v>
      </c>
      <c r="D3">
        <v>5.7782810413940425E-12</v>
      </c>
      <c r="E3">
        <v>6.744102496206232E-12</v>
      </c>
      <c r="F3">
        <v>6.94089206579733E-12</v>
      </c>
    </row>
    <row r="4" spans="1:6" x14ac:dyDescent="0.35">
      <c r="A4">
        <f t="shared" ref="A4:A11" si="0">A3-10</f>
        <v>280</v>
      </c>
      <c r="B4">
        <v>8.9017561793973612E-12</v>
      </c>
      <c r="C4">
        <v>6.4014129408422252E-12</v>
      </c>
      <c r="D4">
        <v>5.3399219526565039E-12</v>
      </c>
      <c r="E4">
        <v>6.3959374042778308E-12</v>
      </c>
      <c r="F4">
        <v>6.6257139270346089E-12</v>
      </c>
    </row>
    <row r="5" spans="1:6" x14ac:dyDescent="0.35">
      <c r="A5">
        <f t="shared" si="0"/>
        <v>270</v>
      </c>
      <c r="B5">
        <v>8.588340588028709E-12</v>
      </c>
      <c r="C5">
        <v>6.0526169867495622E-12</v>
      </c>
      <c r="D5">
        <v>4.9190557701663534E-12</v>
      </c>
      <c r="E5">
        <v>6.0474581482858094E-12</v>
      </c>
      <c r="F5">
        <v>6.3090217054177223E-12</v>
      </c>
    </row>
    <row r="6" spans="1:6" x14ac:dyDescent="0.35">
      <c r="A6">
        <f t="shared" si="0"/>
        <v>260</v>
      </c>
      <c r="B6">
        <v>8.2722686313058461E-12</v>
      </c>
      <c r="C6">
        <v>5.7036935978950208E-12</v>
      </c>
      <c r="D6">
        <v>4.5156975453656799E-12</v>
      </c>
      <c r="E6">
        <v>5.6988685119905871E-12</v>
      </c>
      <c r="F6">
        <v>5.9908549757258277E-12</v>
      </c>
    </row>
    <row r="7" spans="1:6" x14ac:dyDescent="0.35">
      <c r="A7">
        <f t="shared" si="0"/>
        <v>250</v>
      </c>
      <c r="B7">
        <v>7.9535341623858134E-12</v>
      </c>
      <c r="C7">
        <v>5.3549755347857463E-12</v>
      </c>
      <c r="D7">
        <v>4.1298111504721743E-12</v>
      </c>
      <c r="E7">
        <v>5.3504988800915851E-12</v>
      </c>
      <c r="F7">
        <v>5.6713277911545851E-12</v>
      </c>
    </row>
    <row r="8" spans="1:6" x14ac:dyDescent="0.35">
      <c r="A8">
        <f t="shared" si="0"/>
        <v>240</v>
      </c>
      <c r="B8">
        <v>7.6321391765621744E-12</v>
      </c>
      <c r="C8">
        <v>5.0069426104773951E-12</v>
      </c>
      <c r="D8">
        <v>3.7613165698696029E-12</v>
      </c>
      <c r="E8">
        <v>5.0028252324839575E-12</v>
      </c>
      <c r="F8">
        <v>5.3506445913763409E-12</v>
      </c>
    </row>
    <row r="9" spans="1:6" x14ac:dyDescent="0.35">
      <c r="A9">
        <f t="shared" si="0"/>
        <v>230</v>
      </c>
      <c r="B9">
        <v>7.3080957300992505E-12</v>
      </c>
      <c r="C9">
        <v>4.6602374285430081E-12</v>
      </c>
      <c r="D9">
        <v>3.4101006862622347E-12</v>
      </c>
      <c r="E9">
        <v>4.6564852064813044E-12</v>
      </c>
      <c r="F9">
        <v>5.0291162168242936E-12</v>
      </c>
    </row>
    <row r="10" spans="1:6" x14ac:dyDescent="0.35">
      <c r="A10">
        <f t="shared" si="0"/>
        <v>220</v>
      </c>
      <c r="B10">
        <v>6.9814282631712198E-12</v>
      </c>
      <c r="C10">
        <v>4.3156768704844484E-12</v>
      </c>
      <c r="D10">
        <v>3.076031580596983E-12</v>
      </c>
      <c r="E10">
        <v>4.3122899687194345E-12</v>
      </c>
      <c r="F10">
        <v>4.707175429364135E-12</v>
      </c>
    </row>
    <row r="11" spans="1:6" x14ac:dyDescent="0.35">
      <c r="A11">
        <f t="shared" si="0"/>
        <v>210</v>
      </c>
      <c r="B11">
        <v>6.6521764158852698E-12</v>
      </c>
      <c r="C11">
        <v>3.9742581430600235E-12</v>
      </c>
      <c r="D11">
        <v>2.7589760161532365E-12</v>
      </c>
      <c r="E11">
        <v>3.9712306828388512E-12</v>
      </c>
      <c r="F11">
        <v>4.3853912475875076E-12</v>
      </c>
    </row>
    <row r="12" spans="1:6" x14ac:dyDescent="0.35">
      <c r="A12">
        <f>A11-10</f>
        <v>200</v>
      </c>
      <c r="B12">
        <v>6.3203984485213221E-12</v>
      </c>
      <c r="C12">
        <v>3.6371583326118288E-12</v>
      </c>
      <c r="D12">
        <v>2.4588193201085052E-12</v>
      </c>
      <c r="E12">
        <v>3.634478491260712E-12</v>
      </c>
      <c r="F12">
        <v>4.0644813329001666E-12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47515-122E-44FA-BC83-F07EE483FE65}">
  <dimension ref="A1:C20"/>
  <sheetViews>
    <sheetView tabSelected="1" zoomScale="94" workbookViewId="0">
      <selection activeCell="G21" sqref="G21"/>
    </sheetView>
  </sheetViews>
  <sheetFormatPr defaultRowHeight="14.5" x14ac:dyDescent="0.35"/>
  <cols>
    <col min="1" max="1" width="19.90625" customWidth="1"/>
    <col min="2" max="2" width="10.81640625" customWidth="1"/>
    <col min="3" max="3" width="12.453125" customWidth="1"/>
  </cols>
  <sheetData>
    <row r="1" spans="1:3" ht="47.5" x14ac:dyDescent="0.35">
      <c r="A1" s="5" t="s">
        <v>23</v>
      </c>
      <c r="B1" t="s">
        <v>24</v>
      </c>
      <c r="C1" t="s">
        <v>29</v>
      </c>
    </row>
    <row r="2" spans="1:3" x14ac:dyDescent="0.35">
      <c r="A2" s="1">
        <v>3.3100000000000001E-11</v>
      </c>
      <c r="B2" t="s">
        <v>25</v>
      </c>
      <c r="C2">
        <v>1</v>
      </c>
    </row>
    <row r="3" spans="1:3" x14ac:dyDescent="0.35">
      <c r="A3" s="1">
        <v>1.2999999999999999E-12</v>
      </c>
      <c r="B3" t="s">
        <v>25</v>
      </c>
      <c r="C3">
        <v>2</v>
      </c>
    </row>
    <row r="4" spans="1:3" x14ac:dyDescent="0.35">
      <c r="A4" s="1">
        <v>3.8E-13</v>
      </c>
      <c r="B4" t="s">
        <v>25</v>
      </c>
      <c r="C4">
        <v>3</v>
      </c>
    </row>
    <row r="5" spans="1:3" x14ac:dyDescent="0.35">
      <c r="A5" s="1">
        <v>3.3000000000000002E-11</v>
      </c>
      <c r="B5" t="s">
        <v>25</v>
      </c>
      <c r="C5">
        <v>4</v>
      </c>
    </row>
    <row r="6" spans="1:3" x14ac:dyDescent="0.35">
      <c r="A6" s="1">
        <v>5.4000000000000001E-11</v>
      </c>
      <c r="B6" t="s">
        <v>25</v>
      </c>
      <c r="C6">
        <v>5</v>
      </c>
    </row>
    <row r="7" spans="1:3" x14ac:dyDescent="0.35">
      <c r="A7" s="1">
        <v>3E-11</v>
      </c>
      <c r="B7" t="s">
        <v>25</v>
      </c>
      <c r="C7">
        <v>6</v>
      </c>
    </row>
    <row r="8" spans="1:3" x14ac:dyDescent="0.35">
      <c r="A8" s="1">
        <v>7.6400000000000006E-12</v>
      </c>
      <c r="B8" t="s">
        <v>25</v>
      </c>
      <c r="C8">
        <v>7</v>
      </c>
    </row>
    <row r="9" spans="1:3" x14ac:dyDescent="0.35">
      <c r="A9" s="1">
        <v>5.8600000000000003E-13</v>
      </c>
      <c r="B9" t="s">
        <v>25</v>
      </c>
      <c r="C9">
        <v>8</v>
      </c>
    </row>
    <row r="10" spans="1:3" x14ac:dyDescent="0.35">
      <c r="A10" s="1">
        <v>1.0399999999999999E-11</v>
      </c>
      <c r="B10" t="s">
        <v>25</v>
      </c>
      <c r="C10">
        <v>9</v>
      </c>
    </row>
    <row r="11" spans="1:3" x14ac:dyDescent="0.35">
      <c r="A11" s="1">
        <v>1.2000000000000001E-11</v>
      </c>
      <c r="B11" t="s">
        <v>25</v>
      </c>
      <c r="C11">
        <v>10</v>
      </c>
    </row>
    <row r="12" spans="1:3" x14ac:dyDescent="0.35">
      <c r="A12" s="1">
        <v>1.1700000000000001E-11</v>
      </c>
      <c r="B12" t="s">
        <v>25</v>
      </c>
      <c r="C12">
        <v>11</v>
      </c>
    </row>
    <row r="13" spans="1:3" x14ac:dyDescent="0.35">
      <c r="A13" s="1">
        <v>7.9999999999999998E-12</v>
      </c>
      <c r="B13" t="s">
        <v>25</v>
      </c>
      <c r="C13">
        <v>12</v>
      </c>
    </row>
    <row r="14" spans="1:3" x14ac:dyDescent="0.35">
      <c r="A14" s="6">
        <v>3.3000000000000002E-11</v>
      </c>
      <c r="B14" t="s">
        <v>26</v>
      </c>
      <c r="C14">
        <v>1</v>
      </c>
    </row>
    <row r="15" spans="1:3" x14ac:dyDescent="0.35">
      <c r="A15" s="1">
        <v>3.5999999999999998E-22</v>
      </c>
      <c r="B15" t="s">
        <v>26</v>
      </c>
      <c r="C15">
        <v>2</v>
      </c>
    </row>
    <row r="16" spans="1:3" x14ac:dyDescent="0.35">
      <c r="A16" s="1">
        <v>1.5E-11</v>
      </c>
      <c r="B16" t="s">
        <v>26</v>
      </c>
      <c r="C16">
        <v>3</v>
      </c>
    </row>
    <row r="17" spans="1:3" x14ac:dyDescent="0.35">
      <c r="A17" s="1">
        <v>3.1999999999999999E-11</v>
      </c>
      <c r="B17" t="s">
        <v>26</v>
      </c>
      <c r="C17">
        <v>4</v>
      </c>
    </row>
    <row r="18" spans="1:3" x14ac:dyDescent="0.35">
      <c r="A18" s="1">
        <v>7.3699999999999999E-13</v>
      </c>
      <c r="B18" t="s">
        <v>26</v>
      </c>
      <c r="C18">
        <v>5</v>
      </c>
    </row>
    <row r="19" spans="1:3" x14ac:dyDescent="0.35">
      <c r="A19" s="1">
        <v>9.9999999999999994E-12</v>
      </c>
      <c r="B19" t="s">
        <v>26</v>
      </c>
      <c r="C19">
        <v>6</v>
      </c>
    </row>
    <row r="20" spans="1:3" x14ac:dyDescent="0.35">
      <c r="A20" s="1">
        <v>9.9999999999999994E-12</v>
      </c>
      <c r="B20" t="s">
        <v>26</v>
      </c>
      <c r="C20">
        <v>7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all</vt:lpstr>
      <vt:lpstr>float m</vt:lpstr>
      <vt:lpstr>float f</vt:lpstr>
      <vt:lpstr>298-258</vt:lpstr>
      <vt:lpstr>literature</vt:lpstr>
      <vt:lpstr>Final data</vt:lpstr>
      <vt:lpstr>NIST 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Annie Kemp</dc:creator>
  <cp:keywords/>
  <dc:description/>
  <cp:lastModifiedBy>Annie Kemp</cp:lastModifiedBy>
  <cp:revision/>
  <dcterms:created xsi:type="dcterms:W3CDTF">2023-11-22T12:39:56Z</dcterms:created>
  <dcterms:modified xsi:type="dcterms:W3CDTF">2024-03-29T11:08:47Z</dcterms:modified>
  <cp:category/>
  <cp:contentStatus/>
</cp:coreProperties>
</file>