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126"/>
  <workbookPr defaultThemeVersion="124226"/>
  <mc:AlternateContent xmlns:mc="http://schemas.openxmlformats.org/markup-compatibility/2006">
    <mc:Choice Requires="x15">
      <x15ac:absPath xmlns:x15ac="http://schemas.microsoft.com/office/spreadsheetml/2010/11/ac" url="D:\直屬\"/>
    </mc:Choice>
  </mc:AlternateContent>
  <xr:revisionPtr revIDLastSave="0" documentId="10_ncr:100000_{F7B2FA29-22E8-4BF2-899C-D6F68AD11E29}" xr6:coauthVersionLast="31" xr6:coauthVersionMax="31" xr10:uidLastSave="{00000000-0000-0000-0000-000000000000}"/>
  <bookViews>
    <workbookView xWindow="600" yWindow="105" windowWidth="19395" windowHeight="7380" xr2:uid="{00000000-000D-0000-FFFF-FFFF00000000}"/>
  </bookViews>
  <sheets>
    <sheet name="工作表1" sheetId="1" r:id="rId1"/>
    <sheet name="工作表2" sheetId="2" r:id="rId2"/>
    <sheet name="工作表3" sheetId="3" r:id="rId3"/>
  </sheets>
  <calcPr calcId="179017"/>
</workbook>
</file>

<file path=xl/calcChain.xml><?xml version="1.0" encoding="utf-8"?>
<calcChain xmlns="http://schemas.openxmlformats.org/spreadsheetml/2006/main">
  <c r="N18" i="2" l="1"/>
  <c r="I18" i="2"/>
  <c r="D18" i="2"/>
  <c r="N17" i="2"/>
  <c r="I17" i="2"/>
  <c r="D17" i="2"/>
  <c r="N16" i="2"/>
  <c r="I16" i="2"/>
  <c r="D16" i="2"/>
  <c r="N15" i="2"/>
  <c r="I15" i="2"/>
  <c r="D15" i="2"/>
  <c r="N14" i="2"/>
  <c r="O14" i="2" s="1"/>
  <c r="P14" i="2" s="1"/>
  <c r="Q14" i="2" s="1"/>
  <c r="I14" i="2"/>
  <c r="J14" i="2" s="1"/>
  <c r="K14" i="2" s="1"/>
  <c r="L14" i="2" s="1"/>
  <c r="D14" i="2"/>
  <c r="E14" i="2" s="1"/>
  <c r="F14" i="2" s="1"/>
  <c r="G14" i="2" s="1"/>
  <c r="N8" i="2"/>
  <c r="I8" i="2"/>
  <c r="D8" i="2"/>
  <c r="N7" i="2"/>
  <c r="I7" i="2"/>
  <c r="D7" i="2"/>
  <c r="N6" i="2"/>
  <c r="I6" i="2"/>
  <c r="D6" i="2"/>
  <c r="N5" i="2"/>
  <c r="I5" i="2"/>
  <c r="D5" i="2"/>
  <c r="N4" i="2"/>
  <c r="O4" i="2" s="1"/>
  <c r="P4" i="2" s="1"/>
  <c r="Q4" i="2" s="1"/>
  <c r="I4" i="2"/>
  <c r="J4" i="2" s="1"/>
  <c r="K4" i="2" s="1"/>
  <c r="L4" i="2" s="1"/>
  <c r="D4" i="2"/>
  <c r="E4" i="2" s="1"/>
  <c r="F4" i="2" s="1"/>
  <c r="G4" i="2" s="1"/>
  <c r="H4" i="1" l="1"/>
  <c r="B18" i="1"/>
  <c r="K8" i="1"/>
  <c r="K9" i="1"/>
  <c r="K10" i="1"/>
  <c r="K11" i="1"/>
  <c r="K12" i="1"/>
  <c r="K13" i="1"/>
  <c r="K14" i="1"/>
  <c r="K15" i="1"/>
  <c r="K16" i="1"/>
  <c r="K7" i="1"/>
  <c r="J8" i="1"/>
  <c r="J9" i="1"/>
  <c r="J10" i="1"/>
  <c r="J11" i="1"/>
  <c r="J12" i="1"/>
  <c r="J13" i="1"/>
  <c r="J14" i="1"/>
  <c r="J15" i="1"/>
  <c r="J16" i="1"/>
  <c r="J7" i="1"/>
  <c r="H8" i="1"/>
  <c r="H9" i="1"/>
  <c r="H10" i="1"/>
  <c r="H11" i="1"/>
  <c r="H12" i="1"/>
  <c r="H13" i="1"/>
  <c r="H14" i="1"/>
  <c r="H15" i="1"/>
  <c r="H16" i="1"/>
  <c r="H7" i="1"/>
  <c r="G4" i="1" l="1"/>
  <c r="F4" i="1" l="1"/>
</calcChain>
</file>

<file path=xl/sharedStrings.xml><?xml version="1.0" encoding="utf-8"?>
<sst xmlns="http://schemas.openxmlformats.org/spreadsheetml/2006/main" count="79" uniqueCount="47">
  <si>
    <t>標準差</t>
    <phoneticPr fontId="1" type="noConversion"/>
  </si>
  <si>
    <t xml:space="preserve">           </t>
    <phoneticPr fontId="1" type="noConversion"/>
  </si>
  <si>
    <t>截面積 m^2</t>
    <phoneticPr fontId="1" type="noConversion"/>
  </si>
  <si>
    <t>m-m0 (kg)</t>
    <phoneticPr fontId="1" type="noConversion"/>
  </si>
  <si>
    <t>平均 (cm)</t>
    <phoneticPr fontId="1" type="noConversion"/>
  </si>
  <si>
    <t>ΔL (m)</t>
    <phoneticPr fontId="1" type="noConversion"/>
  </si>
  <si>
    <t>金屬線長度</t>
    <phoneticPr fontId="1" type="noConversion"/>
  </si>
  <si>
    <t>r=</t>
    <phoneticPr fontId="1" type="noConversion"/>
  </si>
  <si>
    <t>m</t>
  </si>
  <si>
    <t>m</t>
    <phoneticPr fontId="1" type="noConversion"/>
  </si>
  <si>
    <t>R=</t>
    <phoneticPr fontId="1" type="noConversion"/>
  </si>
  <si>
    <t>L0=</t>
    <phoneticPr fontId="1" type="noConversion"/>
  </si>
  <si>
    <t>Y=</t>
    <phoneticPr fontId="1" type="noConversion"/>
  </si>
  <si>
    <t>(cm)</t>
    <phoneticPr fontId="1" type="noConversion"/>
  </si>
  <si>
    <t>伸長量</t>
    <phoneticPr fontId="1" type="noConversion"/>
  </si>
  <si>
    <t>鋼線</t>
    <phoneticPr fontId="4" type="noConversion"/>
  </si>
  <si>
    <t>轉動慣量(I)=0.042</t>
    <phoneticPr fontId="4" type="noConversion"/>
  </si>
  <si>
    <t>I=1/2*M*R^2</t>
    <phoneticPr fontId="4" type="noConversion"/>
  </si>
  <si>
    <t>轉動慣量(I)=0.0741</t>
    <phoneticPr fontId="4" type="noConversion"/>
  </si>
  <si>
    <t>I=1/2*M*R^2+1/2*M*(R1^2+R2^2)</t>
    <phoneticPr fontId="4" type="noConversion"/>
  </si>
  <si>
    <t>轉動慣量(I)=0.0788</t>
    <phoneticPr fontId="4" type="noConversion"/>
  </si>
  <si>
    <t>I=1/2*M*R^2+m*r^2+2*m*l^2</t>
    <phoneticPr fontId="4" type="noConversion"/>
  </si>
  <si>
    <t>L=0.755m</t>
    <phoneticPr fontId="4" type="noConversion"/>
  </si>
  <si>
    <t>圓盤</t>
    <phoneticPr fontId="4" type="noConversion"/>
  </si>
  <si>
    <t>圓盤+兩個實心柱</t>
    <phoneticPr fontId="4" type="noConversion"/>
  </si>
  <si>
    <t>圓盤+空心圓柱</t>
    <phoneticPr fontId="4" type="noConversion"/>
  </si>
  <si>
    <t>T</t>
    <phoneticPr fontId="4" type="noConversion"/>
  </si>
  <si>
    <t>S</t>
    <phoneticPr fontId="4" type="noConversion"/>
  </si>
  <si>
    <t>ΔS(SI制)</t>
    <phoneticPr fontId="4" type="noConversion"/>
  </si>
  <si>
    <t>dyne*cm^2</t>
    <phoneticPr fontId="4" type="noConversion"/>
  </si>
  <si>
    <t>百分誤差(%)</t>
    <phoneticPr fontId="4" type="noConversion"/>
  </si>
  <si>
    <t>dyne*cm^2</t>
  </si>
  <si>
    <t>S=(8兀LI)/T^2*R^4</t>
    <phoneticPr fontId="4" type="noConversion"/>
  </si>
  <si>
    <t>銅線</t>
    <phoneticPr fontId="4" type="noConversion"/>
  </si>
  <si>
    <t>L=0.754m</t>
    <phoneticPr fontId="4" type="noConversion"/>
  </si>
  <si>
    <t>ΔS</t>
    <phoneticPr fontId="4" type="noConversion"/>
  </si>
  <si>
    <t>M=</t>
    <phoneticPr fontId="4" type="noConversion"/>
  </si>
  <si>
    <t>Kg</t>
    <phoneticPr fontId="4" type="noConversion"/>
  </si>
  <si>
    <t>R=</t>
    <phoneticPr fontId="4" type="noConversion"/>
  </si>
  <si>
    <t>m</t>
    <phoneticPr fontId="4" type="noConversion"/>
  </si>
  <si>
    <t>R1=</t>
    <phoneticPr fontId="4" type="noConversion"/>
  </si>
  <si>
    <t>R2=</t>
    <phoneticPr fontId="4" type="noConversion"/>
  </si>
  <si>
    <t>m=</t>
    <phoneticPr fontId="4" type="noConversion"/>
  </si>
  <si>
    <t>r=</t>
    <phoneticPr fontId="4" type="noConversion"/>
  </si>
  <si>
    <t>l=</t>
    <phoneticPr fontId="4" type="noConversion"/>
  </si>
  <si>
    <t>s^-1</t>
    <phoneticPr fontId="1" type="noConversion"/>
  </si>
  <si>
    <t>平均(cm)</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</si>
</sst>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m&quot;月&quot;d&quot;日&quot;"/>
    <numFmt numFmtId="177" formatCode="0.000"/>
    <numFmt numFmtId="178" formatCode="0.00_);[Red]\(0.00\)"/>
  </numFmts>
  <fonts count="5" x14ac:knownFonts="1">
    <font>
      <sz val="12"/>
      <color theme="1"/>
      <name val="新細明體"/>
      <family val="2"/>
      <charset val="136"/>
      <scheme val="minor"/>
    </font>
    <font>
      <sz val="9"/>
      <name val="新細明體"/>
      <family val="2"/>
      <charset val="136"/>
      <scheme val="minor"/>
    </font>
    <font>
      <sz val="12"/>
      <color theme="1"/>
      <name val="新細明體"/>
      <family val="1"/>
      <charset val="136"/>
    </font>
    <font>
      <b/>
      <sz val="12"/>
      <color theme="1"/>
      <name val="新細明體"/>
      <family val="1"/>
      <charset val="136"/>
      <scheme val="minor"/>
    </font>
    <font>
      <sz val="9"/>
      <name val="新細明體"/>
      <family val="3"/>
      <charset val="136"/>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9">
    <xf numFmtId="0" fontId="0" fillId="0" borderId="0" xfId="0">
      <alignment vertical="center"/>
    </xf>
    <xf numFmtId="176" fontId="0" fillId="0" borderId="0" xfId="0" applyNumberFormat="1">
      <alignment vertical="center"/>
    </xf>
    <xf numFmtId="0" fontId="2" fillId="0" borderId="0" xfId="0" applyFont="1">
      <alignment vertical="center"/>
    </xf>
    <xf numFmtId="0" fontId="3" fillId="0" borderId="0" xfId="0" applyFont="1">
      <alignment vertical="center"/>
    </xf>
    <xf numFmtId="177" fontId="0" fillId="0" borderId="0" xfId="0" applyNumberFormat="1">
      <alignment vertical="center"/>
    </xf>
    <xf numFmtId="0" fontId="0" fillId="0" borderId="0" xfId="0" applyAlignment="1"/>
    <xf numFmtId="0" fontId="2" fillId="0" borderId="0" xfId="0" applyFont="1" applyAlignment="1"/>
    <xf numFmtId="178" fontId="0" fillId="0" borderId="0" xfId="0" applyNumberFormat="1" applyAlignment="1"/>
    <xf numFmtId="0" fontId="0" fillId="0" borderId="0" xfId="0" applyAlignment="1">
      <alignment horizontal="center"/>
    </xf>
  </cellXfs>
  <cellStyles count="1">
    <cellStyle name="一般"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TW"/>
        </a:p>
      </c:txPr>
    </c:title>
    <c:autoTitleDeleted val="0"/>
    <c:plotArea>
      <c:layout/>
      <c:scatterChart>
        <c:scatterStyle val="smoothMarker"/>
        <c:varyColors val="0"/>
        <c:ser>
          <c:idx val="0"/>
          <c:order val="0"/>
          <c:spPr>
            <a:ln w="19050" cap="rnd">
              <a:solidFill>
                <a:schemeClr val="accent1"/>
              </a:solidFill>
              <a:round/>
            </a:ln>
            <a:effectLst/>
          </c:spPr>
          <c:marker>
            <c:symbol val="none"/>
          </c:marker>
          <c:trendline>
            <c:spPr>
              <a:ln w="19050" cap="rnd">
                <a:solidFill>
                  <a:schemeClr val="accent1"/>
                </a:solidFill>
                <a:prstDash val="sysDot"/>
              </a:ln>
              <a:effectLst/>
            </c:spPr>
            <c:trendlineType val="linear"/>
            <c:dispRSqr val="0"/>
            <c:dispEq val="1"/>
            <c:trendlineLbl>
              <c:layout>
                <c:manualLayout>
                  <c:x val="-2.46496062992126E-2"/>
                  <c:y val="0.50743365412656749"/>
                </c:manualLayout>
              </c:layout>
              <c:numFmt formatCode="General" sourceLinked="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zh-TW"/>
                </a:p>
              </c:txPr>
            </c:trendlineLbl>
          </c:trendline>
          <c:xVal>
            <c:numRef>
              <c:f>工作表1!$A$7:$A$16</c:f>
              <c:numCache>
                <c:formatCode>General</c:formatCode>
                <c:ptCount val="10"/>
                <c:pt idx="0">
                  <c:v>0.2</c:v>
                </c:pt>
                <c:pt idx="1">
                  <c:v>0.4</c:v>
                </c:pt>
                <c:pt idx="2">
                  <c:v>0.6</c:v>
                </c:pt>
                <c:pt idx="3">
                  <c:v>0.8</c:v>
                </c:pt>
                <c:pt idx="4">
                  <c:v>1</c:v>
                </c:pt>
                <c:pt idx="5">
                  <c:v>1.2</c:v>
                </c:pt>
                <c:pt idx="6">
                  <c:v>1.4</c:v>
                </c:pt>
                <c:pt idx="7">
                  <c:v>1.6</c:v>
                </c:pt>
                <c:pt idx="8">
                  <c:v>1.8</c:v>
                </c:pt>
                <c:pt idx="9">
                  <c:v>2</c:v>
                </c:pt>
              </c:numCache>
            </c:numRef>
          </c:xVal>
          <c:yVal>
            <c:numRef>
              <c:f>工作表1!$J$7:$J$16</c:f>
              <c:numCache>
                <c:formatCode>General</c:formatCode>
                <c:ptCount val="10"/>
                <c:pt idx="0">
                  <c:v>1.1842199999999999E-6</c:v>
                </c:pt>
                <c:pt idx="1">
                  <c:v>2.4090749999999999E-6</c:v>
                </c:pt>
                <c:pt idx="2">
                  <c:v>3.7132649999999998E-6</c:v>
                </c:pt>
                <c:pt idx="3">
                  <c:v>4.9555350000000001E-6</c:v>
                </c:pt>
                <c:pt idx="4">
                  <c:v>6.3022950000000003E-6</c:v>
                </c:pt>
                <c:pt idx="5">
                  <c:v>7.5417592500000006E-6</c:v>
                </c:pt>
                <c:pt idx="6">
                  <c:v>8.9087399999999993E-6</c:v>
                </c:pt>
                <c:pt idx="7">
                  <c:v>1.0185356249999999E-5</c:v>
                </c:pt>
                <c:pt idx="8">
                  <c:v>1.1540920500000001E-5</c:v>
                </c:pt>
                <c:pt idx="9">
                  <c:v>1.285526925E-5</c:v>
                </c:pt>
              </c:numCache>
            </c:numRef>
          </c:yVal>
          <c:smooth val="1"/>
          <c:extLst>
            <c:ext xmlns:c16="http://schemas.microsoft.com/office/drawing/2014/chart" uri="{C3380CC4-5D6E-409C-BE32-E72D297353CC}">
              <c16:uniqueId val="{00000000-CD24-4252-A597-F5E8311CF424}"/>
            </c:ext>
          </c:extLst>
        </c:ser>
        <c:dLbls>
          <c:showLegendKey val="0"/>
          <c:showVal val="0"/>
          <c:showCatName val="0"/>
          <c:showSerName val="0"/>
          <c:showPercent val="0"/>
          <c:showBubbleSize val="0"/>
        </c:dLbls>
        <c:axId val="193108048"/>
        <c:axId val="193102800"/>
      </c:scatterChart>
      <c:valAx>
        <c:axId val="19310804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193102800"/>
        <c:crosses val="autoZero"/>
        <c:crossBetween val="midCat"/>
      </c:valAx>
      <c:valAx>
        <c:axId val="1931028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19310804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TW"/>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12</xdr:col>
      <xdr:colOff>300990</xdr:colOff>
      <xdr:row>5</xdr:row>
      <xdr:rowOff>60960</xdr:rowOff>
    </xdr:from>
    <xdr:to>
      <xdr:col>19</xdr:col>
      <xdr:colOff>605790</xdr:colOff>
      <xdr:row>18</xdr:row>
      <xdr:rowOff>129540</xdr:rowOff>
    </xdr:to>
    <xdr:graphicFrame macro="">
      <xdr:nvGraphicFramePr>
        <xdr:cNvPr id="4" name="圖表 3">
          <a:extLst>
            <a:ext uri="{FF2B5EF4-FFF2-40B4-BE49-F238E27FC236}">
              <a16:creationId xmlns:a16="http://schemas.microsoft.com/office/drawing/2014/main" id="{A97131DD-EE07-4083-B5D0-132CAA7169E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8</xdr:col>
      <xdr:colOff>171450</xdr:colOff>
      <xdr:row>5</xdr:row>
      <xdr:rowOff>38101</xdr:rowOff>
    </xdr:from>
    <xdr:ext cx="371475" cy="172227"/>
    <mc:AlternateContent xmlns:mc="http://schemas.openxmlformats.org/markup-compatibility/2006" xmlns:a14="http://schemas.microsoft.com/office/drawing/2010/main">
      <mc:Choice Requires="a14">
        <xdr:sp macro="" textlink="">
          <xdr:nvSpPr>
            <xdr:cNvPr id="2" name="文字方塊 1">
              <a:extLst>
                <a:ext uri="{FF2B5EF4-FFF2-40B4-BE49-F238E27FC236}">
                  <a16:creationId xmlns:a16="http://schemas.microsoft.com/office/drawing/2014/main" id="{D56A2588-58F0-41FB-8BEE-05A39C6BAF25}"/>
                </a:ext>
              </a:extLst>
            </xdr:cNvPr>
            <xdr:cNvSpPr txBox="1"/>
          </xdr:nvSpPr>
          <xdr:spPr>
            <a:xfrm>
              <a:off x="5753100" y="1085851"/>
              <a:ext cx="3714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zh-TW" altLang="en-US" sz="1100" i="1">
                        <a:latin typeface="Cambria Math" panose="02040503050406030204" pitchFamily="18" charset="0"/>
                      </a:rPr>
                      <m:t>𝜃</m:t>
                    </m:r>
                  </m:oMath>
                </m:oMathPara>
              </a14:m>
              <a:endParaRPr lang="zh-TW" altLang="en-US" sz="1100"/>
            </a:p>
          </xdr:txBody>
        </xdr:sp>
      </mc:Choice>
      <mc:Fallback xmlns="">
        <xdr:sp macro="" textlink="">
          <xdr:nvSpPr>
            <xdr:cNvPr id="2" name="文字方塊 1">
              <a:extLst>
                <a:ext uri="{FF2B5EF4-FFF2-40B4-BE49-F238E27FC236}">
                  <a16:creationId xmlns:a16="http://schemas.microsoft.com/office/drawing/2014/main" id="{D56A2588-58F0-41FB-8BEE-05A39C6BAF25}"/>
                </a:ext>
              </a:extLst>
            </xdr:cNvPr>
            <xdr:cNvSpPr txBox="1"/>
          </xdr:nvSpPr>
          <xdr:spPr>
            <a:xfrm>
              <a:off x="5753100" y="1085851"/>
              <a:ext cx="3714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zh-TW" altLang="en-US" sz="1100" i="0">
                  <a:latin typeface="Cambria Math" panose="02040503050406030204" pitchFamily="18" charset="0"/>
                </a:rPr>
                <a:t>𝜃</a:t>
              </a:r>
              <a:endParaRPr lang="zh-TW" altLang="en-US" sz="1100"/>
            </a:p>
          </xdr:txBody>
        </xdr:sp>
      </mc:Fallback>
    </mc:AlternateContent>
    <xdr:clientData/>
  </xdr:oneCellAnchor>
  <xdr:oneCellAnchor>
    <xdr:from>
      <xdr:col>4</xdr:col>
      <xdr:colOff>171450</xdr:colOff>
      <xdr:row>19</xdr:row>
      <xdr:rowOff>38101</xdr:rowOff>
    </xdr:from>
    <xdr:ext cx="371475" cy="172227"/>
    <mc:AlternateContent xmlns:mc="http://schemas.openxmlformats.org/markup-compatibility/2006" xmlns:a14="http://schemas.microsoft.com/office/drawing/2010/main">
      <mc:Choice Requires="a14">
        <xdr:sp macro="" textlink="">
          <xdr:nvSpPr>
            <xdr:cNvPr id="5" name="文字方塊 4">
              <a:extLst>
                <a:ext uri="{FF2B5EF4-FFF2-40B4-BE49-F238E27FC236}">
                  <a16:creationId xmlns:a16="http://schemas.microsoft.com/office/drawing/2014/main" id="{1BF6C585-4D73-47EE-BCC8-D96DD4790488}"/>
                </a:ext>
              </a:extLst>
            </xdr:cNvPr>
            <xdr:cNvSpPr txBox="1"/>
          </xdr:nvSpPr>
          <xdr:spPr>
            <a:xfrm>
              <a:off x="5740774" y="1102660"/>
              <a:ext cx="3714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zh-TW" altLang="en-US" sz="1100" i="1">
                        <a:latin typeface="Cambria Math" panose="02040503050406030204" pitchFamily="18" charset="0"/>
                      </a:rPr>
                      <m:t>𝜃</m:t>
                    </m:r>
                  </m:oMath>
                </m:oMathPara>
              </a14:m>
              <a:endParaRPr lang="zh-TW" altLang="en-US" sz="1100"/>
            </a:p>
          </xdr:txBody>
        </xdr:sp>
      </mc:Choice>
      <mc:Fallback xmlns="">
        <xdr:sp macro="" textlink="">
          <xdr:nvSpPr>
            <xdr:cNvPr id="5" name="文字方塊 4">
              <a:extLst>
                <a:ext uri="{FF2B5EF4-FFF2-40B4-BE49-F238E27FC236}">
                  <a16:creationId xmlns:a16="http://schemas.microsoft.com/office/drawing/2014/main" id="{1BF6C585-4D73-47EE-BCC8-D96DD4790488}"/>
                </a:ext>
              </a:extLst>
            </xdr:cNvPr>
            <xdr:cNvSpPr txBox="1"/>
          </xdr:nvSpPr>
          <xdr:spPr>
            <a:xfrm>
              <a:off x="5740774" y="1102660"/>
              <a:ext cx="3714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zh-TW" altLang="en-US" sz="1100" i="0">
                  <a:latin typeface="Cambria Math" panose="02040503050406030204" pitchFamily="18" charset="0"/>
                </a:rPr>
                <a:t>𝜃</a:t>
              </a:r>
              <a:endParaRPr lang="zh-TW" altLang="en-US" sz="1100"/>
            </a:p>
          </xdr:txBody>
        </xdr:sp>
      </mc:Fallback>
    </mc:AlternateContent>
    <xdr:clientData/>
  </xdr:oneCellAnchor>
  <xdr:twoCellAnchor>
    <xdr:from>
      <xdr:col>0</xdr:col>
      <xdr:colOff>30256</xdr:colOff>
      <xdr:row>18</xdr:row>
      <xdr:rowOff>26333</xdr:rowOff>
    </xdr:from>
    <xdr:to>
      <xdr:col>8</xdr:col>
      <xdr:colOff>552450</xdr:colOff>
      <xdr:row>22</xdr:row>
      <xdr:rowOff>9525</xdr:rowOff>
    </xdr:to>
    <xdr:sp macro="" textlink="">
      <xdr:nvSpPr>
        <xdr:cNvPr id="3" name="文字方塊 2">
          <a:extLst>
            <a:ext uri="{FF2B5EF4-FFF2-40B4-BE49-F238E27FC236}">
              <a16:creationId xmlns:a16="http://schemas.microsoft.com/office/drawing/2014/main" id="{258C98E7-E6F7-494E-BA5A-928BA3B48512}"/>
            </a:ext>
          </a:extLst>
        </xdr:cNvPr>
        <xdr:cNvSpPr txBox="1"/>
      </xdr:nvSpPr>
      <xdr:spPr>
        <a:xfrm>
          <a:off x="30256" y="3798233"/>
          <a:ext cx="10428194" cy="82139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1100"/>
            <a:t>討論</a:t>
          </a:r>
          <a:r>
            <a:rPr lang="en-US" altLang="zh-TW" sz="1100"/>
            <a:t>:</a:t>
          </a:r>
          <a:r>
            <a:rPr lang="zh-TW" altLang="en-US" sz="1100"/>
            <a:t>這次實驗是我認為最複雜的，一開始要調整望遠鏡，我們這組花了一小時調整，因此這次實驗非常匆忙也差點做不完，此外這次實驗要特別小心於單位問題，不同的工具測出來的單位不同，要記得變換，因此我們利用一個小技巧，就是把所有數據都統一成公制單位，如此一來在運算方面就不會出現單位的問題了。調整望遠鏡，經過那一小時，我發現一些技巧，例如應該先調整焦距，然後找到鏡子後，再調整到適當焦距，當看到尺之後，再調整高度。</a:t>
          </a:r>
        </a:p>
      </xdr:txBody>
    </xdr:sp>
    <xdr:clientData/>
  </xdr:twoCellAnchor>
  <xdr:twoCellAnchor>
    <xdr:from>
      <xdr:col>0</xdr:col>
      <xdr:colOff>0</xdr:colOff>
      <xdr:row>23</xdr:row>
      <xdr:rowOff>0</xdr:rowOff>
    </xdr:from>
    <xdr:to>
      <xdr:col>8</xdr:col>
      <xdr:colOff>522194</xdr:colOff>
      <xdr:row>26</xdr:row>
      <xdr:rowOff>192742</xdr:rowOff>
    </xdr:to>
    <xdr:sp macro="" textlink="">
      <xdr:nvSpPr>
        <xdr:cNvPr id="6" name="文字方塊 5">
          <a:extLst>
            <a:ext uri="{FF2B5EF4-FFF2-40B4-BE49-F238E27FC236}">
              <a16:creationId xmlns:a16="http://schemas.microsoft.com/office/drawing/2014/main" id="{AD3CAE7A-81CF-424B-AFAF-F42701D48BD3}"/>
            </a:ext>
          </a:extLst>
        </xdr:cNvPr>
        <xdr:cNvSpPr txBox="1"/>
      </xdr:nvSpPr>
      <xdr:spPr>
        <a:xfrm>
          <a:off x="0" y="4819650"/>
          <a:ext cx="10428194" cy="82139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1100"/>
            <a:t>心得</a:t>
          </a:r>
          <a:r>
            <a:rPr lang="en-US" altLang="zh-TW" sz="1100"/>
            <a:t>:</a:t>
          </a:r>
          <a:r>
            <a:rPr lang="zh-TW" altLang="en-US" sz="1100"/>
            <a:t>實驗最注重的是團隊合作，不然有在多的時間都是沒用的，這次實驗遇到的問題又是之前所沒遇過的，團隊合作就更顯為重要了。我滿喜歡這次實驗的，因為這次實驗使用了一些新的器材，而那些器材一開始在我還沒接觸前我都認為他不能稱做實驗器材，因此其實生活中遇到的一些工具，都有可能是實驗的好工具呢</a:t>
          </a:r>
          <a:r>
            <a:rPr lang="en-US" altLang="zh-TW" sz="1100"/>
            <a:t>!</a:t>
          </a:r>
          <a:endParaRPr lang="zh-TW" altLang="en-US" sz="1100"/>
        </a:p>
      </xdr:txBody>
    </xdr:sp>
    <xdr:clientData/>
  </xdr:twoCellAnchor>
</xdr:wsDr>
</file>

<file path=xl/drawings/drawing2.xml><?xml version="1.0" encoding="utf-8"?>
<xdr:wsDr xmlns:xdr="http://schemas.openxmlformats.org/drawingml/2006/spreadsheetDrawing" xmlns:a="http://schemas.openxmlformats.org/drawingml/2006/main">
  <xdr:oneCellAnchor>
    <xdr:from>
      <xdr:col>4</xdr:col>
      <xdr:colOff>297180</xdr:colOff>
      <xdr:row>28</xdr:row>
      <xdr:rowOff>121920</xdr:rowOff>
    </xdr:from>
    <xdr:ext cx="3962400" cy="1866900"/>
    <xdr:sp macro="" textlink="">
      <xdr:nvSpPr>
        <xdr:cNvPr id="2" name="文字方塊 1">
          <a:extLst>
            <a:ext uri="{FF2B5EF4-FFF2-40B4-BE49-F238E27FC236}">
              <a16:creationId xmlns:a16="http://schemas.microsoft.com/office/drawing/2014/main" id="{E41D4AF6-202A-49F9-B596-21E0DEC7C16B}"/>
            </a:ext>
          </a:extLst>
        </xdr:cNvPr>
        <xdr:cNvSpPr txBox="1"/>
      </xdr:nvSpPr>
      <xdr:spPr>
        <a:xfrm>
          <a:off x="3678555" y="5989320"/>
          <a:ext cx="3962400" cy="18669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zh-TW" altLang="en-US" sz="1100"/>
            <a:t>討論</a:t>
          </a:r>
          <a:r>
            <a:rPr lang="en-US" altLang="zh-TW" sz="1100"/>
            <a:t>:</a:t>
          </a:r>
          <a:r>
            <a:rPr lang="zh-TW" altLang="en-US" sz="1100"/>
            <a:t> 剛開始我們做出來的切變係數的值差異相當大，同樣的 材質做出來的值卻不同。後來我們發現是我們一開始算的轉動慣量出了很大的問題。我們在算空心圓柱時竟沒考慮到內徑和外徑的問題，另外，我們在算兩實心圓柱時也沒考慮到平行軸的問題。在翻閱實驗講義後發現了我們的問題並且修正。最後算出的百分誤差都偏小。而我覺得那些誤差產生的原因是我們量測週期所產生的誤差。我們是以端點為開始計時與結束計時的指標，我們可能是在圓盤上所標記的貼紙尚未到端點時就結束計時，所以才產生誤差。</a:t>
          </a:r>
        </a:p>
      </xdr:txBody>
    </xdr:sp>
    <xdr:clientData/>
  </xdr:oneCellAnchor>
  <xdr:oneCellAnchor>
    <xdr:from>
      <xdr:col>4</xdr:col>
      <xdr:colOff>419100</xdr:colOff>
      <xdr:row>39</xdr:row>
      <xdr:rowOff>190500</xdr:rowOff>
    </xdr:from>
    <xdr:ext cx="2849880" cy="1470660"/>
    <xdr:sp macro="" textlink="">
      <xdr:nvSpPr>
        <xdr:cNvPr id="3" name="文字方塊 2">
          <a:extLst>
            <a:ext uri="{FF2B5EF4-FFF2-40B4-BE49-F238E27FC236}">
              <a16:creationId xmlns:a16="http://schemas.microsoft.com/office/drawing/2014/main" id="{64AF0670-B6DF-4F40-A071-C73A5E38135A}"/>
            </a:ext>
          </a:extLst>
        </xdr:cNvPr>
        <xdr:cNvSpPr txBox="1"/>
      </xdr:nvSpPr>
      <xdr:spPr>
        <a:xfrm>
          <a:off x="3800475" y="8362950"/>
          <a:ext cx="2849880" cy="14706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zh-TW" altLang="en-US" sz="1100"/>
            <a:t>心得</a:t>
          </a:r>
          <a:r>
            <a:rPr lang="en-US" altLang="zh-TW" sz="1100"/>
            <a:t>:</a:t>
          </a:r>
          <a:r>
            <a:rPr lang="zh-TW" altLang="en-US" sz="1100"/>
            <a:t>經過這次實驗，我們體會到在做實驗時咬很細心也要很有耐心。在處理數據時要看清楚課本要我們做的不然會一直算錯然後很難發現自己的盲點。再來，在計時時咬很有耐心，要盡量讓時間準確，不能因為太急而太早按</a:t>
          </a:r>
          <a:r>
            <a:rPr lang="zh-TW" altLang="zh-TW" sz="1100">
              <a:solidFill>
                <a:schemeClr val="tx1"/>
              </a:solidFill>
              <a:effectLst/>
              <a:latin typeface="+mn-lt"/>
              <a:ea typeface="+mn-ea"/>
              <a:cs typeface="+mn-cs"/>
            </a:rPr>
            <a:t>碼錶</a:t>
          </a:r>
          <a:r>
            <a:rPr lang="zh-TW" altLang="en-US" sz="1100"/>
            <a:t>，也不能因為分心而太晚按碼錶。</a:t>
          </a:r>
          <a:endParaRPr lang="en-US" altLang="zh-TW" sz="1100"/>
        </a:p>
      </xdr:txBody>
    </xdr:sp>
    <xdr:clientData/>
  </xdr:oneCellAnchor>
</xdr:wsDr>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V35"/>
  <sheetViews>
    <sheetView tabSelected="1" zoomScaleNormal="100" workbookViewId="0">
      <selection activeCell="K5" sqref="K5"/>
    </sheetView>
  </sheetViews>
  <sheetFormatPr defaultRowHeight="16.5" x14ac:dyDescent="0.25"/>
  <cols>
    <col min="1" max="12" width="16.25" customWidth="1"/>
  </cols>
  <sheetData>
    <row r="2" spans="1:15" x14ac:dyDescent="0.25">
      <c r="A2" t="s">
        <v>6</v>
      </c>
      <c r="B2" t="s">
        <v>13</v>
      </c>
      <c r="M2" t="s">
        <v>10</v>
      </c>
      <c r="N2">
        <v>1.3</v>
      </c>
      <c r="O2" t="s">
        <v>8</v>
      </c>
    </row>
    <row r="3" spans="1:15" x14ac:dyDescent="0.25">
      <c r="A3">
        <v>0.32</v>
      </c>
      <c r="B3">
        <v>0.318</v>
      </c>
      <c r="C3">
        <v>0.315</v>
      </c>
      <c r="D3">
        <v>0.316</v>
      </c>
      <c r="F3" t="s">
        <v>46</v>
      </c>
      <c r="G3" t="s">
        <v>0</v>
      </c>
      <c r="H3" t="s">
        <v>2</v>
      </c>
      <c r="M3" t="s">
        <v>7</v>
      </c>
      <c r="N3">
        <v>9.6749999999999996E-3</v>
      </c>
      <c r="O3" t="s">
        <v>9</v>
      </c>
    </row>
    <row r="4" spans="1:15" x14ac:dyDescent="0.25">
      <c r="A4">
        <v>0.32</v>
      </c>
      <c r="B4">
        <v>0.316</v>
      </c>
      <c r="C4">
        <v>0.316</v>
      </c>
      <c r="D4">
        <v>0.317</v>
      </c>
      <c r="F4" s="3">
        <f>AVERAGE(A3:D4)</f>
        <v>0.31725000000000003</v>
      </c>
      <c r="G4" s="3">
        <f>STDEV(A3:D4)</f>
        <v>1.9086270308410571E-3</v>
      </c>
      <c r="H4">
        <f>PI()*(F4/200)^2</f>
        <v>7.90484107379299E-6</v>
      </c>
      <c r="M4" t="s">
        <v>11</v>
      </c>
      <c r="N4">
        <v>1.0900000000000001</v>
      </c>
      <c r="O4" t="s">
        <v>8</v>
      </c>
    </row>
    <row r="6" spans="1:15" x14ac:dyDescent="0.25">
      <c r="A6" t="s">
        <v>3</v>
      </c>
      <c r="B6" t="s">
        <v>14</v>
      </c>
      <c r="H6" t="s">
        <v>4</v>
      </c>
      <c r="J6" s="2" t="s">
        <v>5</v>
      </c>
      <c r="K6" t="s">
        <v>0</v>
      </c>
    </row>
    <row r="7" spans="1:15" x14ac:dyDescent="0.25">
      <c r="A7">
        <v>0.2</v>
      </c>
      <c r="B7">
        <v>3.6</v>
      </c>
      <c r="C7">
        <v>3</v>
      </c>
      <c r="D7">
        <v>2.9</v>
      </c>
      <c r="E7">
        <v>3.3</v>
      </c>
      <c r="F7">
        <v>2.8</v>
      </c>
      <c r="G7">
        <v>3.5</v>
      </c>
      <c r="H7" s="4">
        <f>AVERAGE(B7:G7)</f>
        <v>3.1833333333333336</v>
      </c>
      <c r="I7">
        <v>1.2239999999999999E-2</v>
      </c>
      <c r="J7">
        <f>I7*$N$3*0.01</f>
        <v>1.1842199999999999E-6</v>
      </c>
      <c r="K7" s="4">
        <f>STDEVA(B7:G7)</f>
        <v>0.33115957885386121</v>
      </c>
    </row>
    <row r="8" spans="1:15" x14ac:dyDescent="0.25">
      <c r="A8">
        <v>0.4</v>
      </c>
      <c r="B8">
        <v>7</v>
      </c>
      <c r="C8">
        <v>6.5</v>
      </c>
      <c r="D8">
        <v>6.2</v>
      </c>
      <c r="E8">
        <v>6.2</v>
      </c>
      <c r="F8">
        <v>6.6</v>
      </c>
      <c r="G8">
        <v>6.5</v>
      </c>
      <c r="H8" s="4">
        <f t="shared" ref="H8:H16" si="0">AVERAGE(B8:G8)</f>
        <v>6.5</v>
      </c>
      <c r="I8">
        <v>2.4899999999999999E-2</v>
      </c>
      <c r="J8">
        <f t="shared" ref="J8:J16" si="1">I8*$N$3*0.01</f>
        <v>2.4090749999999999E-6</v>
      </c>
      <c r="K8" s="4">
        <f t="shared" ref="K8:K16" si="2">STDEVA(B8:G8)</f>
        <v>0.29664793948382645</v>
      </c>
    </row>
    <row r="9" spans="1:15" x14ac:dyDescent="0.25">
      <c r="A9">
        <v>0.6</v>
      </c>
      <c r="B9">
        <v>11</v>
      </c>
      <c r="C9">
        <v>9.5</v>
      </c>
      <c r="D9">
        <v>9.8000000000000007</v>
      </c>
      <c r="E9">
        <v>9.8000000000000007</v>
      </c>
      <c r="F9">
        <v>10</v>
      </c>
      <c r="G9">
        <v>9.9</v>
      </c>
      <c r="H9" s="4">
        <f t="shared" si="0"/>
        <v>10</v>
      </c>
      <c r="I9">
        <v>3.8379999999999997E-2</v>
      </c>
      <c r="J9">
        <f t="shared" si="1"/>
        <v>3.7132649999999998E-6</v>
      </c>
      <c r="K9" s="4">
        <f t="shared" si="2"/>
        <v>0.51768716422179129</v>
      </c>
    </row>
    <row r="10" spans="1:15" x14ac:dyDescent="0.25">
      <c r="A10">
        <v>0.8</v>
      </c>
      <c r="B10">
        <v>14.5</v>
      </c>
      <c r="C10">
        <v>13</v>
      </c>
      <c r="D10">
        <v>13</v>
      </c>
      <c r="E10">
        <v>12.9</v>
      </c>
      <c r="F10">
        <v>13.6</v>
      </c>
      <c r="G10">
        <v>13.2</v>
      </c>
      <c r="H10" s="4">
        <f t="shared" si="0"/>
        <v>13.366666666666667</v>
      </c>
      <c r="I10">
        <v>5.1220000000000002E-2</v>
      </c>
      <c r="J10">
        <f t="shared" si="1"/>
        <v>4.9555350000000001E-6</v>
      </c>
      <c r="K10" s="4">
        <f t="shared" si="2"/>
        <v>0.60882400303097983</v>
      </c>
    </row>
    <row r="11" spans="1:15" x14ac:dyDescent="0.25">
      <c r="A11">
        <v>1</v>
      </c>
      <c r="B11">
        <v>17.8</v>
      </c>
      <c r="C11">
        <v>16.3</v>
      </c>
      <c r="D11">
        <v>16.8</v>
      </c>
      <c r="E11">
        <v>17.2</v>
      </c>
      <c r="F11">
        <v>17</v>
      </c>
      <c r="G11">
        <v>16.8</v>
      </c>
      <c r="H11" s="4">
        <f t="shared" si="0"/>
        <v>16.983333333333334</v>
      </c>
      <c r="I11">
        <v>6.5140000000000003E-2</v>
      </c>
      <c r="J11">
        <f t="shared" si="1"/>
        <v>6.3022950000000003E-6</v>
      </c>
      <c r="K11" s="4">
        <f t="shared" si="2"/>
        <v>0.49966655548141958</v>
      </c>
    </row>
    <row r="12" spans="1:15" x14ac:dyDescent="0.25">
      <c r="A12">
        <v>1.2</v>
      </c>
      <c r="B12">
        <v>21.2</v>
      </c>
      <c r="C12">
        <v>19.7</v>
      </c>
      <c r="D12">
        <v>20.3</v>
      </c>
      <c r="E12">
        <v>20.3</v>
      </c>
      <c r="F12">
        <v>20.9</v>
      </c>
      <c r="G12">
        <v>19.899999999999999</v>
      </c>
      <c r="H12" s="4">
        <f t="shared" si="0"/>
        <v>20.383333333333336</v>
      </c>
      <c r="I12">
        <v>7.7951000000000006E-2</v>
      </c>
      <c r="J12">
        <f t="shared" si="1"/>
        <v>7.5417592500000006E-6</v>
      </c>
      <c r="K12" s="4">
        <f t="shared" si="2"/>
        <v>0.57416606192517727</v>
      </c>
    </row>
    <row r="13" spans="1:15" x14ac:dyDescent="0.25">
      <c r="A13">
        <v>1.4</v>
      </c>
      <c r="B13">
        <v>25.1</v>
      </c>
      <c r="C13">
        <v>23.6</v>
      </c>
      <c r="D13">
        <v>23.9</v>
      </c>
      <c r="E13">
        <v>23.9</v>
      </c>
      <c r="F13">
        <v>24.7</v>
      </c>
      <c r="G13">
        <v>23.8</v>
      </c>
      <c r="H13" s="4">
        <f t="shared" si="0"/>
        <v>24.166666666666668</v>
      </c>
      <c r="I13">
        <v>9.2079999999999995E-2</v>
      </c>
      <c r="J13">
        <f t="shared" si="1"/>
        <v>8.9087399999999993E-6</v>
      </c>
      <c r="K13" s="4">
        <f t="shared" si="2"/>
        <v>0.59217114643206559</v>
      </c>
    </row>
    <row r="14" spans="1:15" x14ac:dyDescent="0.25">
      <c r="A14">
        <v>1.6</v>
      </c>
      <c r="B14">
        <v>28.6</v>
      </c>
      <c r="C14">
        <v>27.2</v>
      </c>
      <c r="D14">
        <v>27.1</v>
      </c>
      <c r="E14">
        <v>27.7</v>
      </c>
      <c r="F14">
        <v>28.6</v>
      </c>
      <c r="G14">
        <v>27.2</v>
      </c>
      <c r="H14" s="4">
        <f t="shared" si="0"/>
        <v>27.733333333333334</v>
      </c>
      <c r="I14">
        <v>0.10527499999999999</v>
      </c>
      <c r="J14">
        <f t="shared" si="1"/>
        <v>1.0185356249999999E-5</v>
      </c>
      <c r="K14" s="4">
        <f t="shared" si="2"/>
        <v>0.70332543439482376</v>
      </c>
    </row>
    <row r="15" spans="1:15" x14ac:dyDescent="0.25">
      <c r="A15">
        <v>1.8</v>
      </c>
      <c r="B15">
        <v>33.1</v>
      </c>
      <c r="C15">
        <v>30.8</v>
      </c>
      <c r="D15">
        <v>30.9</v>
      </c>
      <c r="E15">
        <v>31.5</v>
      </c>
      <c r="F15">
        <v>32</v>
      </c>
      <c r="G15">
        <v>31.1</v>
      </c>
      <c r="H15" s="4">
        <f t="shared" si="0"/>
        <v>31.566666666666666</v>
      </c>
      <c r="I15">
        <v>0.119286</v>
      </c>
      <c r="J15">
        <f t="shared" si="1"/>
        <v>1.1540920500000001E-5</v>
      </c>
      <c r="K15" s="4">
        <f t="shared" si="2"/>
        <v>0.87101473389757733</v>
      </c>
    </row>
    <row r="16" spans="1:15" x14ac:dyDescent="0.25">
      <c r="A16">
        <v>2</v>
      </c>
      <c r="B16">
        <v>36.200000000000003</v>
      </c>
      <c r="C16">
        <v>35</v>
      </c>
      <c r="D16">
        <v>34.700000000000003</v>
      </c>
      <c r="E16">
        <v>35.1</v>
      </c>
      <c r="F16">
        <v>36</v>
      </c>
      <c r="G16">
        <v>35</v>
      </c>
      <c r="H16" s="4">
        <f t="shared" si="0"/>
        <v>35.333333333333336</v>
      </c>
      <c r="I16">
        <v>0.13287099999999999</v>
      </c>
      <c r="J16">
        <f t="shared" si="1"/>
        <v>1.285526925E-5</v>
      </c>
      <c r="K16" s="4">
        <f t="shared" si="2"/>
        <v>0.612100209660695</v>
      </c>
    </row>
    <row r="18" spans="1:22" x14ac:dyDescent="0.25">
      <c r="A18" t="s">
        <v>12</v>
      </c>
      <c r="B18">
        <f>(N4*9.81)/(H4*6*10^-6)</f>
        <v>225450452876.07141</v>
      </c>
      <c r="C18" t="s">
        <v>45</v>
      </c>
    </row>
    <row r="20" spans="1:22" x14ac:dyDescent="0.25">
      <c r="A20" s="1"/>
      <c r="F20" s="2"/>
    </row>
    <row r="21" spans="1:22" x14ac:dyDescent="0.25">
      <c r="N21" s="2"/>
      <c r="V21" t="s">
        <v>1</v>
      </c>
    </row>
    <row r="22" spans="1:22" x14ac:dyDescent="0.25">
      <c r="N22" s="2"/>
    </row>
    <row r="35" spans="7:7" x14ac:dyDescent="0.25">
      <c r="G35" s="2"/>
    </row>
  </sheetData>
  <phoneticPr fontId="1" type="noConversion"/>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27"/>
  <sheetViews>
    <sheetView workbookViewId="0">
      <selection activeCell="F10" sqref="F10"/>
    </sheetView>
  </sheetViews>
  <sheetFormatPr defaultRowHeight="16.5" x14ac:dyDescent="0.25"/>
  <cols>
    <col min="1" max="2" width="9" style="5"/>
    <col min="3" max="3" width="14.5" style="5" customWidth="1"/>
    <col min="4" max="4" width="11.875" style="5" customWidth="1"/>
    <col min="5" max="5" width="12.75" style="5" bestFit="1" customWidth="1"/>
    <col min="6" max="6" width="18.25" style="5" customWidth="1"/>
    <col min="7" max="7" width="12.375" style="5" customWidth="1"/>
    <col min="8" max="8" width="17.25" style="5" customWidth="1"/>
    <col min="9" max="9" width="12.25" style="5" customWidth="1"/>
    <col min="10" max="10" width="13.5" style="5" customWidth="1"/>
    <col min="11" max="11" width="14.375" style="5" customWidth="1"/>
    <col min="12" max="12" width="13.375" style="5" customWidth="1"/>
    <col min="13" max="13" width="15.625" style="5" customWidth="1"/>
    <col min="14" max="14" width="13.625" style="5" customWidth="1"/>
    <col min="15" max="15" width="10.75" style="5" customWidth="1"/>
    <col min="16" max="16" width="22.5" style="5" customWidth="1"/>
    <col min="17" max="17" width="12.25" style="5" customWidth="1"/>
    <col min="18" max="16384" width="9" style="5"/>
  </cols>
  <sheetData>
    <row r="1" spans="1:17" x14ac:dyDescent="0.25">
      <c r="A1" s="5" t="s">
        <v>15</v>
      </c>
      <c r="C1" s="5" t="s">
        <v>16</v>
      </c>
      <c r="E1" s="5" t="s">
        <v>17</v>
      </c>
      <c r="H1" s="5" t="s">
        <v>18</v>
      </c>
      <c r="J1" s="8" t="s">
        <v>19</v>
      </c>
      <c r="K1" s="8"/>
      <c r="L1" s="8"/>
      <c r="M1" s="5" t="s">
        <v>20</v>
      </c>
      <c r="O1" s="8" t="s">
        <v>21</v>
      </c>
      <c r="P1" s="8"/>
      <c r="Q1" s="8"/>
    </row>
    <row r="2" spans="1:17" x14ac:dyDescent="0.25">
      <c r="A2" s="5" t="s">
        <v>22</v>
      </c>
      <c r="C2" s="5" t="s">
        <v>23</v>
      </c>
      <c r="H2" s="5" t="s">
        <v>24</v>
      </c>
      <c r="M2" s="5" t="s">
        <v>25</v>
      </c>
    </row>
    <row r="3" spans="1:17" x14ac:dyDescent="0.25">
      <c r="C3" s="5" t="s">
        <v>26</v>
      </c>
      <c r="D3" s="5" t="s">
        <v>27</v>
      </c>
      <c r="E3" s="6" t="s">
        <v>28</v>
      </c>
      <c r="F3" s="6" t="s">
        <v>29</v>
      </c>
      <c r="G3" s="6" t="s">
        <v>30</v>
      </c>
      <c r="H3" s="5" t="s">
        <v>26</v>
      </c>
      <c r="I3" s="5" t="s">
        <v>27</v>
      </c>
      <c r="J3" s="6" t="s">
        <v>28</v>
      </c>
      <c r="K3" s="5" t="s">
        <v>31</v>
      </c>
      <c r="L3" s="6" t="s">
        <v>30</v>
      </c>
      <c r="M3" s="5" t="s">
        <v>26</v>
      </c>
      <c r="N3" s="5" t="s">
        <v>27</v>
      </c>
      <c r="O3" s="6" t="s">
        <v>28</v>
      </c>
      <c r="P3" s="5" t="s">
        <v>31</v>
      </c>
      <c r="Q3" s="6" t="s">
        <v>30</v>
      </c>
    </row>
    <row r="4" spans="1:17" x14ac:dyDescent="0.25">
      <c r="C4" s="5">
        <v>1.45</v>
      </c>
      <c r="D4" s="5">
        <f>8*3.14*0.755*0.042/(C4^2*0.0015^4)</f>
        <v>74836735808.341049</v>
      </c>
      <c r="E4" s="5">
        <f>AVERAGE(D4:D8)</f>
        <v>75710927362.684235</v>
      </c>
      <c r="F4" s="7">
        <f>E4*10</f>
        <v>757109273626.84229</v>
      </c>
      <c r="G4" s="5">
        <f>(7.65*10^11-F4)/(7.65*10^11)*100</f>
        <v>1.0314674997591784</v>
      </c>
      <c r="H4" s="5">
        <v>1.92</v>
      </c>
      <c r="I4" s="5">
        <f>8*3.14*0.755*0.074/(H4^2*0.0015^4)</f>
        <v>75202246227.709198</v>
      </c>
      <c r="J4" s="5">
        <f>AVERAGE(I4:I8)</f>
        <v>77800211853.820236</v>
      </c>
      <c r="K4" s="5">
        <f>J4*10</f>
        <v>778002118538.20239</v>
      </c>
      <c r="L4" s="5">
        <f>(K4-7.65*10^11)/(7.65*10^11)*100</f>
        <v>1.6996233383271102</v>
      </c>
      <c r="M4" s="5">
        <v>1.98</v>
      </c>
      <c r="N4" s="5">
        <f>8*3.14*0.755*0.0788/(M4^2*0.0015^4)</f>
        <v>75300418072.733826</v>
      </c>
      <c r="O4" s="5">
        <f>AVERAGE(N4:N8)</f>
        <v>76861956803.358795</v>
      </c>
      <c r="P4" s="7">
        <f>O4*10</f>
        <v>768619568033.58789</v>
      </c>
      <c r="Q4" s="5">
        <f>(P4-7.65*10^11)/(7.65*10^11)*100</f>
        <v>0.47314614818142364</v>
      </c>
    </row>
    <row r="5" spans="1:17" x14ac:dyDescent="0.25">
      <c r="C5" s="5">
        <v>1.41</v>
      </c>
      <c r="D5" s="5">
        <f>8*3.14*0.755*0.042/(C5^2*0.0015^4)</f>
        <v>79143019484.451019</v>
      </c>
      <c r="H5" s="5">
        <v>1.9</v>
      </c>
      <c r="I5" s="5">
        <f>8*3.14*0.755*0.074/(H5^2*0.0015^4)</f>
        <v>76793784070.312225</v>
      </c>
      <c r="M5" s="5">
        <v>1.96</v>
      </c>
      <c r="N5" s="5">
        <f>8*3.14*0.755*0.0788/(M5^2*0.0015^4)</f>
        <v>76845001825.371124</v>
      </c>
    </row>
    <row r="6" spans="1:17" x14ac:dyDescent="0.25">
      <c r="C6" s="5">
        <v>1.43</v>
      </c>
      <c r="D6" s="5">
        <f>8*3.14*0.755*0.042/(C6^2*0.0015^4)</f>
        <v>76944709783.870651</v>
      </c>
      <c r="H6" s="5">
        <v>1.88</v>
      </c>
      <c r="I6" s="5">
        <f>8*3.14*0.755*0.074/(H6^2*0.0015^4)</f>
        <v>78436385381.91127</v>
      </c>
      <c r="M6" s="5">
        <v>1.93</v>
      </c>
      <c r="N6" s="5">
        <f>8*3.14*0.755*0.0788/(M6^2*0.0015^4)</f>
        <v>79252532688.755585</v>
      </c>
    </row>
    <row r="7" spans="1:17" x14ac:dyDescent="0.25">
      <c r="C7" s="5">
        <v>1.46</v>
      </c>
      <c r="D7" s="5">
        <f>8*3.14*0.755*0.042/(C7^2*0.0015^4)</f>
        <v>73815085868.379196</v>
      </c>
      <c r="H7" s="5">
        <v>1.88</v>
      </c>
      <c r="I7" s="5">
        <f>8*3.14*0.755*0.074/(H7^2*0.0015^4)</f>
        <v>78436385381.91127</v>
      </c>
      <c r="M7" s="5">
        <v>1.97</v>
      </c>
      <c r="N7" s="5">
        <f>8*3.14*0.755*0.0788/(M7^2*0.0015^4)</f>
        <v>76066829604.562256</v>
      </c>
    </row>
    <row r="8" spans="1:17" x14ac:dyDescent="0.25">
      <c r="C8" s="5">
        <v>1.46</v>
      </c>
      <c r="D8" s="5">
        <f>8*3.14*0.755*0.042/(C8^2*0.0015^4)</f>
        <v>73815085868.379196</v>
      </c>
      <c r="H8" s="5">
        <v>1.86</v>
      </c>
      <c r="I8" s="5">
        <f>8*3.14*0.755*0.074/(H8^2*0.0015^4)</f>
        <v>80132258207.257233</v>
      </c>
      <c r="M8" s="5">
        <v>1.96</v>
      </c>
      <c r="N8" s="5">
        <f>8*3.14*0.755*0.0788/(M8^2*0.0015^4)</f>
        <v>76845001825.371124</v>
      </c>
    </row>
    <row r="9" spans="1:17" x14ac:dyDescent="0.25">
      <c r="D9" s="8" t="s">
        <v>32</v>
      </c>
      <c r="E9" s="8"/>
    </row>
    <row r="11" spans="1:17" x14ac:dyDescent="0.25">
      <c r="A11" s="5" t="s">
        <v>33</v>
      </c>
    </row>
    <row r="12" spans="1:17" x14ac:dyDescent="0.25">
      <c r="A12" s="5" t="s">
        <v>34</v>
      </c>
      <c r="H12" s="5" t="s">
        <v>24</v>
      </c>
      <c r="M12" s="5" t="s">
        <v>25</v>
      </c>
    </row>
    <row r="13" spans="1:17" x14ac:dyDescent="0.25">
      <c r="C13" s="5" t="s">
        <v>26</v>
      </c>
      <c r="D13" s="5" t="s">
        <v>27</v>
      </c>
      <c r="E13" s="6" t="s">
        <v>35</v>
      </c>
      <c r="F13" s="6" t="s">
        <v>29</v>
      </c>
      <c r="G13" s="6" t="s">
        <v>30</v>
      </c>
      <c r="H13" s="5" t="s">
        <v>26</v>
      </c>
      <c r="I13" s="5" t="s">
        <v>27</v>
      </c>
      <c r="J13" s="6" t="s">
        <v>35</v>
      </c>
      <c r="K13" s="6" t="s">
        <v>29</v>
      </c>
      <c r="L13" s="6" t="s">
        <v>30</v>
      </c>
      <c r="M13" s="5" t="s">
        <v>26</v>
      </c>
      <c r="N13" s="5" t="s">
        <v>27</v>
      </c>
      <c r="O13" s="6" t="s">
        <v>35</v>
      </c>
      <c r="P13" s="6" t="s">
        <v>29</v>
      </c>
      <c r="Q13" s="6" t="s">
        <v>30</v>
      </c>
    </row>
    <row r="14" spans="1:17" x14ac:dyDescent="0.25">
      <c r="C14" s="5">
        <v>1.1100000000000001</v>
      </c>
      <c r="D14" s="5">
        <f>8*3.14*0.754*0.042/(C14^2*0.002^4)</f>
        <v>40352860969.077187</v>
      </c>
      <c r="E14" s="6">
        <f>AVERAGE(D14:D18)</f>
        <v>40954561500.413979</v>
      </c>
      <c r="F14" s="7">
        <f>E14*10</f>
        <v>409545615004.13977</v>
      </c>
      <c r="G14" s="5">
        <f>(4.16*10^11-F14)/(4.16*10^11)*100</f>
        <v>1.5515348547740937</v>
      </c>
      <c r="H14" s="5">
        <v>1.41</v>
      </c>
      <c r="I14" s="5">
        <f>8*3.14*0.754*0.0741/(H14^2*0.002^4)</f>
        <v>44121572355.515327</v>
      </c>
      <c r="J14" s="5">
        <f>AVERAGE(I14:I18)</f>
        <v>43628767511.721237</v>
      </c>
      <c r="K14" s="5">
        <f>J14*10</f>
        <v>436287675117.2124</v>
      </c>
      <c r="L14" s="5">
        <f>(K14-4.16*10^11)/(4.16*10^11)*100</f>
        <v>4.8768449800991354</v>
      </c>
      <c r="M14" s="5">
        <v>1.49</v>
      </c>
      <c r="N14" s="5">
        <f>8*3.14*0.754*0.0788/(M14^2*0.002^4)</f>
        <v>42016965001.576508</v>
      </c>
      <c r="O14" s="5">
        <f>AVERAGE(N14:N18)</f>
        <v>41905293245.70565</v>
      </c>
      <c r="P14" s="7">
        <f>O14*10</f>
        <v>419052932457.05652</v>
      </c>
      <c r="Q14" s="5">
        <f>(P14-4.16*10^11)/(4.16*10^11)*100</f>
        <v>0.73387799448474</v>
      </c>
    </row>
    <row r="15" spans="1:17" x14ac:dyDescent="0.25">
      <c r="C15" s="5">
        <v>1.1000000000000001</v>
      </c>
      <c r="D15" s="5">
        <f>8*3.14*0.754*0.042/(C15^2*0.002^4)</f>
        <v>41089884297.520668</v>
      </c>
      <c r="H15" s="5">
        <v>1.42</v>
      </c>
      <c r="I15" s="5">
        <f>8*3.14*0.754*0.0741/(H15^2*0.002^4)</f>
        <v>43502329894.862137</v>
      </c>
      <c r="M15" s="5">
        <v>1.5</v>
      </c>
      <c r="N15" s="5">
        <f>8*3.14*0.754*0.0788/(M15^2*0.002^4)</f>
        <v>41458606222.222221</v>
      </c>
    </row>
    <row r="16" spans="1:17" x14ac:dyDescent="0.25">
      <c r="C16" s="5">
        <v>1.1200000000000001</v>
      </c>
      <c r="D16" s="5">
        <f>8*3.14*0.754*0.042/(C16^2*0.002^4)</f>
        <v>39635491071.428574</v>
      </c>
      <c r="H16" s="5">
        <v>1.42</v>
      </c>
      <c r="I16" s="5">
        <f>8*3.14*0.754*0.0741/(H16^2*0.002^4)</f>
        <v>43502329894.862137</v>
      </c>
      <c r="M16" s="5">
        <v>1.49</v>
      </c>
      <c r="N16" s="5">
        <f>8*3.14*0.754*0.0788/(M16^2*0.002^4)</f>
        <v>42016965001.576508</v>
      </c>
    </row>
    <row r="17" spans="2:14" x14ac:dyDescent="0.25">
      <c r="C17" s="5">
        <v>1.0900000000000001</v>
      </c>
      <c r="D17" s="5">
        <f>8*3.14*0.754*0.042/(C17^2*0.002^4)</f>
        <v>41847285582.021713</v>
      </c>
      <c r="H17" s="5">
        <v>1.41</v>
      </c>
      <c r="I17" s="5">
        <f>8*3.14*0.754*0.0741/(H17^2*0.002^4)</f>
        <v>44121572355.515327</v>
      </c>
      <c r="M17" s="5">
        <v>1.49</v>
      </c>
      <c r="N17" s="5">
        <f>8*3.14*0.754*0.0788/(M17^2*0.002^4)</f>
        <v>42016965001.576508</v>
      </c>
    </row>
    <row r="18" spans="2:14" x14ac:dyDescent="0.25">
      <c r="C18" s="5">
        <v>1.0900000000000001</v>
      </c>
      <c r="D18" s="5">
        <f>8*3.14*0.754*0.042/(C18^2*0.002^4)</f>
        <v>41847285582.021713</v>
      </c>
      <c r="H18" s="5">
        <v>1.43</v>
      </c>
      <c r="I18" s="5">
        <f>8*3.14*0.754*0.0741/(H18^2*0.002^4)</f>
        <v>42896033057.851257</v>
      </c>
      <c r="M18" s="5">
        <v>1.49</v>
      </c>
      <c r="N18" s="5">
        <f>8*3.14*0.754*0.0788/(M18^2*0.002^4)</f>
        <v>42016965001.576508</v>
      </c>
    </row>
    <row r="21" spans="2:14" x14ac:dyDescent="0.25">
      <c r="B21" s="5" t="s">
        <v>36</v>
      </c>
      <c r="C21" s="5">
        <v>5.82</v>
      </c>
      <c r="D21" s="5" t="s">
        <v>37</v>
      </c>
    </row>
    <row r="22" spans="2:14" x14ac:dyDescent="0.25">
      <c r="B22" s="5" t="s">
        <v>38</v>
      </c>
      <c r="C22" s="5">
        <v>0.12</v>
      </c>
      <c r="D22" s="5" t="s">
        <v>39</v>
      </c>
    </row>
    <row r="23" spans="2:14" x14ac:dyDescent="0.25">
      <c r="B23" s="5" t="s">
        <v>40</v>
      </c>
      <c r="C23" s="5">
        <v>0.23</v>
      </c>
      <c r="D23" s="5" t="s">
        <v>39</v>
      </c>
    </row>
    <row r="24" spans="2:14" x14ac:dyDescent="0.25">
      <c r="B24" s="5" t="s">
        <v>41</v>
      </c>
      <c r="C24" s="5">
        <v>0.19</v>
      </c>
      <c r="D24" s="5" t="s">
        <v>39</v>
      </c>
    </row>
    <row r="25" spans="2:14" x14ac:dyDescent="0.25">
      <c r="B25" s="5" t="s">
        <v>42</v>
      </c>
      <c r="C25" s="5">
        <v>1.88</v>
      </c>
      <c r="D25" s="5" t="s">
        <v>37</v>
      </c>
    </row>
    <row r="26" spans="2:14" x14ac:dyDescent="0.25">
      <c r="B26" s="5" t="s">
        <v>43</v>
      </c>
      <c r="C26" s="5">
        <v>0.03</v>
      </c>
      <c r="D26" s="5" t="s">
        <v>39</v>
      </c>
    </row>
    <row r="27" spans="2:14" x14ac:dyDescent="0.25">
      <c r="B27" s="5" t="s">
        <v>44</v>
      </c>
      <c r="C27" s="5">
        <v>0.09</v>
      </c>
      <c r="D27" s="5" t="s">
        <v>39</v>
      </c>
    </row>
  </sheetData>
  <mergeCells count="3">
    <mergeCell ref="J1:L1"/>
    <mergeCell ref="O1:Q1"/>
    <mergeCell ref="D9:E9"/>
  </mergeCells>
  <phoneticPr fontId="1" type="noConversion"/>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defaultRowHeight="16.5" x14ac:dyDescent="0.25"/>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工作表1</vt:lpstr>
      <vt:lpstr>工作表2</vt:lpstr>
      <vt:lpstr>工作表3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學生由此登入</dc:creator>
  <cp:lastModifiedBy>Ivan</cp:lastModifiedBy>
  <dcterms:created xsi:type="dcterms:W3CDTF">2018-10-08T06:38:24Z</dcterms:created>
  <dcterms:modified xsi:type="dcterms:W3CDTF">2018-10-31T06:49:18Z</dcterms:modified>
</cp:coreProperties>
</file>