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CKU\物理實驗\"/>
    </mc:Choice>
  </mc:AlternateContent>
  <xr:revisionPtr revIDLastSave="0" documentId="10_ncr:100000_{278FF593-DF55-4B9A-85E1-878618842C19}" xr6:coauthVersionLast="31" xr6:coauthVersionMax="31" xr10:uidLastSave="{00000000-0000-0000-0000-000000000000}"/>
  <bookViews>
    <workbookView xWindow="120" yWindow="30" windowWidth="23715" windowHeight="9855" xr2:uid="{00000000-000D-0000-FFFF-FFFF00000000}"/>
  </bookViews>
  <sheets>
    <sheet name="工作表1" sheetId="2" r:id="rId1"/>
    <sheet name="工作表2" sheetId="1" r:id="rId2"/>
    <sheet name="工作表3" sheetId="3" r:id="rId3"/>
  </sheets>
  <calcPr calcId="179017"/>
</workbook>
</file>

<file path=xl/calcChain.xml><?xml version="1.0" encoding="utf-8"?>
<calcChain xmlns="http://schemas.openxmlformats.org/spreadsheetml/2006/main">
  <c r="D29" i="1" l="1"/>
  <c r="H29" i="1"/>
  <c r="H38" i="1"/>
  <c r="G38" i="1"/>
  <c r="F38" i="1"/>
  <c r="E38" i="1"/>
  <c r="D38" i="1"/>
  <c r="G29" i="1"/>
  <c r="F29" i="1"/>
  <c r="E29" i="1"/>
  <c r="E18" i="2"/>
  <c r="E17" i="2"/>
  <c r="D17" i="2"/>
  <c r="D18" i="2" s="1"/>
  <c r="E16" i="2"/>
  <c r="D16" i="2"/>
  <c r="C16" i="2"/>
  <c r="F9" i="2"/>
  <c r="E9" i="2"/>
  <c r="E10" i="2" s="1"/>
  <c r="E11" i="2" s="1"/>
  <c r="D9" i="2"/>
  <c r="D10" i="2" s="1"/>
  <c r="D11" i="2" s="1"/>
  <c r="C9" i="2"/>
  <c r="C10" i="2" s="1"/>
  <c r="C11" i="2" s="1"/>
  <c r="F2" i="2"/>
  <c r="C17" i="2" s="1"/>
  <c r="C18" i="2" s="1"/>
  <c r="F10" i="2" l="1"/>
  <c r="F11" i="2" s="1"/>
  <c r="E40" i="1" l="1"/>
  <c r="F40" i="1"/>
  <c r="F41" i="1" s="1"/>
  <c r="F42" i="1" s="1"/>
  <c r="G40" i="1"/>
  <c r="H40" i="1"/>
  <c r="H41" i="1" s="1"/>
  <c r="H42" i="1" s="1"/>
  <c r="D40" i="1"/>
  <c r="D41" i="1" s="1"/>
  <c r="D42" i="1" s="1"/>
  <c r="D31" i="1"/>
  <c r="E31" i="1"/>
  <c r="F31" i="1"/>
  <c r="G31" i="1"/>
  <c r="H31" i="1"/>
  <c r="H32" i="1" s="1"/>
  <c r="H33" i="1" s="1"/>
  <c r="G17" i="1"/>
  <c r="G18" i="1" s="1"/>
  <c r="H15" i="1"/>
  <c r="H16" i="1" s="1"/>
  <c r="H17" i="1" s="1"/>
  <c r="H18" i="1" s="1"/>
  <c r="G15" i="1"/>
  <c r="G16" i="1" s="1"/>
  <c r="F15" i="1"/>
  <c r="F16" i="1" s="1"/>
  <c r="F17" i="1" s="1"/>
  <c r="F18" i="1" s="1"/>
  <c r="E15" i="1"/>
  <c r="E16" i="1" s="1"/>
  <c r="E17" i="1" s="1"/>
  <c r="E18" i="1" s="1"/>
  <c r="D15" i="1"/>
  <c r="D16" i="1" s="1"/>
  <c r="D17" i="1" s="1"/>
  <c r="D18" i="1" s="1"/>
  <c r="E6" i="1"/>
  <c r="E7" i="1" s="1"/>
  <c r="E8" i="1" s="1"/>
  <c r="E9" i="1" s="1"/>
  <c r="F6" i="1"/>
  <c r="F7" i="1" s="1"/>
  <c r="F8" i="1" s="1"/>
  <c r="F9" i="1" s="1"/>
  <c r="G6" i="1"/>
  <c r="G7" i="1" s="1"/>
  <c r="G8" i="1" s="1"/>
  <c r="G9" i="1" s="1"/>
  <c r="H6" i="1"/>
  <c r="H7" i="1" s="1"/>
  <c r="H8" i="1" s="1"/>
  <c r="H9" i="1" s="1"/>
  <c r="D6" i="1"/>
  <c r="D7" i="1" s="1"/>
  <c r="D8" i="1" s="1"/>
  <c r="D9" i="1" s="1"/>
  <c r="G32" i="1" l="1"/>
  <c r="G33" i="1" s="1"/>
  <c r="G34" i="1" s="1"/>
  <c r="F32" i="1"/>
  <c r="F33" i="1" s="1"/>
  <c r="F34" i="1" s="1"/>
  <c r="H34" i="1"/>
  <c r="D32" i="1"/>
  <c r="D33" i="1" s="1"/>
  <c r="D34" i="1" s="1"/>
  <c r="E32" i="1"/>
  <c r="E33" i="1" s="1"/>
  <c r="E34" i="1" s="1"/>
  <c r="G41" i="1"/>
  <c r="G42" i="1" s="1"/>
  <c r="G43" i="1" s="1"/>
  <c r="E41" i="1"/>
  <c r="E42" i="1" s="1"/>
  <c r="E43" i="1" s="1"/>
  <c r="D43" i="1"/>
  <c r="F43" i="1"/>
  <c r="H43" i="1"/>
</calcChain>
</file>

<file path=xl/sharedStrings.xml><?xml version="1.0" encoding="utf-8"?>
<sst xmlns="http://schemas.openxmlformats.org/spreadsheetml/2006/main" count="109" uniqueCount="42">
  <si>
    <t>A</t>
    <phoneticPr fontId="1" type="noConversion"/>
  </si>
  <si>
    <t>彈性係數較大的彈簧</t>
    <phoneticPr fontId="1" type="noConversion"/>
  </si>
  <si>
    <t>L</t>
    <phoneticPr fontId="1" type="noConversion"/>
  </si>
  <si>
    <t>波長</t>
    <phoneticPr fontId="1" type="noConversion"/>
  </si>
  <si>
    <t>g</t>
    <phoneticPr fontId="1" type="noConversion"/>
  </si>
  <si>
    <t>HZ</t>
    <phoneticPr fontId="1" type="noConversion"/>
  </si>
  <si>
    <t>M=</t>
    <phoneticPr fontId="1" type="noConversion"/>
  </si>
  <si>
    <t>f=</t>
    <phoneticPr fontId="1" type="noConversion"/>
  </si>
  <si>
    <t>半波長</t>
    <phoneticPr fontId="1" type="noConversion"/>
  </si>
  <si>
    <t>L/波長</t>
    <phoneticPr fontId="1" type="noConversion"/>
  </si>
  <si>
    <t>K</t>
    <phoneticPr fontId="1" type="noConversion"/>
  </si>
  <si>
    <t>百分誤差</t>
    <phoneticPr fontId="1" type="noConversion"/>
  </si>
  <si>
    <t>理想K=</t>
    <phoneticPr fontId="1" type="noConversion"/>
  </si>
  <si>
    <t>N/m</t>
    <phoneticPr fontId="1" type="noConversion"/>
  </si>
  <si>
    <t>cm</t>
    <phoneticPr fontId="1" type="noConversion"/>
  </si>
  <si>
    <t>%</t>
    <phoneticPr fontId="1" type="noConversion"/>
  </si>
  <si>
    <t>彈性係數較小的彈簧</t>
    <phoneticPr fontId="1" type="noConversion"/>
  </si>
  <si>
    <t>B</t>
    <phoneticPr fontId="1" type="noConversion"/>
  </si>
  <si>
    <t>掛重</t>
    <phoneticPr fontId="1" type="noConversion"/>
  </si>
  <si>
    <t>m</t>
    <phoneticPr fontId="1" type="noConversion"/>
  </si>
  <si>
    <t>原長=</t>
    <phoneticPr fontId="1" type="noConversion"/>
  </si>
  <si>
    <t>k</t>
    <phoneticPr fontId="1" type="noConversion"/>
  </si>
  <si>
    <t>∆X(cm)</t>
    <phoneticPr fontId="1" type="noConversion"/>
  </si>
  <si>
    <t>∆X(m)</t>
    <phoneticPr fontId="1" type="noConversion"/>
  </si>
  <si>
    <t>細繩標準頻率(頻率)</t>
    <phoneticPr fontId="1" type="noConversion"/>
  </si>
  <si>
    <t>重力加速度g</t>
    <phoneticPr fontId="1" type="noConversion"/>
  </si>
  <si>
    <t>g*cm/s^2</t>
    <phoneticPr fontId="1" type="noConversion"/>
  </si>
  <si>
    <t>粗繩標準頻率(頻率)</t>
    <phoneticPr fontId="1" type="noConversion"/>
  </si>
  <si>
    <t>線密度(細繩)</t>
    <phoneticPr fontId="1" type="noConversion"/>
  </si>
  <si>
    <t>g/cm</t>
    <phoneticPr fontId="1" type="noConversion"/>
  </si>
  <si>
    <t>線密度(粗繩)</t>
    <phoneticPr fontId="1" type="noConversion"/>
  </si>
  <si>
    <t>細繩(平行)</t>
    <phoneticPr fontId="1" type="noConversion"/>
  </si>
  <si>
    <t>重量(g)</t>
    <phoneticPr fontId="1" type="noConversion"/>
  </si>
  <si>
    <t>駐波數</t>
    <phoneticPr fontId="1" type="noConversion"/>
  </si>
  <si>
    <t>繩長(cm)</t>
    <phoneticPr fontId="1" type="noConversion"/>
  </si>
  <si>
    <t>波長(cm)</t>
    <phoneticPr fontId="1" type="noConversion"/>
  </si>
  <si>
    <t>頻率f1(hz)</t>
    <phoneticPr fontId="1" type="noConversion"/>
  </si>
  <si>
    <t>hz</t>
    <phoneticPr fontId="1" type="noConversion"/>
  </si>
  <si>
    <t>百分誤差(%)</t>
    <phoneticPr fontId="1" type="noConversion"/>
  </si>
  <si>
    <t>粗繩(垂直)</t>
    <phoneticPr fontId="1" type="noConversion"/>
  </si>
  <si>
    <t>.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</si>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</sst>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/>
    </xf>
    <xf numFmtId="2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彈簧係數較大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工作表2!$D$32:$H$32</c:f>
              <c:numCache>
                <c:formatCode>General</c:formatCode>
                <c:ptCount val="5"/>
                <c:pt idx="0">
                  <c:v>0.13100000000000001</c:v>
                </c:pt>
                <c:pt idx="1">
                  <c:v>0.182</c:v>
                </c:pt>
                <c:pt idx="2">
                  <c:v>0.23399999999999999</c:v>
                </c:pt>
                <c:pt idx="3">
                  <c:v>0.28600000000000003</c:v>
                </c:pt>
                <c:pt idx="4">
                  <c:v>0.33799999999999997</c:v>
                </c:pt>
              </c:numCache>
            </c:numRef>
          </c:xVal>
          <c:yVal>
            <c:numRef>
              <c:f>工作表2!$D$29:$H$29</c:f>
              <c:numCache>
                <c:formatCode>0.00</c:formatCode>
                <c:ptCount val="5"/>
                <c:pt idx="0">
                  <c:v>1.4715</c:v>
                </c:pt>
                <c:pt idx="1">
                  <c:v>1.9620000000000002</c:v>
                </c:pt>
                <c:pt idx="2">
                  <c:v>2.4525000000000001</c:v>
                </c:pt>
                <c:pt idx="3">
                  <c:v>2.9430000000000001</c:v>
                </c:pt>
                <c:pt idx="4">
                  <c:v>3.4335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6-4816-9C87-D54BE451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72016"/>
        <c:axId val="562272344"/>
      </c:scatterChart>
      <c:valAx>
        <c:axId val="5622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272344"/>
        <c:crosses val="autoZero"/>
        <c:crossBetween val="midCat"/>
      </c:valAx>
      <c:valAx>
        <c:axId val="5622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彈性係數較小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工作表2!$D$41:$H$41</c:f>
              <c:numCache>
                <c:formatCode>General</c:formatCode>
                <c:ptCount val="5"/>
                <c:pt idx="0">
                  <c:v>0.70099999999999996</c:v>
                </c:pt>
                <c:pt idx="1">
                  <c:v>0.83499999999999996</c:v>
                </c:pt>
                <c:pt idx="2">
                  <c:v>0.96900000000000008</c:v>
                </c:pt>
                <c:pt idx="3">
                  <c:v>1.103</c:v>
                </c:pt>
                <c:pt idx="4">
                  <c:v>1.2369999999999999</c:v>
                </c:pt>
              </c:numCache>
            </c:numRef>
          </c:xVal>
          <c:yVal>
            <c:numRef>
              <c:f>工作表2!$D$38:$H$38</c:f>
              <c:numCache>
                <c:formatCode>0.00</c:formatCode>
                <c:ptCount val="5"/>
                <c:pt idx="0">
                  <c:v>0.58860000000000001</c:v>
                </c:pt>
                <c:pt idx="1">
                  <c:v>0.68670000000000009</c:v>
                </c:pt>
                <c:pt idx="2">
                  <c:v>0.78480000000000005</c:v>
                </c:pt>
                <c:pt idx="3">
                  <c:v>0.88290000000000002</c:v>
                </c:pt>
                <c:pt idx="4">
                  <c:v>0.98100000000000009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F-49FC-BFF3-E7D3B00C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5584"/>
        <c:axId val="553375584"/>
      </c:scatterChart>
      <c:valAx>
        <c:axId val="3278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375584"/>
        <c:crosses val="autoZero"/>
        <c:crossBetween val="midCat"/>
      </c:valAx>
      <c:valAx>
        <c:axId val="553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8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1912454</xdr:colOff>
      <xdr:row>18</xdr:row>
      <xdr:rowOff>180975</xdr:rowOff>
    </xdr:from>
    <xdr:to>
      <xdr:col>3</xdr:col>
      <xdr:colOff>1695450</xdr:colOff>
      <xdr:row>25</xdr:row>
      <xdr:rowOff>104775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3E518EC6-C60A-4B15-8104-74077452C9CA}"/>
            </a:ext>
          </a:extLst>
        </xdr:cNvPr>
        <xdr:cNvSpPr txBox="1"/>
      </xdr:nvSpPr>
      <xdr:spPr>
        <a:xfrm>
          <a:off x="1912454" y="3952875"/>
          <a:ext cx="5583721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zh-TW" altLang="en-US" sz="1100"/>
            <a:t>討論</a:t>
          </a:r>
          <a:r>
            <a:rPr lang="en-US" altLang="zh-TW" sz="1100"/>
            <a:t>:</a:t>
          </a:r>
        </a:p>
        <a:p>
          <a:pPr rtl="0" eaLnBrk="1" latinLnBrk="0" hangingPunct="1"/>
          <a:r>
            <a:rPr lang="zh-TW" altLang="en-US" sz="1100"/>
            <a:t>我認為避免影響數據的方法有以下幾點</a:t>
          </a:r>
          <a:r>
            <a:rPr lang="en-US" altLang="zh-TW" sz="1100"/>
            <a:t>:</a:t>
          </a:r>
        </a:p>
        <a:p>
          <a:pPr rtl="0" eaLnBrk="1" latinLnBrk="0" hangingPunct="1"/>
          <a:r>
            <a:rPr lang="en-US" altLang="zh-TW" sz="1100"/>
            <a:t>1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線不平行，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會產生力矩，進而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有些轉動</a:t>
          </a:r>
          <a:endParaRPr lang="zh-TW" altLang="zh-TW" sz="1100">
            <a:effectLst/>
          </a:endParaRPr>
        </a:p>
        <a:p>
          <a:pPr rtl="0" eaLnBrk="1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壓砝碼時，力道不可過大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，若過大會造成駐波數改變</a:t>
          </a:r>
          <a:endParaRPr lang="zh-TW" altLang="zh-TW">
            <a:effectLst/>
          </a:endParaRPr>
        </a:p>
        <a:p>
          <a:pPr rtl="0" eaLnBrk="1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電流太大會導致振幅過大使得難以觀察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，因為電流太大的話線會不受控制</a:t>
          </a:r>
          <a:endParaRPr lang="zh-TW" altLang="zh-TW">
            <a:effectLst/>
          </a:endParaRPr>
        </a:p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調整線的長度時不可一次調太多，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因為一次調整過多，可能會到下一個最佳產生駐波點，但它的駐波數也會不同 ，與課本不符。</a:t>
          </a:r>
          <a:endParaRPr lang="zh-TW" altLang="en-US" sz="1100"/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4</xdr:col>
      <xdr:colOff>152400</xdr:colOff>
      <xdr:row>31</xdr:row>
      <xdr:rowOff>104775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4AA9E396-CDDC-4B68-8C03-3EFE5782CDE7}"/>
            </a:ext>
          </a:extLst>
        </xdr:cNvPr>
        <xdr:cNvSpPr txBox="1"/>
      </xdr:nvSpPr>
      <xdr:spPr>
        <a:xfrm>
          <a:off x="1933575" y="5657850"/>
          <a:ext cx="59531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zh-TW" altLang="en-US" sz="1100"/>
            <a:t>心得</a:t>
          </a:r>
          <a:r>
            <a:rPr lang="en-US" altLang="zh-TW" sz="1100"/>
            <a:t>:</a:t>
          </a:r>
          <a:r>
            <a:rPr lang="zh-TW" altLang="en-US" sz="1100"/>
            <a:t>我認為一開始做實驗的數據通常不會太好是正常的，但經過不斷思考，經驗的累積，和猜測可能的因素，重覆幾次後就能使實驗誤差降低很多，一開始我們的實驗百分誤差可以到</a:t>
          </a:r>
          <a:r>
            <a:rPr lang="en-US" altLang="zh-TW" sz="1100"/>
            <a:t>2%</a:t>
          </a:r>
          <a:r>
            <a:rPr lang="zh-TW" altLang="en-US" sz="1100"/>
            <a:t>但後來因為時間還挺充分，我們再試幾次後，實驗誤差都能降低不超過</a:t>
          </a:r>
          <a:r>
            <a:rPr lang="en-US" altLang="zh-TW" sz="1100"/>
            <a:t>2%</a:t>
          </a:r>
          <a:r>
            <a:rPr lang="zh-TW" altLang="en-US" sz="1100"/>
            <a:t>以上，因此我認為如果未來實驗誤差很大的話不要氣餒，思考一下然後再試一次會比上次更好的。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104774</xdr:colOff>
      <xdr:row>19</xdr:row>
      <xdr:rowOff>147636</xdr:rowOff>
    </xdr:from>
    <xdr:ext cx="2943226" cy="59330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66874" y="4129086"/>
          <a:ext cx="2943226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3200"/>
            <a:t>F=K∆X=mg</a:t>
          </a:r>
          <a:endParaRPr lang="zh-TW" altLang="en-US" sz="3200"/>
        </a:p>
      </xdr:txBody>
    </xdr:sp>
    <xdr:clientData/>
  </xdr:oneCellAnchor>
  <xdr:oneCellAnchor>
    <xdr:from>
      <xdr:col>2</xdr:col>
      <xdr:colOff>85725</xdr:colOff>
      <xdr:row>22</xdr:row>
      <xdr:rowOff>190500</xdr:rowOff>
    </xdr:from>
    <xdr:ext cx="2943226" cy="59330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47825" y="4800600"/>
          <a:ext cx="2943226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3200"/>
            <a:t>K=mg/</a:t>
          </a:r>
          <a:r>
            <a:rPr lang="en-US" altLang="zh-TW" sz="3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∆X</a:t>
          </a:r>
          <a:endParaRPr lang="zh-TW" altLang="en-US" sz="3200"/>
        </a:p>
      </xdr:txBody>
    </xdr:sp>
    <xdr:clientData/>
  </xdr:oneCellAnchor>
  <xdr:twoCellAnchor>
    <xdr:from>
      <xdr:col>10</xdr:col>
      <xdr:colOff>8280</xdr:colOff>
      <xdr:row>23</xdr:row>
      <xdr:rowOff>8282</xdr:rowOff>
    </xdr:from>
    <xdr:to>
      <xdr:col>16</xdr:col>
      <xdr:colOff>8281</xdr:colOff>
      <xdr:row>33</xdr:row>
      <xdr:rowOff>198784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9277C2B-AB1C-474B-9817-B8C91CD1C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778564</xdr:colOff>
      <xdr:row>35</xdr:row>
      <xdr:rowOff>8280</xdr:rowOff>
    </xdr:from>
    <xdr:to>
      <xdr:col>16</xdr:col>
      <xdr:colOff>0</xdr:colOff>
      <xdr:row>45</xdr:row>
      <xdr:rowOff>198782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18036EB-2163-4E9F-9CFE-F563ACC13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19050</xdr:rowOff>
    </xdr:from>
    <xdr:to>
      <xdr:col>8</xdr:col>
      <xdr:colOff>361950</xdr:colOff>
      <xdr:row>52</xdr:row>
      <xdr:rowOff>9526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25EF0FB-3099-46A2-A4BD-0866CB611475}"/>
            </a:ext>
          </a:extLst>
        </xdr:cNvPr>
        <xdr:cNvSpPr txBox="1"/>
      </xdr:nvSpPr>
      <xdr:spPr>
        <a:xfrm>
          <a:off x="1562100" y="9239250"/>
          <a:ext cx="5810250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討論</a:t>
          </a:r>
          <a:r>
            <a:rPr lang="en-US" altLang="zh-TW" sz="1100"/>
            <a:t>:</a:t>
          </a:r>
          <a:r>
            <a:rPr lang="zh-TW" altLang="en-US" sz="1100"/>
            <a:t>我認為用虎克定律來測量是比較準確的，因為虎克定律的實驗是比較靜態穩定的，會影響實驗結果的因素比較小，只要實驗器材重量準確，理想</a:t>
          </a:r>
          <a:r>
            <a:rPr lang="en-US" altLang="zh-TW" sz="1100"/>
            <a:t>K</a:t>
          </a:r>
          <a:r>
            <a:rPr lang="zh-TW" altLang="en-US" sz="1100"/>
            <a:t>值準確，那百分誤差就會非常的小。在</a:t>
          </a:r>
          <a:r>
            <a:rPr lang="en-US" altLang="zh-TW" sz="1100"/>
            <a:t>A</a:t>
          </a:r>
          <a:r>
            <a:rPr lang="zh-TW" altLang="en-US" sz="1100"/>
            <a:t>部分實驗中，一開始我們把彈簧弄成橫波來測量，一直到發現產生波數與課本有誤差，經過那次錯誤經驗，我們也發現當器材與線平行時，會產生橫波，而當器材與線呈現垂直時，會產生縱波。在</a:t>
          </a:r>
          <a:r>
            <a:rPr lang="en-US" altLang="zh-TW" sz="1100"/>
            <a:t>B</a:t>
          </a:r>
          <a:r>
            <a:rPr lang="zh-TW" altLang="en-US" sz="1100"/>
            <a:t>部分，我認為最該注意的地方是單位，一開始作圖的時候單位弄錯，因此做出來的斜率與實際差距很大，另外還有一個地方要注意，就是作圖的</a:t>
          </a:r>
          <a:r>
            <a:rPr lang="en-US" altLang="zh-TW" sz="1100"/>
            <a:t>X</a:t>
          </a:r>
          <a:r>
            <a:rPr lang="zh-TW" altLang="en-US" sz="1100"/>
            <a:t>軸</a:t>
          </a:r>
          <a:r>
            <a:rPr lang="en-US" altLang="zh-TW" sz="1100"/>
            <a:t>Y</a:t>
          </a:r>
          <a:r>
            <a:rPr lang="zh-TW" altLang="en-US" sz="1100"/>
            <a:t>軸作標要選對才能算出正確的</a:t>
          </a:r>
          <a:r>
            <a:rPr lang="en-US" altLang="zh-TW" sz="1100"/>
            <a:t>K</a:t>
          </a:r>
          <a:r>
            <a:rPr lang="zh-TW" altLang="en-US" sz="1100"/>
            <a:t>值</a:t>
          </a:r>
          <a:r>
            <a:rPr lang="en-US" altLang="zh-TW" sz="1100"/>
            <a:t>(</a:t>
          </a:r>
          <a:r>
            <a:rPr lang="zh-TW" altLang="en-US" sz="1100"/>
            <a:t>課本好像寫錯</a:t>
          </a:r>
          <a:r>
            <a:rPr lang="en-US" altLang="zh-TW" sz="1100"/>
            <a:t>)</a:t>
          </a:r>
          <a:r>
            <a:rPr lang="zh-TW" altLang="en-US" sz="1100"/>
            <a:t>。影片部分，由於我們現在到的應用程式需要錢或者必須顯示</a:t>
          </a:r>
          <a:r>
            <a:rPr lang="en-US" altLang="zh-TW" sz="1100"/>
            <a:t>movie maker</a:t>
          </a:r>
          <a:r>
            <a:rPr lang="zh-TW" altLang="en-US" sz="1100"/>
            <a:t>的標籤，因此下次實驗如果有要拍影片的話，我們會額外注意，不過雖然有那個標籤但並不會影響影片的觀看。</a:t>
          </a:r>
        </a:p>
      </xdr:txBody>
    </xdr:sp>
    <xdr:clientData/>
  </xdr:twoCellAnchor>
  <xdr:twoCellAnchor>
    <xdr:from>
      <xdr:col>1</xdr:col>
      <xdr:colOff>781049</xdr:colOff>
      <xdr:row>53</xdr:row>
      <xdr:rowOff>180976</xdr:rowOff>
    </xdr:from>
    <xdr:to>
      <xdr:col>7</xdr:col>
      <xdr:colOff>866774</xdr:colOff>
      <xdr:row>57</xdr:row>
      <xdr:rowOff>9526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C7DDB607-2441-40B7-A6E2-8D080D723966}"/>
            </a:ext>
          </a:extLst>
        </xdr:cNvPr>
        <xdr:cNvSpPr txBox="1"/>
      </xdr:nvSpPr>
      <xdr:spPr>
        <a:xfrm>
          <a:off x="1562099" y="11287126"/>
          <a:ext cx="53816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心得</a:t>
          </a:r>
          <a:r>
            <a:rPr lang="en-US" altLang="zh-TW" sz="1100"/>
            <a:t>:</a:t>
          </a:r>
          <a:r>
            <a:rPr lang="zh-TW" altLang="en-US" sz="1100"/>
            <a:t>這次實驗並不複雜，拍影片和做實驗滿注重團隊合作的，經過這次實驗，我最喜歡部分是虎克定律，因為以前虎克定律都只有課本上寫而已，經過這次實驗後，才能感受到真正的意涵，希望未來的實驗都可以結合到一些過去所學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topLeftCell="A7" zoomScaleNormal="100" workbookViewId="0">
      <selection activeCell="E26" sqref="E26"/>
    </sheetView>
  </sheetViews>
  <sheetFormatPr defaultColWidth="25.375" defaultRowHeight="16.5" x14ac:dyDescent="0.25"/>
  <cols>
    <col min="1" max="1" width="25.375" style="4"/>
  </cols>
  <sheetData>
    <row r="1" spans="1:7" x14ac:dyDescent="0.25">
      <c r="A1" s="4" t="s">
        <v>40</v>
      </c>
    </row>
    <row r="2" spans="1:7" x14ac:dyDescent="0.25">
      <c r="B2" t="s">
        <v>24</v>
      </c>
      <c r="C2">
        <v>60</v>
      </c>
      <c r="D2" t="s">
        <v>5</v>
      </c>
      <c r="E2" t="s">
        <v>25</v>
      </c>
      <c r="F2">
        <f>9.81*100</f>
        <v>981</v>
      </c>
      <c r="G2" t="s">
        <v>26</v>
      </c>
    </row>
    <row r="3" spans="1:7" x14ac:dyDescent="0.25">
      <c r="B3" t="s">
        <v>27</v>
      </c>
      <c r="C3">
        <v>30</v>
      </c>
      <c r="D3" t="s">
        <v>5</v>
      </c>
    </row>
    <row r="4" spans="1:7" x14ac:dyDescent="0.25">
      <c r="B4" t="s">
        <v>28</v>
      </c>
      <c r="C4">
        <v>2.4399999999999999E-3</v>
      </c>
      <c r="D4" t="s">
        <v>29</v>
      </c>
      <c r="E4" t="s">
        <v>30</v>
      </c>
      <c r="F4">
        <v>7.6499999999999997E-3</v>
      </c>
      <c r="G4" t="s">
        <v>29</v>
      </c>
    </row>
    <row r="5" spans="1:7" x14ac:dyDescent="0.25">
      <c r="A5" s="4" t="s">
        <v>0</v>
      </c>
      <c r="B5" t="s">
        <v>31</v>
      </c>
    </row>
    <row r="6" spans="1:7" x14ac:dyDescent="0.25">
      <c r="B6" t="s">
        <v>32</v>
      </c>
      <c r="C6">
        <v>50</v>
      </c>
      <c r="D6">
        <v>70</v>
      </c>
      <c r="E6">
        <v>170</v>
      </c>
      <c r="F6">
        <v>600</v>
      </c>
      <c r="G6" t="s">
        <v>4</v>
      </c>
    </row>
    <row r="7" spans="1:7" x14ac:dyDescent="0.25">
      <c r="B7" t="s">
        <v>33</v>
      </c>
      <c r="C7">
        <v>4</v>
      </c>
      <c r="D7">
        <v>3</v>
      </c>
      <c r="E7">
        <v>2</v>
      </c>
      <c r="F7">
        <v>1</v>
      </c>
    </row>
    <row r="8" spans="1:7" x14ac:dyDescent="0.25">
      <c r="B8" t="s">
        <v>34</v>
      </c>
      <c r="C8">
        <v>149.38</v>
      </c>
      <c r="D8">
        <v>132.07</v>
      </c>
      <c r="E8">
        <v>138.65</v>
      </c>
      <c r="F8" s="2">
        <v>131.80000000000001</v>
      </c>
      <c r="G8" t="s">
        <v>14</v>
      </c>
    </row>
    <row r="9" spans="1:7" x14ac:dyDescent="0.25">
      <c r="B9" t="s">
        <v>35</v>
      </c>
      <c r="C9" s="2">
        <f>C8/C7*2</f>
        <v>74.69</v>
      </c>
      <c r="D9" s="2">
        <f t="shared" ref="D9:F9" si="0">D8/D7*2</f>
        <v>88.046666666666667</v>
      </c>
      <c r="E9" s="2">
        <f t="shared" si="0"/>
        <v>138.65</v>
      </c>
      <c r="F9" s="2">
        <f t="shared" si="0"/>
        <v>263.60000000000002</v>
      </c>
      <c r="G9" t="s">
        <v>14</v>
      </c>
    </row>
    <row r="10" spans="1:7" x14ac:dyDescent="0.25">
      <c r="B10" t="s">
        <v>36</v>
      </c>
      <c r="C10" s="5">
        <f>((C6*$F$2/$C$4)^(1/2))/C9</f>
        <v>60.029141619310657</v>
      </c>
      <c r="D10" s="5">
        <f t="shared" ref="D10:F10" si="1">((D6*$F$2/$C$4)^(1/2))/D9</f>
        <v>60.252586065483854</v>
      </c>
      <c r="E10" s="5">
        <f t="shared" si="1"/>
        <v>59.627167221869129</v>
      </c>
      <c r="F10" s="5">
        <f t="shared" si="1"/>
        <v>58.92095940255313</v>
      </c>
      <c r="G10" t="s">
        <v>37</v>
      </c>
    </row>
    <row r="11" spans="1:7" x14ac:dyDescent="0.25">
      <c r="B11" t="s">
        <v>38</v>
      </c>
      <c r="C11" s="5">
        <f>ABS($C$2-C10)/$C$2*100</f>
        <v>4.8569365517761774E-2</v>
      </c>
      <c r="D11" s="5">
        <f t="shared" ref="D11:E11" si="2">ABS($C$2-D10)/$C$2*100</f>
        <v>0.42097677580642306</v>
      </c>
      <c r="E11" s="5">
        <f t="shared" si="2"/>
        <v>0.62138796355145109</v>
      </c>
      <c r="F11" s="5">
        <f>($C$2-F10)/$C$2*100</f>
        <v>1.7984009957447828</v>
      </c>
      <c r="G11" t="s">
        <v>15</v>
      </c>
    </row>
    <row r="12" spans="1:7" x14ac:dyDescent="0.25">
      <c r="A12" s="4" t="s">
        <v>17</v>
      </c>
      <c r="B12" t="s">
        <v>39</v>
      </c>
    </row>
    <row r="13" spans="1:7" x14ac:dyDescent="0.25">
      <c r="B13" t="s">
        <v>32</v>
      </c>
      <c r="C13">
        <v>70</v>
      </c>
      <c r="D13">
        <v>160</v>
      </c>
      <c r="E13">
        <v>620</v>
      </c>
      <c r="F13" t="s">
        <v>4</v>
      </c>
    </row>
    <row r="14" spans="1:7" x14ac:dyDescent="0.25">
      <c r="B14" t="s">
        <v>33</v>
      </c>
      <c r="C14">
        <v>3</v>
      </c>
      <c r="D14">
        <v>2</v>
      </c>
      <c r="E14">
        <v>1</v>
      </c>
    </row>
    <row r="15" spans="1:7" x14ac:dyDescent="0.25">
      <c r="B15" t="s">
        <v>34</v>
      </c>
      <c r="C15">
        <v>148.12</v>
      </c>
      <c r="D15">
        <v>151.11000000000001</v>
      </c>
      <c r="E15">
        <v>147.6</v>
      </c>
      <c r="F15" t="s">
        <v>14</v>
      </c>
    </row>
    <row r="16" spans="1:7" x14ac:dyDescent="0.25">
      <c r="B16" t="s">
        <v>35</v>
      </c>
      <c r="C16" s="5">
        <f>C15/C14*2</f>
        <v>98.74666666666667</v>
      </c>
      <c r="D16">
        <f t="shared" ref="D16:E16" si="3">D15/D14*2</f>
        <v>151.11000000000001</v>
      </c>
      <c r="E16">
        <f t="shared" si="3"/>
        <v>295.2</v>
      </c>
      <c r="F16" t="s">
        <v>14</v>
      </c>
    </row>
    <row r="17" spans="2:6" x14ac:dyDescent="0.25">
      <c r="B17" t="s">
        <v>36</v>
      </c>
      <c r="C17" s="5">
        <f>((C13*$F$2/$F$4)^(1/2))/C16</f>
        <v>30.341032928367216</v>
      </c>
      <c r="D17" s="5">
        <f t="shared" ref="D17:E17" si="4">((D13*$F$2/$F$4)^(1/2))/D16</f>
        <v>29.975785464165995</v>
      </c>
      <c r="E17" s="5">
        <f t="shared" si="4"/>
        <v>30.205308637990772</v>
      </c>
      <c r="F17" t="s">
        <v>37</v>
      </c>
    </row>
    <row r="18" spans="2:6" x14ac:dyDescent="0.25">
      <c r="B18" t="s">
        <v>38</v>
      </c>
      <c r="C18" s="5">
        <f>ABS($C$3-C17)/$C$3*100</f>
        <v>1.1367764278907206</v>
      </c>
      <c r="D18" s="5">
        <f t="shared" ref="D18:E18" si="5">ABS($C$3-D17)/$C$3*100</f>
        <v>8.0715119446684483E-2</v>
      </c>
      <c r="E18" s="5">
        <f t="shared" si="5"/>
        <v>0.68436212663590601</v>
      </c>
      <c r="F18" t="s">
        <v>15</v>
      </c>
    </row>
    <row r="25" spans="2:6" x14ac:dyDescent="0.25">
      <c r="F25" s="2"/>
    </row>
    <row r="26" spans="2:6" x14ac:dyDescent="0.25">
      <c r="C26" s="2"/>
      <c r="D26" s="2"/>
      <c r="E26" s="2"/>
      <c r="F26" s="2"/>
    </row>
    <row r="27" spans="2:6" x14ac:dyDescent="0.25">
      <c r="C27" s="5"/>
      <c r="D27" s="5"/>
      <c r="E27" s="5"/>
      <c r="F27" s="5"/>
    </row>
    <row r="28" spans="2:6" x14ac:dyDescent="0.25">
      <c r="C28" s="5"/>
      <c r="D28" s="5"/>
      <c r="E28" s="5"/>
      <c r="F28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4"/>
  <sheetViews>
    <sheetView topLeftCell="A46" zoomScaleNormal="100" workbookViewId="0">
      <selection activeCell="J50" sqref="J50"/>
    </sheetView>
  </sheetViews>
  <sheetFormatPr defaultColWidth="10.25" defaultRowHeight="16.5" x14ac:dyDescent="0.25"/>
  <cols>
    <col min="2" max="2" width="10.25" style="1"/>
    <col min="4" max="8" width="12.25" bestFit="1" customWidth="1"/>
  </cols>
  <sheetData>
    <row r="1" spans="2:10" x14ac:dyDescent="0.25">
      <c r="B1" s="1" t="s">
        <v>0</v>
      </c>
    </row>
    <row r="2" spans="2:10" x14ac:dyDescent="0.25">
      <c r="C2" s="6" t="s">
        <v>1</v>
      </c>
      <c r="D2" s="6"/>
      <c r="E2" t="s">
        <v>6</v>
      </c>
      <c r="F2">
        <v>11.04</v>
      </c>
      <c r="G2" t="s">
        <v>4</v>
      </c>
      <c r="H2" t="s">
        <v>12</v>
      </c>
      <c r="I2">
        <v>9.85</v>
      </c>
      <c r="J2" t="s">
        <v>13</v>
      </c>
    </row>
    <row r="3" spans="2:10" x14ac:dyDescent="0.25">
      <c r="E3" t="s">
        <v>7</v>
      </c>
      <c r="F3">
        <v>60</v>
      </c>
      <c r="G3" t="s">
        <v>5</v>
      </c>
    </row>
    <row r="4" spans="2:10" x14ac:dyDescent="0.25">
      <c r="C4" t="s">
        <v>2</v>
      </c>
      <c r="D4">
        <v>25</v>
      </c>
      <c r="E4">
        <v>28</v>
      </c>
      <c r="F4">
        <v>31</v>
      </c>
      <c r="G4">
        <v>34</v>
      </c>
      <c r="H4">
        <v>37</v>
      </c>
      <c r="I4" t="s">
        <v>14</v>
      </c>
    </row>
    <row r="5" spans="2:10" x14ac:dyDescent="0.25">
      <c r="C5" t="s">
        <v>8</v>
      </c>
      <c r="D5">
        <v>5.9</v>
      </c>
      <c r="E5">
        <v>6.5</v>
      </c>
      <c r="F5">
        <v>7.5</v>
      </c>
      <c r="G5">
        <v>8.3000000000000007</v>
      </c>
      <c r="H5">
        <v>8.9</v>
      </c>
      <c r="I5" t="s">
        <v>14</v>
      </c>
    </row>
    <row r="6" spans="2:10" x14ac:dyDescent="0.25">
      <c r="C6" t="s">
        <v>3</v>
      </c>
      <c r="D6">
        <f>D5*2</f>
        <v>11.8</v>
      </c>
      <c r="E6">
        <f t="shared" ref="E6:H6" si="0">E5*2</f>
        <v>13</v>
      </c>
      <c r="F6">
        <f t="shared" si="0"/>
        <v>15</v>
      </c>
      <c r="G6">
        <f t="shared" si="0"/>
        <v>16.600000000000001</v>
      </c>
      <c r="H6">
        <f t="shared" si="0"/>
        <v>17.8</v>
      </c>
      <c r="I6" t="s">
        <v>14</v>
      </c>
    </row>
    <row r="7" spans="2:10" x14ac:dyDescent="0.25">
      <c r="C7" t="s">
        <v>9</v>
      </c>
      <c r="D7" s="2">
        <f>D4/D6</f>
        <v>2.1186440677966099</v>
      </c>
      <c r="E7" s="2">
        <f t="shared" ref="E7:H7" si="1">E4/E6</f>
        <v>2.1538461538461537</v>
      </c>
      <c r="F7" s="2">
        <f t="shared" si="1"/>
        <v>2.0666666666666669</v>
      </c>
      <c r="G7" s="2">
        <f t="shared" si="1"/>
        <v>2.0481927710843371</v>
      </c>
      <c r="H7" s="2">
        <f t="shared" si="1"/>
        <v>2.0786516853932584</v>
      </c>
    </row>
    <row r="8" spans="2:10" x14ac:dyDescent="0.25">
      <c r="C8" t="s">
        <v>10</v>
      </c>
      <c r="D8" s="2">
        <f>($F$2/1000*$F$3^2)/(D7)^2</f>
        <v>8.854327296000001</v>
      </c>
      <c r="E8" s="2">
        <f t="shared" ref="E8:H8" si="2">($F$2/1000*$F$3^2)/(E7)^2</f>
        <v>8.5672653061224491</v>
      </c>
      <c r="F8" s="2">
        <f t="shared" si="2"/>
        <v>9.3053069719042654</v>
      </c>
      <c r="G8" s="2">
        <f t="shared" si="2"/>
        <v>9.4739244290657467</v>
      </c>
      <c r="H8" s="2">
        <f t="shared" si="2"/>
        <v>9.1983118772826877</v>
      </c>
      <c r="I8" t="s">
        <v>13</v>
      </c>
    </row>
    <row r="9" spans="2:10" x14ac:dyDescent="0.25">
      <c r="C9" t="s">
        <v>11</v>
      </c>
      <c r="D9" s="2">
        <f>ABS($I$2-D8)/$I$2</f>
        <v>0.10108352324873084</v>
      </c>
      <c r="E9" s="2">
        <f t="shared" ref="E9:H9" si="3">ABS($I$2-E8)/$I$2</f>
        <v>0.13022687247487824</v>
      </c>
      <c r="F9" s="2">
        <f t="shared" si="3"/>
        <v>5.5298784578247134E-2</v>
      </c>
      <c r="G9" s="2">
        <f t="shared" si="3"/>
        <v>3.8180261008553595E-2</v>
      </c>
      <c r="H9" s="2">
        <f t="shared" si="3"/>
        <v>6.6161230732722023E-2</v>
      </c>
      <c r="I9" t="s">
        <v>15</v>
      </c>
    </row>
    <row r="11" spans="2:10" x14ac:dyDescent="0.25">
      <c r="C11" s="6" t="s">
        <v>16</v>
      </c>
      <c r="D11" s="6"/>
      <c r="E11" t="s">
        <v>6</v>
      </c>
      <c r="F11" s="2">
        <v>10.4</v>
      </c>
      <c r="G11" t="s">
        <v>4</v>
      </c>
      <c r="H11" t="s">
        <v>12</v>
      </c>
      <c r="I11">
        <v>0.84</v>
      </c>
      <c r="J11" t="s">
        <v>13</v>
      </c>
    </row>
    <row r="12" spans="2:10" x14ac:dyDescent="0.25">
      <c r="E12" t="s">
        <v>7</v>
      </c>
      <c r="F12">
        <v>60</v>
      </c>
      <c r="G12" t="s">
        <v>5</v>
      </c>
    </row>
    <row r="13" spans="2:10" x14ac:dyDescent="0.25">
      <c r="C13" t="s">
        <v>2</v>
      </c>
      <c r="D13">
        <v>50</v>
      </c>
      <c r="E13">
        <v>55</v>
      </c>
      <c r="F13">
        <v>60</v>
      </c>
      <c r="G13">
        <v>65</v>
      </c>
      <c r="H13">
        <v>70</v>
      </c>
      <c r="I13" t="s">
        <v>14</v>
      </c>
    </row>
    <row r="14" spans="2:10" x14ac:dyDescent="0.25">
      <c r="C14" t="s">
        <v>8</v>
      </c>
      <c r="D14">
        <v>3.65</v>
      </c>
      <c r="E14">
        <v>3.95</v>
      </c>
      <c r="F14">
        <v>4.33</v>
      </c>
      <c r="G14">
        <v>4.6500000000000004</v>
      </c>
      <c r="H14">
        <v>5.05</v>
      </c>
      <c r="I14" t="s">
        <v>14</v>
      </c>
    </row>
    <row r="15" spans="2:10" x14ac:dyDescent="0.25">
      <c r="C15" t="s">
        <v>3</v>
      </c>
      <c r="D15">
        <f>D14*2</f>
        <v>7.3</v>
      </c>
      <c r="E15">
        <f t="shared" ref="E15" si="4">E14*2</f>
        <v>7.9</v>
      </c>
      <c r="F15">
        <f t="shared" ref="F15" si="5">F14*2</f>
        <v>8.66</v>
      </c>
      <c r="G15">
        <f t="shared" ref="G15" si="6">G14*2</f>
        <v>9.3000000000000007</v>
      </c>
      <c r="H15">
        <f t="shared" ref="H15" si="7">H14*2</f>
        <v>10.1</v>
      </c>
      <c r="I15" t="s">
        <v>14</v>
      </c>
    </row>
    <row r="16" spans="2:10" x14ac:dyDescent="0.25">
      <c r="C16" t="s">
        <v>9</v>
      </c>
      <c r="D16" s="2">
        <f>D13/D15</f>
        <v>6.8493150684931505</v>
      </c>
      <c r="E16" s="2">
        <f t="shared" ref="E16" si="8">E13/E15</f>
        <v>6.962025316455696</v>
      </c>
      <c r="F16" s="2">
        <f t="shared" ref="F16" si="9">F13/F15</f>
        <v>6.9284064665127021</v>
      </c>
      <c r="G16" s="2">
        <f t="shared" ref="G16" si="10">G13/G15</f>
        <v>6.9892473118279561</v>
      </c>
      <c r="H16" s="2">
        <f t="shared" ref="H16" si="11">H13/H15</f>
        <v>6.9306930693069306</v>
      </c>
    </row>
    <row r="17" spans="2:10" x14ac:dyDescent="0.25">
      <c r="C17" t="s">
        <v>10</v>
      </c>
      <c r="D17" s="2">
        <f>($F$11/1000*$F$12^2)/(D16)^2</f>
        <v>0.79807104000000006</v>
      </c>
      <c r="E17" s="2">
        <f t="shared" ref="E17:H17" si="12">($F$11/1000*$F$12^2)/(E16)^2</f>
        <v>0.7724398016528925</v>
      </c>
      <c r="F17" s="2">
        <f t="shared" si="12"/>
        <v>0.77995424000000002</v>
      </c>
      <c r="G17" s="2">
        <f t="shared" si="12"/>
        <v>0.76643446153846162</v>
      </c>
      <c r="H17" s="2">
        <f t="shared" si="12"/>
        <v>0.77943967346938769</v>
      </c>
      <c r="I17" t="s">
        <v>13</v>
      </c>
    </row>
    <row r="18" spans="2:10" x14ac:dyDescent="0.25">
      <c r="C18" t="s">
        <v>11</v>
      </c>
      <c r="D18" s="2">
        <f>ABS($I$11-D17)/$I$11</f>
        <v>4.9915428571428458E-2</v>
      </c>
      <c r="E18" s="2">
        <f t="shared" ref="E18:H18" si="13">ABS($I$11-E17)/$I$11</f>
        <v>8.0428807556080326E-2</v>
      </c>
      <c r="F18" s="2">
        <f t="shared" si="13"/>
        <v>7.1483047619047557E-2</v>
      </c>
      <c r="G18" s="2">
        <f t="shared" si="13"/>
        <v>8.757802197802185E-2</v>
      </c>
      <c r="H18" s="2">
        <f t="shared" si="13"/>
        <v>7.2095626822157477E-2</v>
      </c>
      <c r="I18" t="s">
        <v>15</v>
      </c>
    </row>
    <row r="20" spans="2:10" x14ac:dyDescent="0.25">
      <c r="B20" s="1" t="s">
        <v>17</v>
      </c>
    </row>
    <row r="24" spans="2:10" x14ac:dyDescent="0.25">
      <c r="G24" s="2"/>
    </row>
    <row r="28" spans="2:10" x14ac:dyDescent="0.25">
      <c r="C28" s="6" t="s">
        <v>1</v>
      </c>
      <c r="D28" s="6"/>
      <c r="E28" t="s">
        <v>20</v>
      </c>
      <c r="F28">
        <v>10.5</v>
      </c>
      <c r="G28" t="s">
        <v>14</v>
      </c>
      <c r="H28" t="s">
        <v>12</v>
      </c>
      <c r="I28">
        <v>9.85</v>
      </c>
      <c r="J28" t="s">
        <v>13</v>
      </c>
    </row>
    <row r="29" spans="2:10" x14ac:dyDescent="0.25">
      <c r="C29" t="s">
        <v>18</v>
      </c>
      <c r="D29" s="2">
        <f>0.15*9.81</f>
        <v>1.4715</v>
      </c>
      <c r="E29" s="2">
        <f>0.2*9.81</f>
        <v>1.9620000000000002</v>
      </c>
      <c r="F29" s="2">
        <f>0.25*9.81</f>
        <v>2.4525000000000001</v>
      </c>
      <c r="G29" s="2">
        <f>0.3*9.81</f>
        <v>2.9430000000000001</v>
      </c>
      <c r="H29" s="2">
        <f>0.35*9.81</f>
        <v>3.4335</v>
      </c>
      <c r="I29" t="s">
        <v>41</v>
      </c>
    </row>
    <row r="30" spans="2:10" x14ac:dyDescent="0.25">
      <c r="C30" t="s">
        <v>2</v>
      </c>
      <c r="D30">
        <v>23.6</v>
      </c>
      <c r="E30">
        <v>28.7</v>
      </c>
      <c r="F30">
        <v>33.9</v>
      </c>
      <c r="G30">
        <v>39.1</v>
      </c>
      <c r="H30">
        <v>44.3</v>
      </c>
      <c r="I30" t="s">
        <v>14</v>
      </c>
    </row>
    <row r="31" spans="2:10" x14ac:dyDescent="0.25">
      <c r="C31" s="3" t="s">
        <v>22</v>
      </c>
      <c r="D31">
        <f>D30-$F$28</f>
        <v>13.100000000000001</v>
      </c>
      <c r="E31">
        <f>E30-$F$28</f>
        <v>18.2</v>
      </c>
      <c r="F31">
        <f t="shared" ref="F31:H31" si="14">F30-$F$28</f>
        <v>23.4</v>
      </c>
      <c r="G31">
        <f t="shared" si="14"/>
        <v>28.6</v>
      </c>
      <c r="H31">
        <f t="shared" si="14"/>
        <v>33.799999999999997</v>
      </c>
      <c r="I31" t="s">
        <v>14</v>
      </c>
    </row>
    <row r="32" spans="2:10" x14ac:dyDescent="0.25">
      <c r="C32" s="3" t="s">
        <v>23</v>
      </c>
      <c r="D32">
        <f>D31/100</f>
        <v>0.13100000000000001</v>
      </c>
      <c r="E32">
        <f t="shared" ref="E32:H32" si="15">E31/100</f>
        <v>0.182</v>
      </c>
      <c r="F32">
        <f t="shared" si="15"/>
        <v>0.23399999999999999</v>
      </c>
      <c r="G32">
        <f t="shared" si="15"/>
        <v>0.28600000000000003</v>
      </c>
      <c r="H32">
        <f t="shared" si="15"/>
        <v>0.33799999999999997</v>
      </c>
      <c r="I32" t="s">
        <v>19</v>
      </c>
    </row>
    <row r="33" spans="3:10" x14ac:dyDescent="0.25">
      <c r="C33" t="s">
        <v>21</v>
      </c>
      <c r="D33" s="2">
        <f>D29/D32</f>
        <v>11.232824427480915</v>
      </c>
      <c r="E33" s="2">
        <f>E29/E32</f>
        <v>10.780219780219781</v>
      </c>
      <c r="F33" s="2">
        <f>F29/F32</f>
        <v>10.480769230769232</v>
      </c>
      <c r="G33" s="2">
        <f>G29/G32</f>
        <v>10.29020979020979</v>
      </c>
      <c r="H33" s="2">
        <f>H29/H32</f>
        <v>10.15828402366864</v>
      </c>
      <c r="I33" t="s">
        <v>13</v>
      </c>
    </row>
    <row r="34" spans="3:10" x14ac:dyDescent="0.25">
      <c r="C34" t="s">
        <v>11</v>
      </c>
      <c r="D34" s="2">
        <f>ABS($I$28-D33)/$I$28</f>
        <v>0.14038826674933155</v>
      </c>
      <c r="E34" s="2">
        <f t="shared" ref="E34:H34" si="16">ABS($I$28-E33)/$I$28</f>
        <v>9.4438556367490503E-2</v>
      </c>
      <c r="F34" s="2">
        <f t="shared" si="16"/>
        <v>6.4037485357282445E-2</v>
      </c>
      <c r="G34" s="2">
        <f t="shared" si="16"/>
        <v>4.4691349259877194E-2</v>
      </c>
      <c r="H34" s="2">
        <f t="shared" si="16"/>
        <v>3.1297870423212269E-2</v>
      </c>
      <c r="I34" t="s">
        <v>15</v>
      </c>
    </row>
    <row r="35" spans="3:10" x14ac:dyDescent="0.25">
      <c r="C35" s="6"/>
      <c r="D35" s="6"/>
    </row>
    <row r="37" spans="3:10" x14ac:dyDescent="0.25">
      <c r="C37" s="6" t="s">
        <v>16</v>
      </c>
      <c r="D37" s="6"/>
      <c r="E37" t="s">
        <v>20</v>
      </c>
      <c r="F37">
        <v>10.5</v>
      </c>
      <c r="G37" t="s">
        <v>14</v>
      </c>
      <c r="H37" t="s">
        <v>12</v>
      </c>
      <c r="I37">
        <v>0.84</v>
      </c>
      <c r="J37" t="s">
        <v>13</v>
      </c>
    </row>
    <row r="38" spans="3:10" x14ac:dyDescent="0.25">
      <c r="C38" t="s">
        <v>18</v>
      </c>
      <c r="D38" s="2">
        <f>0.06*9.81</f>
        <v>0.58860000000000001</v>
      </c>
      <c r="E38" s="2">
        <f>0.07*9.81</f>
        <v>0.68670000000000009</v>
      </c>
      <c r="F38" s="2">
        <f>0.08*9.81</f>
        <v>0.78480000000000005</v>
      </c>
      <c r="G38" s="2">
        <f>0.09*9.81</f>
        <v>0.88290000000000002</v>
      </c>
      <c r="H38" s="2">
        <f>0.1*9.81</f>
        <v>0.98100000000000009</v>
      </c>
      <c r="I38" t="s">
        <v>41</v>
      </c>
    </row>
    <row r="39" spans="3:10" x14ac:dyDescent="0.25">
      <c r="C39" t="s">
        <v>2</v>
      </c>
      <c r="D39">
        <v>80.599999999999994</v>
      </c>
      <c r="E39">
        <v>94</v>
      </c>
      <c r="F39">
        <v>107.4</v>
      </c>
      <c r="G39">
        <v>120.8</v>
      </c>
      <c r="H39">
        <v>134.19999999999999</v>
      </c>
      <c r="I39" t="s">
        <v>14</v>
      </c>
    </row>
    <row r="40" spans="3:10" x14ac:dyDescent="0.25">
      <c r="C40" s="3" t="s">
        <v>22</v>
      </c>
      <c r="D40">
        <f>D39-$F$37</f>
        <v>70.099999999999994</v>
      </c>
      <c r="E40">
        <f t="shared" ref="E40:H40" si="17">E39-$F$37</f>
        <v>83.5</v>
      </c>
      <c r="F40">
        <f t="shared" si="17"/>
        <v>96.9</v>
      </c>
      <c r="G40">
        <f t="shared" si="17"/>
        <v>110.3</v>
      </c>
      <c r="H40">
        <f t="shared" si="17"/>
        <v>123.69999999999999</v>
      </c>
      <c r="I40" t="s">
        <v>14</v>
      </c>
    </row>
    <row r="41" spans="3:10" x14ac:dyDescent="0.25">
      <c r="C41" s="3" t="s">
        <v>23</v>
      </c>
      <c r="D41">
        <f>D40/100</f>
        <v>0.70099999999999996</v>
      </c>
      <c r="E41">
        <f t="shared" ref="E41" si="18">E40/100</f>
        <v>0.83499999999999996</v>
      </c>
      <c r="F41">
        <f t="shared" ref="F41" si="19">F40/100</f>
        <v>0.96900000000000008</v>
      </c>
      <c r="G41">
        <f t="shared" ref="G41" si="20">G40/100</f>
        <v>1.103</v>
      </c>
      <c r="H41">
        <f t="shared" ref="H41" si="21">H40/100</f>
        <v>1.2369999999999999</v>
      </c>
      <c r="I41" t="s">
        <v>19</v>
      </c>
    </row>
    <row r="42" spans="3:10" x14ac:dyDescent="0.25">
      <c r="C42" t="s">
        <v>21</v>
      </c>
      <c r="D42" s="2">
        <f>D38/D41</f>
        <v>0.83965763195435095</v>
      </c>
      <c r="E42" s="2">
        <f>E38/E41</f>
        <v>0.82239520958083845</v>
      </c>
      <c r="F42" s="2">
        <f>F38/F41</f>
        <v>0.80990712074303406</v>
      </c>
      <c r="G42" s="2">
        <f>G38/G41</f>
        <v>0.80045330915684498</v>
      </c>
      <c r="H42" s="2">
        <f>H38/H41</f>
        <v>0.79304769603880376</v>
      </c>
      <c r="I42" t="s">
        <v>13</v>
      </c>
    </row>
    <row r="43" spans="3:10" x14ac:dyDescent="0.25">
      <c r="C43" t="s">
        <v>11</v>
      </c>
      <c r="D43" s="2">
        <f>ABS($I$37-D42)/$I$37</f>
        <v>4.0758100672502609E-4</v>
      </c>
      <c r="E43" s="2">
        <f t="shared" ref="E43:H43" si="22">ABS($I$37-E42)/$I$37</f>
        <v>2.0958083832335144E-2</v>
      </c>
      <c r="F43" s="2">
        <f t="shared" si="22"/>
        <v>3.582485625829275E-2</v>
      </c>
      <c r="G43" s="2">
        <f t="shared" si="22"/>
        <v>4.7079393860898794E-2</v>
      </c>
      <c r="H43" s="2">
        <f t="shared" si="22"/>
        <v>5.5895599953805011E-2</v>
      </c>
      <c r="I43" t="s">
        <v>15</v>
      </c>
    </row>
    <row r="44" spans="3:10" x14ac:dyDescent="0.25">
      <c r="C44" s="6"/>
      <c r="D44" s="6"/>
    </row>
  </sheetData>
  <mergeCells count="6">
    <mergeCell ref="C44:D44"/>
    <mergeCell ref="C2:D2"/>
    <mergeCell ref="C11:D11"/>
    <mergeCell ref="C28:D28"/>
    <mergeCell ref="C35:D35"/>
    <mergeCell ref="C37:D37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NCKU</dc:creator>
  <cp:lastModifiedBy>Ivan</cp:lastModifiedBy>
  <dcterms:created xsi:type="dcterms:W3CDTF">2018-11-13T02:16:56Z</dcterms:created>
  <dcterms:modified xsi:type="dcterms:W3CDTF">2018-11-26T15:09:33Z</dcterms:modified>
</cp:coreProperties>
</file>