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y\Desktop\"/>
    </mc:Choice>
  </mc:AlternateContent>
  <bookViews>
    <workbookView xWindow="0" yWindow="0" windowWidth="19200" windowHeight="7290"/>
  </bookViews>
  <sheets>
    <sheet name="工作表4" sheetId="4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43" i="4" l="1"/>
  <c r="F42" i="4"/>
  <c r="C10" i="4"/>
  <c r="D10" i="4"/>
  <c r="E10" i="4"/>
  <c r="F10" i="4"/>
  <c r="G10" i="4"/>
  <c r="H10" i="4"/>
  <c r="I10" i="4"/>
  <c r="J10" i="4"/>
  <c r="K10" i="4"/>
  <c r="B10" i="4"/>
  <c r="M35" i="4" l="1"/>
  <c r="L35" i="4"/>
  <c r="C35" i="4"/>
  <c r="D35" i="4"/>
  <c r="E35" i="4"/>
  <c r="F35" i="4"/>
  <c r="G35" i="4"/>
  <c r="H35" i="4"/>
  <c r="I35" i="4"/>
  <c r="J35" i="4"/>
  <c r="K35" i="4"/>
  <c r="B35" i="4"/>
  <c r="F21" i="4"/>
  <c r="G21" i="4"/>
  <c r="J21" i="4"/>
  <c r="K21" i="4"/>
  <c r="D20" i="4"/>
  <c r="D21" i="4" s="1"/>
  <c r="E20" i="4"/>
  <c r="E21" i="4" s="1"/>
  <c r="F20" i="4"/>
  <c r="G20" i="4"/>
  <c r="H20" i="4"/>
  <c r="H21" i="4" s="1"/>
  <c r="I20" i="4"/>
  <c r="I21" i="4" s="1"/>
  <c r="J20" i="4"/>
  <c r="K20" i="4"/>
  <c r="L20" i="4"/>
  <c r="C20" i="4"/>
  <c r="M20" i="4" s="1"/>
  <c r="C9" i="4"/>
  <c r="D9" i="4"/>
  <c r="E9" i="4"/>
  <c r="F9" i="4"/>
  <c r="G9" i="4"/>
  <c r="H9" i="4"/>
  <c r="I9" i="4"/>
  <c r="J9" i="4"/>
  <c r="K9" i="4"/>
  <c r="B9" i="4"/>
  <c r="M9" i="4" s="1"/>
  <c r="I8" i="4"/>
  <c r="C8" i="4"/>
  <c r="D8" i="4"/>
  <c r="E8" i="4"/>
  <c r="F8" i="4"/>
  <c r="G8" i="4"/>
  <c r="H8" i="4"/>
  <c r="J8" i="4"/>
  <c r="K8" i="4"/>
  <c r="B8" i="4"/>
  <c r="M8" i="4" s="1"/>
  <c r="N17" i="4"/>
  <c r="N15" i="4"/>
  <c r="L10" i="4" l="1"/>
  <c r="L9" i="4"/>
  <c r="M10" i="4"/>
  <c r="L8" i="4"/>
  <c r="C21" i="4"/>
  <c r="N20" i="4"/>
  <c r="H40" i="4" l="1"/>
  <c r="H41" i="4"/>
  <c r="H39" i="4"/>
  <c r="G40" i="4"/>
  <c r="G41" i="4"/>
  <c r="G39" i="4"/>
  <c r="M34" i="4"/>
  <c r="M33" i="4"/>
  <c r="M27" i="4"/>
  <c r="M26" i="4"/>
  <c r="L34" i="4"/>
  <c r="L33" i="4"/>
  <c r="L27" i="4"/>
  <c r="L26" i="4"/>
  <c r="N16" i="4"/>
  <c r="N18" i="4"/>
  <c r="B42" i="4" l="1"/>
  <c r="L19" i="4"/>
  <c r="L21" i="4" s="1"/>
  <c r="M21" i="4" l="1"/>
  <c r="N21" i="4"/>
  <c r="N19" i="4"/>
  <c r="B45" i="4"/>
  <c r="H47" i="4"/>
  <c r="H48" i="4" s="1"/>
  <c r="H49" i="4" s="1"/>
  <c r="M19" i="4"/>
  <c r="M18" i="4"/>
  <c r="M17" i="4"/>
  <c r="M15" i="4"/>
  <c r="M16" i="4"/>
  <c r="L6" i="4" l="1"/>
  <c r="M7" i="4"/>
  <c r="M4" i="4"/>
  <c r="M5" i="4"/>
  <c r="M6" i="4"/>
  <c r="M3" i="4"/>
  <c r="L4" i="4"/>
  <c r="L5" i="4"/>
  <c r="L7" i="4"/>
  <c r="L3" i="4"/>
</calcChain>
</file>

<file path=xl/sharedStrings.xml><?xml version="1.0" encoding="utf-8"?>
<sst xmlns="http://schemas.openxmlformats.org/spreadsheetml/2006/main" count="71" uniqueCount="69">
  <si>
    <t>鐵絲(螺旋)</t>
    <phoneticPr fontId="1" type="noConversion"/>
  </si>
  <si>
    <t>鐵絲(游標尺)</t>
    <phoneticPr fontId="1" type="noConversion"/>
  </si>
  <si>
    <t>平均</t>
    <phoneticPr fontId="1" type="noConversion"/>
  </si>
  <si>
    <t>標準差</t>
    <phoneticPr fontId="1" type="noConversion"/>
  </si>
  <si>
    <t>質量(g)</t>
    <phoneticPr fontId="1" type="noConversion"/>
  </si>
  <si>
    <t>深度(mm)</t>
    <phoneticPr fontId="1" type="noConversion"/>
  </si>
  <si>
    <t>內徑(mm)</t>
    <phoneticPr fontId="1" type="noConversion"/>
  </si>
  <si>
    <t>外徑(mm)</t>
    <phoneticPr fontId="1" type="noConversion"/>
  </si>
  <si>
    <t>高度(mm)</t>
    <phoneticPr fontId="1" type="noConversion"/>
  </si>
  <si>
    <r>
      <t>待測物</t>
    </r>
    <r>
      <rPr>
        <sz val="12"/>
        <color theme="1"/>
        <rFont val="新細明體"/>
        <family val="1"/>
        <charset val="136"/>
      </rPr>
      <t>：金屬筒</t>
    </r>
    <phoneticPr fontId="1" type="noConversion"/>
  </si>
  <si>
    <r>
      <t>使用儀器</t>
    </r>
    <r>
      <rPr>
        <sz val="12"/>
        <color theme="1"/>
        <rFont val="新細明體"/>
        <family val="1"/>
        <charset val="136"/>
      </rPr>
      <t>：游標尺</t>
    </r>
    <phoneticPr fontId="1" type="noConversion"/>
  </si>
  <si>
    <t>外徑(mm)</t>
  </si>
  <si>
    <t>高度(mm)</t>
  </si>
  <si>
    <t>質量(g)</t>
    <phoneticPr fontId="1" type="noConversion"/>
  </si>
  <si>
    <t>表格B</t>
    <phoneticPr fontId="1" type="noConversion"/>
  </si>
  <si>
    <r>
      <t>待測物</t>
    </r>
    <r>
      <rPr>
        <sz val="12"/>
        <color theme="1"/>
        <rFont val="新細明體"/>
        <family val="1"/>
        <charset val="136"/>
      </rPr>
      <t>：黃色圓柱</t>
    </r>
    <phoneticPr fontId="1" type="noConversion"/>
  </si>
  <si>
    <t>儀器</t>
    <phoneticPr fontId="1" type="noConversion"/>
  </si>
  <si>
    <t>游標尺</t>
    <phoneticPr fontId="1" type="noConversion"/>
  </si>
  <si>
    <t>游標尺</t>
    <phoneticPr fontId="1" type="noConversion"/>
  </si>
  <si>
    <t>螺旋測微計</t>
  </si>
  <si>
    <t>螺旋測微計</t>
    <phoneticPr fontId="1" type="noConversion"/>
  </si>
  <si>
    <t>平均值</t>
    <phoneticPr fontId="1" type="noConversion"/>
  </si>
  <si>
    <t>平均值</t>
    <phoneticPr fontId="1" type="noConversion"/>
  </si>
  <si>
    <t>標準差</t>
    <phoneticPr fontId="1" type="noConversion"/>
  </si>
  <si>
    <t>標準差</t>
    <phoneticPr fontId="1" type="noConversion"/>
  </si>
  <si>
    <r>
      <t>標準差</t>
    </r>
    <r>
      <rPr>
        <sz val="12"/>
        <color theme="1"/>
        <rFont val="新細明體"/>
        <family val="1"/>
        <charset val="136"/>
      </rPr>
      <t>：</t>
    </r>
    <phoneticPr fontId="1" type="noConversion"/>
  </si>
  <si>
    <t>б²=</t>
    <phoneticPr fontId="1" type="noConversion"/>
  </si>
  <si>
    <t>б=</t>
    <phoneticPr fontId="1" type="noConversion"/>
  </si>
  <si>
    <r>
      <t>R=S/</t>
    </r>
    <r>
      <rPr>
        <sz val="12"/>
        <color theme="1"/>
        <rFont val="新細明體"/>
        <family val="1"/>
        <charset val="136"/>
      </rPr>
      <t>√</t>
    </r>
    <r>
      <rPr>
        <sz val="12"/>
        <color theme="1"/>
        <rFont val="新細明體"/>
        <family val="2"/>
        <charset val="136"/>
      </rPr>
      <t>3</t>
    </r>
    <phoneticPr fontId="1" type="noConversion"/>
  </si>
  <si>
    <r>
      <t>體積(mm</t>
    </r>
    <r>
      <rPr>
        <vertAlign val="superscript"/>
        <sz val="12"/>
        <color theme="1"/>
        <rFont val="新細明體"/>
        <family val="1"/>
        <charset val="136"/>
        <scheme val="minor"/>
      </rPr>
      <t>3</t>
    </r>
    <r>
      <rPr>
        <sz val="12"/>
        <color theme="1"/>
        <rFont val="新細明體"/>
        <family val="2"/>
        <charset val="136"/>
        <scheme val="minor"/>
      </rPr>
      <t>)=</t>
    </r>
    <phoneticPr fontId="1" type="noConversion"/>
  </si>
  <si>
    <t>2.我們這組的螺旋測微計歸零時是在0的位置，但後來發現會因為轉太緊而造成歸零值的不同；因此，不同人在操作時，就會產生不同的鬆緊，間接有不同的數據。</t>
    <phoneticPr fontId="1" type="noConversion"/>
  </si>
  <si>
    <t>3.使用球徑計則無法像螺旋測微計一樣能固定，可能在判讀前移動到，況且每次測量球徑的點並不固定，這些都會造成較大誤差；或許可以統一在球玻璃上面做記號測量。</t>
    <phoneticPr fontId="1" type="noConversion"/>
  </si>
  <si>
    <t>1.使用游標尺時，我們曾發生主尺與副尺對其刻度難以判斷的情形，這時候我們會三個人都判讀，選取較正確的讀數；但若是次數太多，可能誤差也隨之擴大。</t>
    <phoneticPr fontId="1" type="noConversion"/>
  </si>
  <si>
    <t>令曲率半徑為R</t>
    <phoneticPr fontId="1" type="noConversion"/>
  </si>
  <si>
    <t>R^2 = (R−a)^2 +r^2</t>
    <phoneticPr fontId="1" type="noConversion"/>
  </si>
  <si>
    <t>R^2=R^2-2aR+a^2+r^2</t>
    <phoneticPr fontId="1" type="noConversion"/>
  </si>
  <si>
    <t>2aR=a^2+R^2=a^2+S^2/3</t>
    <phoneticPr fontId="1" type="noConversion"/>
  </si>
  <si>
    <t>6aR=3a^2+S^2</t>
    <phoneticPr fontId="1" type="noConversion"/>
  </si>
  <si>
    <t>R=S^2/6a+3a^2/6a=S^2/6a+a/2</t>
    <phoneticPr fontId="1" type="noConversion"/>
  </si>
  <si>
    <t>s/6a=</t>
    <phoneticPr fontId="1" type="noConversion"/>
  </si>
  <si>
    <r>
      <t>單位</t>
    </r>
    <r>
      <rPr>
        <sz val="12"/>
        <color theme="1"/>
        <rFont val="新細明體"/>
        <family val="1"/>
        <charset val="136"/>
      </rPr>
      <t>：mm</t>
    </r>
    <phoneticPr fontId="1" type="noConversion"/>
  </si>
  <si>
    <t>2號與3號足距離d</t>
    <phoneticPr fontId="1" type="noConversion"/>
  </si>
  <si>
    <t>1號與2號足距離c</t>
    <phoneticPr fontId="1" type="noConversion"/>
  </si>
  <si>
    <t>3號與1號足距離e</t>
    <phoneticPr fontId="1" type="noConversion"/>
  </si>
  <si>
    <t>平均值</t>
    <phoneticPr fontId="1" type="noConversion"/>
  </si>
  <si>
    <t>標準差</t>
    <phoneticPr fontId="1" type="noConversion"/>
  </si>
  <si>
    <t>共平面時螺柱之讀數A</t>
    <phoneticPr fontId="1" type="noConversion"/>
  </si>
  <si>
    <t>球面上時螺柱之讀數B</t>
    <phoneticPr fontId="1" type="noConversion"/>
  </si>
  <si>
    <t>表格D</t>
    <phoneticPr fontId="1" type="noConversion"/>
  </si>
  <si>
    <t>圓心(三角形球面中心)至球面距離(a)</t>
    <phoneticPr fontId="1" type="noConversion"/>
  </si>
  <si>
    <r>
      <t>單位</t>
    </r>
    <r>
      <rPr>
        <sz val="12"/>
        <color theme="1"/>
        <rFont val="新細明體"/>
        <family val="1"/>
        <charset val="136"/>
      </rPr>
      <t>：mm</t>
    </r>
    <phoneticPr fontId="1" type="noConversion"/>
  </si>
  <si>
    <t>平均值</t>
    <phoneticPr fontId="1" type="noConversion"/>
  </si>
  <si>
    <t>標準差</t>
    <phoneticPr fontId="1" type="noConversion"/>
  </si>
  <si>
    <t>表格C</t>
    <phoneticPr fontId="1" type="noConversion"/>
  </si>
  <si>
    <r>
      <t>帶測物</t>
    </r>
    <r>
      <rPr>
        <sz val="12"/>
        <color theme="1"/>
        <rFont val="新細明體"/>
        <family val="1"/>
        <charset val="136"/>
      </rPr>
      <t>：鐵絲</t>
    </r>
    <phoneticPr fontId="1" type="noConversion"/>
  </si>
  <si>
    <r>
      <t>單位</t>
    </r>
    <r>
      <rPr>
        <sz val="12"/>
        <color theme="1"/>
        <rFont val="新細明體"/>
        <family val="1"/>
        <charset val="136"/>
      </rPr>
      <t>：mm</t>
    </r>
    <phoneticPr fontId="1" type="noConversion"/>
  </si>
  <si>
    <t>s*(s/6a)=</t>
    <phoneticPr fontId="1" type="noConversion"/>
  </si>
  <si>
    <t>s^2/6a+a/2=</t>
    <phoneticPr fontId="1" type="noConversion"/>
  </si>
  <si>
    <r>
      <t>密度(g/cm</t>
    </r>
    <r>
      <rPr>
        <vertAlign val="superscript"/>
        <sz val="12"/>
        <color theme="1"/>
        <rFont val="新細明體"/>
        <family val="1"/>
        <charset val="136"/>
        <scheme val="minor"/>
      </rPr>
      <t>3 )=</t>
    </r>
    <phoneticPr fontId="1" type="noConversion"/>
  </si>
  <si>
    <t>體積(mm^3)=</t>
    <phoneticPr fontId="1" type="noConversion"/>
  </si>
  <si>
    <t>總表面積(mm^2)=</t>
    <phoneticPr fontId="1" type="noConversion"/>
  </si>
  <si>
    <t>密度(g/cm^3)=</t>
    <phoneticPr fontId="1" type="noConversion"/>
  </si>
  <si>
    <t>a=B-A</t>
    <phoneticPr fontId="1" type="noConversion"/>
  </si>
  <si>
    <t>s平均=(c+d+e)/3</t>
    <phoneticPr fontId="1" type="noConversion"/>
  </si>
  <si>
    <r>
      <t>儀器</t>
    </r>
    <r>
      <rPr>
        <sz val="12"/>
        <color theme="1"/>
        <rFont val="新細明體"/>
        <family val="1"/>
        <charset val="136"/>
      </rPr>
      <t>：游標尺</t>
    </r>
    <phoneticPr fontId="1" type="noConversion"/>
  </si>
  <si>
    <t>球徑計兩足間距</t>
    <phoneticPr fontId="1" type="noConversion"/>
  </si>
  <si>
    <t>4.最初不熟悉螺旋測微計時，我們讀出了與其他數字相差甚大的數據；經討論後，我們認為可能是我們看錯了，所以最後決定刪除那些數據。</t>
    <phoneticPr fontId="1" type="noConversion"/>
  </si>
  <si>
    <t>5.使用電子秤時，周圍震動造成讀數的跳動，應該要等讀數穩定下來再進行測量。</t>
    <phoneticPr fontId="1" type="noConversion"/>
  </si>
  <si>
    <r>
      <t>討論與分析</t>
    </r>
    <r>
      <rPr>
        <sz val="12"/>
        <color theme="1"/>
        <rFont val="新細明體"/>
        <family val="1"/>
        <charset val="136"/>
      </rPr>
      <t>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</si>
</sst>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0_ "/>
    <numFmt numFmtId="178" formatCode="0.0000"/>
    <numFmt numFmtId="179" formatCode="0.0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vertAlign val="superscript"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 applyBorder="1">
      <alignment vertical="center"/>
    </xf>
    <xf numFmtId="0" fontId="0" fillId="0" borderId="6" xfId="0" applyBorder="1">
      <alignment vertical="center"/>
    </xf>
    <xf numFmtId="2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8" fontId="0" fillId="0" borderId="5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179" fontId="0" fillId="0" borderId="7" xfId="0" applyNumberFormat="1" applyBorder="1">
      <alignment vertical="center"/>
    </xf>
    <xf numFmtId="2" fontId="0" fillId="0" borderId="5" xfId="0" applyNumberForma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2" fontId="0" fillId="0" borderId="2" xfId="0" applyNumberFormat="1" applyBorder="1">
      <alignment vertical="center"/>
    </xf>
    <xf numFmtId="2" fontId="0" fillId="0" borderId="8" xfId="0" applyNumberForma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176" fontId="0" fillId="0" borderId="8" xfId="0" applyNumberFormat="1" applyBorder="1">
      <alignment vertical="center"/>
    </xf>
    <xf numFmtId="178" fontId="0" fillId="0" borderId="8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workbookViewId="0">
      <selection activeCell="J38" sqref="J38"/>
    </sheetView>
  </sheetViews>
  <sheetFormatPr defaultRowHeight="17" x14ac:dyDescent="0.4"/>
  <cols>
    <col min="1" max="1" width="21.90625" customWidth="1"/>
    <col min="2" max="2" width="10.6328125" customWidth="1"/>
    <col min="3" max="3" width="9.90625" bestFit="1" customWidth="1"/>
    <col min="6" max="6" width="8.81640625" customWidth="1"/>
    <col min="7" max="7" width="13.90625" customWidth="1"/>
    <col min="8" max="8" width="9.7265625" customWidth="1"/>
  </cols>
  <sheetData>
    <row r="1" spans="1:14" x14ac:dyDescent="0.4">
      <c r="A1" s="5" t="s">
        <v>9</v>
      </c>
      <c r="B1" s="6"/>
      <c r="C1" s="6" t="s">
        <v>10</v>
      </c>
      <c r="D1" s="6"/>
      <c r="E1" s="6"/>
      <c r="F1" s="6"/>
      <c r="G1" s="6"/>
      <c r="H1" s="6"/>
      <c r="I1" s="6"/>
      <c r="J1" s="6"/>
      <c r="K1" s="6"/>
      <c r="L1" s="6"/>
      <c r="M1" s="7"/>
    </row>
    <row r="2" spans="1:14" x14ac:dyDescent="0.4">
      <c r="A2" s="8"/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 t="s">
        <v>2</v>
      </c>
      <c r="M2" s="10" t="s">
        <v>3</v>
      </c>
    </row>
    <row r="3" spans="1:14" x14ac:dyDescent="0.4">
      <c r="A3" s="8" t="s">
        <v>4</v>
      </c>
      <c r="B3" s="11">
        <v>207.66</v>
      </c>
      <c r="C3" s="11">
        <v>207.7</v>
      </c>
      <c r="D3" s="11">
        <v>207.66</v>
      </c>
      <c r="E3" s="11">
        <v>207.66</v>
      </c>
      <c r="F3" s="11">
        <v>207.68</v>
      </c>
      <c r="G3" s="11">
        <v>207.64</v>
      </c>
      <c r="H3" s="11">
        <v>207.66</v>
      </c>
      <c r="I3" s="11">
        <v>207.64</v>
      </c>
      <c r="J3" s="11">
        <v>207.66</v>
      </c>
      <c r="K3" s="11">
        <v>207.66</v>
      </c>
      <c r="L3" s="11">
        <f>AVERAGE(B3:K3)</f>
        <v>207.66200000000003</v>
      </c>
      <c r="M3" s="16">
        <f>_xlfn.STDEV.P(B3:K3)</f>
        <v>1.6613247725838148E-2</v>
      </c>
    </row>
    <row r="4" spans="1:14" x14ac:dyDescent="0.4">
      <c r="A4" s="8" t="s">
        <v>5</v>
      </c>
      <c r="B4" s="11">
        <v>44.400000000000006</v>
      </c>
      <c r="C4" s="11">
        <v>44.5</v>
      </c>
      <c r="D4" s="11">
        <v>44.349999999999994</v>
      </c>
      <c r="E4" s="11">
        <v>44.6</v>
      </c>
      <c r="F4" s="11">
        <v>44.25</v>
      </c>
      <c r="G4" s="11">
        <v>44.349999999999994</v>
      </c>
      <c r="H4" s="11">
        <v>44.349999999999994</v>
      </c>
      <c r="I4" s="11">
        <v>44.65</v>
      </c>
      <c r="J4" s="11">
        <v>44.3</v>
      </c>
      <c r="K4" s="11">
        <v>44.3</v>
      </c>
      <c r="L4" s="11">
        <f t="shared" ref="L4:L7" si="0">AVERAGE(B4:K4)</f>
        <v>44.404999999999994</v>
      </c>
      <c r="M4" s="16">
        <f t="shared" ref="M4:M6" si="1">_xlfn.STDEV.P(B4:K4)</f>
        <v>0.1273773920285711</v>
      </c>
    </row>
    <row r="5" spans="1:14" x14ac:dyDescent="0.4">
      <c r="A5" s="8" t="s">
        <v>6</v>
      </c>
      <c r="B5" s="11">
        <v>17.849999999999998</v>
      </c>
      <c r="C5" s="11">
        <v>17.2</v>
      </c>
      <c r="D5" s="11">
        <v>17.8</v>
      </c>
      <c r="E5" s="11">
        <v>17.75</v>
      </c>
      <c r="F5" s="11">
        <v>17.8</v>
      </c>
      <c r="G5" s="11">
        <v>17.8</v>
      </c>
      <c r="H5" s="11">
        <v>17.25</v>
      </c>
      <c r="I5" s="11">
        <v>17.75</v>
      </c>
      <c r="J5" s="11">
        <v>18</v>
      </c>
      <c r="K5" s="11">
        <v>17.399999999999999</v>
      </c>
      <c r="L5" s="11">
        <f t="shared" si="0"/>
        <v>17.66</v>
      </c>
      <c r="M5" s="16">
        <f t="shared" si="1"/>
        <v>0.25961509971494362</v>
      </c>
    </row>
    <row r="6" spans="1:14" x14ac:dyDescent="0.4">
      <c r="A6" s="8" t="s">
        <v>7</v>
      </c>
      <c r="B6" s="11">
        <v>29.950000000000003</v>
      </c>
      <c r="C6" s="11">
        <v>30</v>
      </c>
      <c r="D6" s="11">
        <v>29.950000000000003</v>
      </c>
      <c r="E6" s="11">
        <v>29.1</v>
      </c>
      <c r="F6" s="11">
        <v>29.950000000000003</v>
      </c>
      <c r="G6" s="11">
        <v>30.049999999999997</v>
      </c>
      <c r="H6" s="11">
        <v>29.900000000000002</v>
      </c>
      <c r="I6" s="11">
        <v>29.900000000000002</v>
      </c>
      <c r="J6" s="11">
        <v>29.950000000000003</v>
      </c>
      <c r="K6" s="11">
        <v>30</v>
      </c>
      <c r="L6" s="11">
        <f t="shared" si="0"/>
        <v>29.875</v>
      </c>
      <c r="M6" s="16">
        <f t="shared" si="1"/>
        <v>0.26196373794859446</v>
      </c>
    </row>
    <row r="7" spans="1:14" x14ac:dyDescent="0.4">
      <c r="A7" s="8" t="s">
        <v>8</v>
      </c>
      <c r="B7" s="11">
        <v>49.3</v>
      </c>
      <c r="C7" s="11">
        <v>49.2</v>
      </c>
      <c r="D7" s="11">
        <v>49.15</v>
      </c>
      <c r="E7" s="11">
        <v>49.400000000000006</v>
      </c>
      <c r="F7" s="11">
        <v>49.2</v>
      </c>
      <c r="G7" s="11">
        <v>49.2</v>
      </c>
      <c r="H7" s="11">
        <v>49.400000000000006</v>
      </c>
      <c r="I7" s="11">
        <v>49.3</v>
      </c>
      <c r="J7" s="11">
        <v>49.15</v>
      </c>
      <c r="K7" s="11">
        <v>49.15</v>
      </c>
      <c r="L7" s="11">
        <f t="shared" si="0"/>
        <v>49.244999999999997</v>
      </c>
      <c r="M7" s="16">
        <f>_xlfn.STDEV.P(B7:K7)</f>
        <v>9.340770846134859E-2</v>
      </c>
    </row>
    <row r="8" spans="1:14" x14ac:dyDescent="0.4">
      <c r="A8" s="27" t="s">
        <v>59</v>
      </c>
      <c r="B8" s="11">
        <f t="shared" ref="B8:K8" si="2">PI()*1/2*B6*1/2*B6*B7-PI()*1/2*B5*1/2*B5*B4</f>
        <v>23621.151553422555</v>
      </c>
      <c r="C8" s="11">
        <f t="shared" si="2"/>
        <v>24437.75810189121</v>
      </c>
      <c r="D8" s="11">
        <f t="shared" si="2"/>
        <v>23590.076980563426</v>
      </c>
      <c r="E8" s="11">
        <f t="shared" si="2"/>
        <v>21818.853031130486</v>
      </c>
      <c r="F8" s="11">
        <f t="shared" si="2"/>
        <v>23650.186741775651</v>
      </c>
      <c r="G8" s="11">
        <f t="shared" si="2"/>
        <v>23857.151724201482</v>
      </c>
      <c r="H8" s="11">
        <f t="shared" si="2"/>
        <v>24321.579747541749</v>
      </c>
      <c r="I8" s="11">
        <f t="shared" si="2"/>
        <v>23567.562364112375</v>
      </c>
      <c r="J8" s="11">
        <f t="shared" si="2"/>
        <v>23353.40038561626</v>
      </c>
      <c r="K8" s="11">
        <f t="shared" si="2"/>
        <v>24208.117103691759</v>
      </c>
      <c r="L8" s="11">
        <f>AVERAGE(B8:K8)</f>
        <v>23642.583773394697</v>
      </c>
      <c r="M8" s="16">
        <f t="shared" ref="M8:M10" si="3">_xlfn.STDEV.P(B8:K8)</f>
        <v>698.4073504173582</v>
      </c>
    </row>
    <row r="9" spans="1:14" x14ac:dyDescent="0.4">
      <c r="A9" s="27" t="s">
        <v>60</v>
      </c>
      <c r="B9" s="11">
        <f t="shared" ref="B9:K9" si="4">PI()*(1/2*B6*1/2*B6-1/2*B5*1/2*B5)+PI()*1/2*B6*1/2*B6+PI()*B6*B7+PI()*B5*B4</f>
        <v>8287.2720562529976</v>
      </c>
      <c r="C9" s="11">
        <f t="shared" si="4"/>
        <v>8222.9302752120675</v>
      </c>
      <c r="D9" s="11">
        <f t="shared" si="4"/>
        <v>8264.7880703303344</v>
      </c>
      <c r="E9" s="11">
        <f t="shared" si="4"/>
        <v>8085.9234560936093</v>
      </c>
      <c r="F9" s="11">
        <f t="shared" si="4"/>
        <v>8263.9005704056963</v>
      </c>
      <c r="G9" s="11">
        <f t="shared" si="4"/>
        <v>8294.3740191455145</v>
      </c>
      <c r="H9" s="11">
        <f t="shared" si="4"/>
        <v>8214.3596177539948</v>
      </c>
      <c r="I9" s="11">
        <f t="shared" si="4"/>
        <v>8277.6155858340244</v>
      </c>
      <c r="J9" s="11">
        <f t="shared" si="4"/>
        <v>8284.203112929521</v>
      </c>
      <c r="K9" s="11">
        <f t="shared" si="4"/>
        <v>8229.8103631234299</v>
      </c>
      <c r="L9" s="11">
        <f t="shared" ref="L9:L10" si="5">AVERAGE(B9:K9)</f>
        <v>8242.5177127081188</v>
      </c>
      <c r="M9" s="16">
        <f t="shared" si="3"/>
        <v>58.715024024694493</v>
      </c>
    </row>
    <row r="10" spans="1:14" ht="17.5" thickBot="1" x14ac:dyDescent="0.45">
      <c r="A10" s="28" t="s">
        <v>61</v>
      </c>
      <c r="B10" s="13">
        <f>B3/(B8/1000)</f>
        <v>8.7912733437380357</v>
      </c>
      <c r="C10" s="13">
        <f t="shared" ref="C10:K10" si="6">C3/(C8/1000)</f>
        <v>8.499142971053729</v>
      </c>
      <c r="D10" s="13">
        <f t="shared" si="6"/>
        <v>8.8028538512653984</v>
      </c>
      <c r="E10" s="13">
        <f t="shared" si="6"/>
        <v>9.5174572056430708</v>
      </c>
      <c r="F10" s="13">
        <f t="shared" si="6"/>
        <v>8.7813260109762421</v>
      </c>
      <c r="G10" s="13">
        <f t="shared" si="6"/>
        <v>8.7034698190464663</v>
      </c>
      <c r="H10" s="13">
        <f t="shared" si="6"/>
        <v>8.5380967089931215</v>
      </c>
      <c r="I10" s="13">
        <f t="shared" si="6"/>
        <v>8.8104147892776918</v>
      </c>
      <c r="J10" s="13">
        <f t="shared" si="6"/>
        <v>8.8920669611737218</v>
      </c>
      <c r="K10" s="13">
        <f t="shared" si="6"/>
        <v>8.5781144857536926</v>
      </c>
      <c r="L10" s="13">
        <f t="shared" si="5"/>
        <v>8.7914216146921156</v>
      </c>
      <c r="M10" s="29">
        <f t="shared" si="3"/>
        <v>0.2721555268584897</v>
      </c>
    </row>
    <row r="11" spans="1:14" x14ac:dyDescent="0.4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4" x14ac:dyDescent="0.4">
      <c r="A12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4" ht="17.5" thickBot="1" x14ac:dyDescent="0.45">
      <c r="A13" t="s">
        <v>15</v>
      </c>
    </row>
    <row r="14" spans="1:14" x14ac:dyDescent="0.4">
      <c r="A14" s="5" t="s">
        <v>16</v>
      </c>
      <c r="B14" s="6"/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 t="s">
        <v>21</v>
      </c>
      <c r="N14" s="7" t="s">
        <v>24</v>
      </c>
    </row>
    <row r="15" spans="1:14" x14ac:dyDescent="0.4">
      <c r="A15" s="8" t="s">
        <v>18</v>
      </c>
      <c r="B15" s="9" t="s">
        <v>11</v>
      </c>
      <c r="C15" s="11">
        <v>19.100000000000001</v>
      </c>
      <c r="D15" s="11">
        <v>19.05</v>
      </c>
      <c r="E15" s="11">
        <v>19.05</v>
      </c>
      <c r="F15" s="11">
        <v>19.100000000000001</v>
      </c>
      <c r="G15" s="11">
        <v>19.2</v>
      </c>
      <c r="H15" s="11">
        <v>19</v>
      </c>
      <c r="I15" s="11">
        <v>19.100000000000001</v>
      </c>
      <c r="J15" s="11">
        <v>19</v>
      </c>
      <c r="K15" s="11">
        <v>19.05</v>
      </c>
      <c r="L15" s="11">
        <v>19.05</v>
      </c>
      <c r="M15" s="11">
        <f>AVERAGE(C15:L15)</f>
        <v>19.070000000000004</v>
      </c>
      <c r="N15" s="16">
        <f>_xlfn.STDEV.P(C15:L15)</f>
        <v>5.5677643628300182E-2</v>
      </c>
    </row>
    <row r="16" spans="1:14" x14ac:dyDescent="0.4">
      <c r="A16" s="8" t="s">
        <v>17</v>
      </c>
      <c r="B16" s="9" t="s">
        <v>12</v>
      </c>
      <c r="C16" s="11">
        <v>16.3</v>
      </c>
      <c r="D16" s="11">
        <v>16.25</v>
      </c>
      <c r="E16" s="11">
        <v>16.25</v>
      </c>
      <c r="F16" s="11">
        <v>16.3</v>
      </c>
      <c r="G16" s="11">
        <v>16.3</v>
      </c>
      <c r="H16" s="11">
        <v>16.3</v>
      </c>
      <c r="I16" s="11">
        <v>16.25</v>
      </c>
      <c r="J16" s="11">
        <v>16.3</v>
      </c>
      <c r="K16" s="11">
        <v>16.25</v>
      </c>
      <c r="L16" s="11">
        <v>16.3</v>
      </c>
      <c r="M16" s="11">
        <f>AVERAGE(C16:L16)</f>
        <v>16.28</v>
      </c>
      <c r="N16" s="16">
        <f>_xlfn.STDEV.P(C16:L16)</f>
        <v>2.4494897427832129E-2</v>
      </c>
    </row>
    <row r="17" spans="1:14" x14ac:dyDescent="0.4">
      <c r="A17" s="8" t="s">
        <v>20</v>
      </c>
      <c r="B17" s="9" t="s">
        <v>11</v>
      </c>
      <c r="C17" s="17">
        <v>19.082000000000001</v>
      </c>
      <c r="D17" s="17">
        <v>19.062999999999999</v>
      </c>
      <c r="E17" s="17">
        <v>19.068999999999999</v>
      </c>
      <c r="F17" s="17">
        <v>19.077999999999999</v>
      </c>
      <c r="G17" s="17">
        <v>19.052</v>
      </c>
      <c r="H17" s="17">
        <v>19.062000000000001</v>
      </c>
      <c r="I17" s="17">
        <v>19.061</v>
      </c>
      <c r="J17" s="17">
        <v>19.055</v>
      </c>
      <c r="K17" s="17">
        <v>19.052</v>
      </c>
      <c r="L17" s="17">
        <v>19.061</v>
      </c>
      <c r="M17" s="17">
        <f>AVERAGE(C17:L17)</f>
        <v>19.063499999999998</v>
      </c>
      <c r="N17" s="16">
        <f>_xlfn.STDEV.P(C17:L17)</f>
        <v>9.6669540187176908E-3</v>
      </c>
    </row>
    <row r="18" spans="1:14" x14ac:dyDescent="0.4">
      <c r="A18" s="8" t="s">
        <v>19</v>
      </c>
      <c r="B18" s="9" t="s">
        <v>12</v>
      </c>
      <c r="C18" s="17">
        <v>16.273</v>
      </c>
      <c r="D18" s="17">
        <v>16.274999999999999</v>
      </c>
      <c r="E18" s="17">
        <v>16.277000000000001</v>
      </c>
      <c r="F18" s="17">
        <v>16.268999999999998</v>
      </c>
      <c r="G18" s="17">
        <v>16.271999999999998</v>
      </c>
      <c r="H18" s="17">
        <v>16.266999999999999</v>
      </c>
      <c r="I18" s="17">
        <v>16.277999999999999</v>
      </c>
      <c r="J18" s="17">
        <v>16.273</v>
      </c>
      <c r="K18" s="17">
        <v>16.274999999999999</v>
      </c>
      <c r="L18" s="17">
        <v>16.268000000000001</v>
      </c>
      <c r="M18" s="17">
        <f>AVERAGE(C18:L18)</f>
        <v>16.272699999999997</v>
      </c>
      <c r="N18" s="16">
        <f>_xlfn.STDEV.P(C18:L18)</f>
        <v>3.5510561809128788E-3</v>
      </c>
    </row>
    <row r="19" spans="1:14" x14ac:dyDescent="0.4">
      <c r="A19" s="8" t="s">
        <v>13</v>
      </c>
      <c r="B19" s="11"/>
      <c r="C19" s="11">
        <v>53.36</v>
      </c>
      <c r="D19" s="11">
        <v>53.34</v>
      </c>
      <c r="E19" s="11">
        <v>53.34</v>
      </c>
      <c r="F19" s="11">
        <v>53.26</v>
      </c>
      <c r="G19" s="11">
        <v>53.34</v>
      </c>
      <c r="H19" s="11">
        <v>53.34</v>
      </c>
      <c r="I19" s="11">
        <v>53.34</v>
      </c>
      <c r="J19" s="11">
        <v>53.34</v>
      </c>
      <c r="K19" s="11">
        <v>53.34</v>
      </c>
      <c r="L19" s="11">
        <f>53.34</f>
        <v>53.34</v>
      </c>
      <c r="M19" s="11">
        <f>AVERAGE(C19:L19)</f>
        <v>53.334000000000017</v>
      </c>
      <c r="N19" s="16">
        <f>_xlfn.STDEV.P(C19:L19)</f>
        <v>2.5377155080900209E-2</v>
      </c>
    </row>
    <row r="20" spans="1:14" ht="20" x14ac:dyDescent="0.4">
      <c r="A20" s="8" t="s">
        <v>29</v>
      </c>
      <c r="B20" s="11"/>
      <c r="C20" s="11">
        <f>(1/2*C15)^2*PI()*C16</f>
        <v>4670.2939950210775</v>
      </c>
      <c r="D20" s="11">
        <f t="shared" ref="D20:L20" si="7">(1/2*D15)^2*PI()*D16</f>
        <v>4631.6230511255653</v>
      </c>
      <c r="E20" s="11">
        <f t="shared" si="7"/>
        <v>4631.6230511255653</v>
      </c>
      <c r="F20" s="11">
        <f t="shared" si="7"/>
        <v>4670.2939950210775</v>
      </c>
      <c r="G20" s="11">
        <f t="shared" si="7"/>
        <v>4719.3256169638162</v>
      </c>
      <c r="H20" s="11">
        <f t="shared" si="7"/>
        <v>4621.5184128796045</v>
      </c>
      <c r="I20" s="11">
        <f t="shared" si="7"/>
        <v>4655.9679398216267</v>
      </c>
      <c r="J20" s="11">
        <f t="shared" si="7"/>
        <v>4621.5184128796045</v>
      </c>
      <c r="K20" s="11">
        <f t="shared" si="7"/>
        <v>4631.6230511255653</v>
      </c>
      <c r="L20" s="11">
        <f t="shared" si="7"/>
        <v>4645.8741989751825</v>
      </c>
      <c r="M20" s="11">
        <f t="shared" ref="M20:M21" si="8">AVERAGE(C20:L20)</f>
        <v>4649.9661724938678</v>
      </c>
      <c r="N20" s="16">
        <f t="shared" ref="N20:N21" si="9">_xlfn.STDEV.P(C20:L20)</f>
        <v>28.840768179173285</v>
      </c>
    </row>
    <row r="21" spans="1:14" ht="20.5" thickBot="1" x14ac:dyDescent="0.45">
      <c r="A21" s="12" t="s">
        <v>58</v>
      </c>
      <c r="B21" s="13"/>
      <c r="C21" s="13">
        <f>C19/(C20/1000)</f>
        <v>11.425404922449466</v>
      </c>
      <c r="D21" s="13">
        <f t="shared" ref="D21:L21" si="10">D19/(D20/1000)</f>
        <v>11.516481244525599</v>
      </c>
      <c r="E21" s="13">
        <f t="shared" si="10"/>
        <v>11.516481244525599</v>
      </c>
      <c r="F21" s="13">
        <f t="shared" si="10"/>
        <v>11.403992994184007</v>
      </c>
      <c r="G21" s="13">
        <f t="shared" si="10"/>
        <v>11.302462328148561</v>
      </c>
      <c r="H21" s="13">
        <f t="shared" si="10"/>
        <v>11.541661253874478</v>
      </c>
      <c r="I21" s="13">
        <f t="shared" si="10"/>
        <v>11.456264452294208</v>
      </c>
      <c r="J21" s="13">
        <f t="shared" si="10"/>
        <v>11.541661253874478</v>
      </c>
      <c r="K21" s="13">
        <f t="shared" si="10"/>
        <v>11.516481244525599</v>
      </c>
      <c r="L21" s="13">
        <f t="shared" si="10"/>
        <v>11.481154614941165</v>
      </c>
      <c r="M21" s="13">
        <f t="shared" si="8"/>
        <v>11.470204555334316</v>
      </c>
      <c r="N21" s="29">
        <f t="shared" si="9"/>
        <v>7.1749131295101548E-2</v>
      </c>
    </row>
    <row r="22" spans="1:14" x14ac:dyDescent="0.4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4" x14ac:dyDescent="0.4">
      <c r="A23" t="s">
        <v>53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4" ht="17.5" thickBot="1" x14ac:dyDescent="0.45">
      <c r="A24" t="s">
        <v>54</v>
      </c>
      <c r="B24" s="2"/>
      <c r="C24" s="2"/>
      <c r="D24" s="2" t="s">
        <v>55</v>
      </c>
      <c r="E24" s="2"/>
      <c r="F24" s="2"/>
      <c r="G24" s="2"/>
      <c r="H24" s="2"/>
      <c r="I24" s="2"/>
      <c r="J24" s="2"/>
      <c r="K24" s="2"/>
    </row>
    <row r="25" spans="1:14" x14ac:dyDescent="0.4">
      <c r="A25" s="5"/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>
        <v>6</v>
      </c>
      <c r="H25" s="6">
        <v>7</v>
      </c>
      <c r="I25" s="6">
        <v>8</v>
      </c>
      <c r="J25" s="6">
        <v>9</v>
      </c>
      <c r="K25" s="6">
        <v>10</v>
      </c>
      <c r="L25" s="6" t="s">
        <v>22</v>
      </c>
      <c r="M25" s="7" t="s">
        <v>23</v>
      </c>
    </row>
    <row r="26" spans="1:14" x14ac:dyDescent="0.4">
      <c r="A26" s="8" t="s">
        <v>0</v>
      </c>
      <c r="B26" s="17">
        <v>0.98199999999999998</v>
      </c>
      <c r="C26" s="17">
        <v>0.98499999999999999</v>
      </c>
      <c r="D26" s="17">
        <v>0.99</v>
      </c>
      <c r="E26" s="17">
        <v>0.97499999999999998</v>
      </c>
      <c r="F26" s="17">
        <v>0.98799999999999999</v>
      </c>
      <c r="G26" s="17">
        <v>0.98799999999999999</v>
      </c>
      <c r="H26" s="17">
        <v>0.99</v>
      </c>
      <c r="I26" s="17">
        <v>0.98899999999999999</v>
      </c>
      <c r="J26" s="17">
        <v>0.98499999999999999</v>
      </c>
      <c r="K26" s="17">
        <v>0.98199999999999998</v>
      </c>
      <c r="L26" s="17">
        <f>AVERAGE(B26:K26)</f>
        <v>0.98539999999999994</v>
      </c>
      <c r="M26" s="15">
        <f>_xlfn.STDEV.P(B26:K26)</f>
        <v>4.4766058571198818E-3</v>
      </c>
    </row>
    <row r="27" spans="1:14" ht="17.5" thickBot="1" x14ac:dyDescent="0.45">
      <c r="A27" s="12" t="s">
        <v>1</v>
      </c>
      <c r="B27" s="13">
        <v>1</v>
      </c>
      <c r="C27" s="13">
        <v>1</v>
      </c>
      <c r="D27" s="13">
        <v>1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9">
        <f>AVERAGE(B27:K27)</f>
        <v>1</v>
      </c>
      <c r="M27" s="14">
        <f>_xlfn.STDEV.P(B27:K27)</f>
        <v>0</v>
      </c>
    </row>
    <row r="28" spans="1:14" x14ac:dyDescent="0.4"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</row>
    <row r="29" spans="1:14" x14ac:dyDescent="0.4"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</row>
    <row r="30" spans="1:14" x14ac:dyDescent="0.4">
      <c r="A30" t="s">
        <v>48</v>
      </c>
    </row>
    <row r="31" spans="1:14" ht="17.5" thickBot="1" x14ac:dyDescent="0.45">
      <c r="A31" t="s">
        <v>49</v>
      </c>
      <c r="D31" t="s">
        <v>50</v>
      </c>
    </row>
    <row r="32" spans="1:14" x14ac:dyDescent="0.4">
      <c r="A32" s="5"/>
      <c r="B32" s="6">
        <v>1</v>
      </c>
      <c r="C32" s="6">
        <v>2</v>
      </c>
      <c r="D32" s="6">
        <v>3</v>
      </c>
      <c r="E32" s="6">
        <v>4</v>
      </c>
      <c r="F32" s="6">
        <v>5</v>
      </c>
      <c r="G32" s="6">
        <v>6</v>
      </c>
      <c r="H32" s="6">
        <v>7</v>
      </c>
      <c r="I32" s="6">
        <v>8</v>
      </c>
      <c r="J32" s="6">
        <v>9</v>
      </c>
      <c r="K32" s="6">
        <v>10</v>
      </c>
      <c r="L32" s="6" t="s">
        <v>51</v>
      </c>
      <c r="M32" s="7" t="s">
        <v>52</v>
      </c>
    </row>
    <row r="33" spans="1:13" x14ac:dyDescent="0.4">
      <c r="A33" s="8" t="s">
        <v>46</v>
      </c>
      <c r="B33" s="17">
        <v>12.525</v>
      </c>
      <c r="C33" s="17">
        <v>12.509</v>
      </c>
      <c r="D33" s="17">
        <v>12.509</v>
      </c>
      <c r="E33" s="17">
        <v>12.51</v>
      </c>
      <c r="F33" s="17">
        <v>12.51</v>
      </c>
      <c r="G33" s="17">
        <v>12.494999999999999</v>
      </c>
      <c r="H33" s="17">
        <v>12.509</v>
      </c>
      <c r="I33" s="17">
        <v>12.509</v>
      </c>
      <c r="J33" s="17">
        <v>12.51</v>
      </c>
      <c r="K33" s="17">
        <v>12.507999999999999</v>
      </c>
      <c r="L33" s="17">
        <f>AVERAGE(B33:K33)</f>
        <v>12.509399999999999</v>
      </c>
      <c r="M33" s="15">
        <f>_xlfn.STDEV.P(B33:K33)</f>
        <v>6.7409198185413412E-3</v>
      </c>
    </row>
    <row r="34" spans="1:13" x14ac:dyDescent="0.4">
      <c r="A34" s="8" t="s">
        <v>47</v>
      </c>
      <c r="B34" s="17">
        <v>15.765000000000001</v>
      </c>
      <c r="C34" s="17">
        <v>15.845000000000001</v>
      </c>
      <c r="D34" s="17">
        <v>15.875</v>
      </c>
      <c r="E34" s="17">
        <v>15.824999999999999</v>
      </c>
      <c r="F34" s="17">
        <v>15.86</v>
      </c>
      <c r="G34" s="17">
        <v>15.827999999999999</v>
      </c>
      <c r="H34" s="17">
        <v>15.848000000000001</v>
      </c>
      <c r="I34" s="17">
        <v>15.853</v>
      </c>
      <c r="J34" s="17">
        <v>15.818</v>
      </c>
      <c r="K34" s="17">
        <v>15.882</v>
      </c>
      <c r="L34" s="17">
        <f>AVERAGE(B34:K34)</f>
        <v>15.8399</v>
      </c>
      <c r="M34" s="15">
        <f>_xlfn.STDEV.P(B34:K34)</f>
        <v>3.181964801816628E-2</v>
      </c>
    </row>
    <row r="35" spans="1:13" ht="17.5" thickBot="1" x14ac:dyDescent="0.45">
      <c r="A35" s="12" t="s">
        <v>62</v>
      </c>
      <c r="B35" s="20">
        <f>B34-B33</f>
        <v>3.24</v>
      </c>
      <c r="C35" s="20">
        <f t="shared" ref="C35:K35" si="11">C34-C33</f>
        <v>3.3360000000000003</v>
      </c>
      <c r="D35" s="20">
        <f t="shared" si="11"/>
        <v>3.3659999999999997</v>
      </c>
      <c r="E35" s="20">
        <f t="shared" si="11"/>
        <v>3.3149999999999995</v>
      </c>
      <c r="F35" s="20">
        <f t="shared" si="11"/>
        <v>3.3499999999999996</v>
      </c>
      <c r="G35" s="20">
        <f t="shared" si="11"/>
        <v>3.3330000000000002</v>
      </c>
      <c r="H35" s="20">
        <f t="shared" si="11"/>
        <v>3.3390000000000004</v>
      </c>
      <c r="I35" s="20">
        <f t="shared" si="11"/>
        <v>3.3439999999999994</v>
      </c>
      <c r="J35" s="20">
        <f t="shared" si="11"/>
        <v>3.3079999999999998</v>
      </c>
      <c r="K35" s="20">
        <f t="shared" si="11"/>
        <v>3.3740000000000006</v>
      </c>
      <c r="L35" s="19">
        <f>AVERAGE(B35:K35)</f>
        <v>3.3304999999999998</v>
      </c>
      <c r="M35" s="30">
        <f>_xlfn.STDEV.P(B35:K35)</f>
        <v>3.5721842057766268E-2</v>
      </c>
    </row>
    <row r="36" spans="1:13" x14ac:dyDescent="0.4">
      <c r="B36" s="3"/>
    </row>
    <row r="37" spans="1:13" ht="17.5" thickBot="1" x14ac:dyDescent="0.45">
      <c r="A37" t="s">
        <v>65</v>
      </c>
      <c r="B37" s="3"/>
    </row>
    <row r="38" spans="1:13" x14ac:dyDescent="0.4">
      <c r="A38" s="5" t="s">
        <v>64</v>
      </c>
      <c r="B38" s="6">
        <v>1</v>
      </c>
      <c r="C38" s="6">
        <v>2</v>
      </c>
      <c r="D38" s="6">
        <v>3</v>
      </c>
      <c r="E38" s="6">
        <v>4</v>
      </c>
      <c r="F38" s="6">
        <v>5</v>
      </c>
      <c r="G38" s="6" t="s">
        <v>44</v>
      </c>
      <c r="H38" s="7" t="s">
        <v>45</v>
      </c>
    </row>
    <row r="39" spans="1:13" x14ac:dyDescent="0.4">
      <c r="A39" s="8" t="s">
        <v>42</v>
      </c>
      <c r="B39" s="11">
        <v>54.6</v>
      </c>
      <c r="C39" s="11">
        <v>54.5</v>
      </c>
      <c r="D39" s="11">
        <v>54.7</v>
      </c>
      <c r="E39" s="11">
        <v>54.9</v>
      </c>
      <c r="F39" s="11">
        <v>54.85</v>
      </c>
      <c r="G39" s="11">
        <f>AVERAGE(B39:F39)</f>
        <v>54.71</v>
      </c>
      <c r="H39" s="21">
        <f>_xlfn.STDEV.P(B39:F39)</f>
        <v>0.14966629547095731</v>
      </c>
      <c r="I39" s="2"/>
      <c r="J39" s="2"/>
      <c r="K39" s="2"/>
    </row>
    <row r="40" spans="1:13" x14ac:dyDescent="0.4">
      <c r="A40" s="8" t="s">
        <v>41</v>
      </c>
      <c r="B40" s="11">
        <v>54.2</v>
      </c>
      <c r="C40" s="11">
        <v>54.75</v>
      </c>
      <c r="D40" s="11">
        <v>54.35</v>
      </c>
      <c r="E40" s="11">
        <v>54.9</v>
      </c>
      <c r="F40" s="11">
        <v>54.3</v>
      </c>
      <c r="G40" s="11">
        <f t="shared" ref="G40:G41" si="12">AVERAGE(B40:F40)</f>
        <v>54.5</v>
      </c>
      <c r="H40" s="21">
        <f t="shared" ref="H40:H41" si="13">_xlfn.STDEV.P(B40:F40)</f>
        <v>0.27386127875258232</v>
      </c>
    </row>
    <row r="41" spans="1:13" x14ac:dyDescent="0.4">
      <c r="A41" s="8" t="s">
        <v>43</v>
      </c>
      <c r="B41" s="11">
        <v>54.2</v>
      </c>
      <c r="C41" s="11">
        <v>54.5</v>
      </c>
      <c r="D41" s="11">
        <v>54.5</v>
      </c>
      <c r="E41" s="11">
        <v>54.55</v>
      </c>
      <c r="F41" s="11">
        <v>54.25</v>
      </c>
      <c r="G41" s="11">
        <f t="shared" si="12"/>
        <v>54.4</v>
      </c>
      <c r="H41" s="21">
        <f t="shared" si="13"/>
        <v>0.14491376746189302</v>
      </c>
    </row>
    <row r="42" spans="1:13" x14ac:dyDescent="0.4">
      <c r="A42" s="8" t="s">
        <v>63</v>
      </c>
      <c r="B42" s="11">
        <f>AVERAGE(G39:G41)</f>
        <v>54.536666666666669</v>
      </c>
      <c r="C42" s="9"/>
      <c r="D42" s="9" t="s">
        <v>25</v>
      </c>
      <c r="E42" s="22" t="s">
        <v>26</v>
      </c>
      <c r="F42" s="17">
        <f>(1/3*H39)^2+(1/3*H40)^2+(1/3*H41)^2</f>
        <v>1.3155555555555452E-2</v>
      </c>
      <c r="G42" s="9"/>
      <c r="H42" s="10"/>
    </row>
    <row r="43" spans="1:13" ht="17.5" thickBot="1" x14ac:dyDescent="0.45">
      <c r="A43" s="12"/>
      <c r="B43" s="18"/>
      <c r="C43" s="18"/>
      <c r="D43" s="18"/>
      <c r="E43" s="23" t="s">
        <v>27</v>
      </c>
      <c r="F43" s="19">
        <f>F42^1/2</f>
        <v>6.5777777777777258E-3</v>
      </c>
      <c r="G43" s="18"/>
      <c r="H43" s="14"/>
    </row>
    <row r="44" spans="1:13" ht="17.5" thickBot="1" x14ac:dyDescent="0.45">
      <c r="E44" s="4"/>
      <c r="F44" s="1"/>
    </row>
    <row r="45" spans="1:13" x14ac:dyDescent="0.4">
      <c r="A45" s="5" t="s">
        <v>28</v>
      </c>
      <c r="B45" s="24">
        <f>B42/SQRT(3)</f>
        <v>31.486759180704894</v>
      </c>
      <c r="C45" s="6"/>
      <c r="D45" s="6"/>
      <c r="E45" s="6"/>
      <c r="F45" s="6"/>
      <c r="G45" s="6"/>
      <c r="H45" s="7"/>
    </row>
    <row r="46" spans="1:13" x14ac:dyDescent="0.4">
      <c r="A46" s="8" t="s">
        <v>33</v>
      </c>
      <c r="B46" s="9"/>
      <c r="C46" s="9" t="s">
        <v>40</v>
      </c>
      <c r="D46" s="9"/>
      <c r="E46" s="9"/>
      <c r="F46" s="9"/>
      <c r="G46" s="9"/>
      <c r="H46" s="10"/>
    </row>
    <row r="47" spans="1:13" x14ac:dyDescent="0.4">
      <c r="A47" s="8" t="s">
        <v>34</v>
      </c>
      <c r="B47" s="9"/>
      <c r="C47" s="9" t="s">
        <v>37</v>
      </c>
      <c r="D47" s="9"/>
      <c r="E47" s="9"/>
      <c r="F47" s="9"/>
      <c r="G47" s="9" t="s">
        <v>39</v>
      </c>
      <c r="H47" s="21">
        <f>B42/(6*B35)</f>
        <v>2.8053840877914951</v>
      </c>
    </row>
    <row r="48" spans="1:13" x14ac:dyDescent="0.4">
      <c r="A48" s="8" t="s">
        <v>35</v>
      </c>
      <c r="B48" s="9"/>
      <c r="C48" s="9" t="s">
        <v>38</v>
      </c>
      <c r="D48" s="9"/>
      <c r="E48" s="9"/>
      <c r="F48" s="9"/>
      <c r="G48" s="9" t="s">
        <v>56</v>
      </c>
      <c r="H48" s="21">
        <f>B42*H47</f>
        <v>152.99629686785551</v>
      </c>
    </row>
    <row r="49" spans="1:17" ht="17.5" thickBot="1" x14ac:dyDescent="0.45">
      <c r="A49" s="12" t="s">
        <v>36</v>
      </c>
      <c r="B49" s="18"/>
      <c r="C49" s="18"/>
      <c r="D49" s="18"/>
      <c r="E49" s="18"/>
      <c r="F49" s="18"/>
      <c r="G49" s="18" t="s">
        <v>57</v>
      </c>
      <c r="H49" s="25">
        <f>H48+B35/2</f>
        <v>154.61629686785551</v>
      </c>
    </row>
    <row r="53" spans="1:17" ht="17.5" thickBot="1" x14ac:dyDescent="0.45"/>
    <row r="54" spans="1:17" x14ac:dyDescent="0.4">
      <c r="A54" s="5" t="s">
        <v>68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7"/>
    </row>
    <row r="55" spans="1:17" x14ac:dyDescent="0.4">
      <c r="A55" s="26" t="s">
        <v>32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</row>
    <row r="56" spans="1:17" x14ac:dyDescent="0.4">
      <c r="A56" s="8" t="s">
        <v>30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</row>
    <row r="57" spans="1:17" x14ac:dyDescent="0.4">
      <c r="A57" s="8" t="s">
        <v>31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</row>
    <row r="58" spans="1:17" x14ac:dyDescent="0.4">
      <c r="A58" s="27" t="s">
        <v>66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</row>
    <row r="59" spans="1:17" ht="17.5" thickBot="1" x14ac:dyDescent="0.45">
      <c r="A59" s="28" t="s">
        <v>67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4"/>
    </row>
  </sheetData>
  <phoneticPr fontId="1" type="noConversion"/>
  <pageMargins left="0.7" right="0.7" top="0.75" bottom="0.75" header="0.3" footer="0.3"/>
  <pageSetup paperSize="9" orientation="portrait" r:id="rId1"/>
  <ignoredErrors>
    <ignoredError sqref="C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工作表4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學生由此登入</dc:creator>
  <cp:lastModifiedBy>張娟鳴</cp:lastModifiedBy>
  <dcterms:created xsi:type="dcterms:W3CDTF">2019-09-24T02:15:03Z</dcterms:created>
  <dcterms:modified xsi:type="dcterms:W3CDTF">2019-09-25T10:33:14Z</dcterms:modified>
</cp:coreProperties>
</file>