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mily\Desktop\"/>
    </mc:Choice>
  </mc:AlternateContent>
  <bookViews>
    <workbookView xWindow="0" yWindow="0" windowWidth="19200" windowHeight="7290" activeTab="3"/>
  </bookViews>
  <sheets>
    <sheet name="重力加速度" sheetId="1" r:id="rId1"/>
    <sheet name="Tracker" sheetId="3" r:id="rId2"/>
    <sheet name="碰撞實驗" sheetId="4" r:id="rId3"/>
    <sheet name="討論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4" l="1"/>
  <c r="E13" i="4"/>
  <c r="E11" i="4"/>
  <c r="E5" i="4"/>
  <c r="E6" i="4"/>
  <c r="E7" i="4"/>
  <c r="E8" i="4"/>
  <c r="E4" i="4"/>
  <c r="H46" i="4"/>
  <c r="I46" i="4" s="1"/>
  <c r="H47" i="4"/>
  <c r="I47" i="4" s="1"/>
  <c r="H48" i="4"/>
  <c r="I48" i="4" s="1"/>
  <c r="H45" i="4"/>
  <c r="I45" i="4" s="1"/>
  <c r="H30" i="4"/>
  <c r="I30" i="4" s="1"/>
  <c r="H31" i="4"/>
  <c r="I31" i="4" s="1"/>
  <c r="H32" i="4"/>
  <c r="I32" i="4" s="1"/>
  <c r="H33" i="4"/>
  <c r="I33" i="4" s="1"/>
  <c r="H29" i="4"/>
  <c r="I29" i="4" s="1"/>
  <c r="D46" i="4"/>
  <c r="D47" i="4"/>
  <c r="D45" i="4"/>
  <c r="B41" i="4"/>
  <c r="E46" i="4" s="1"/>
  <c r="C46" i="4"/>
  <c r="B46" i="4"/>
  <c r="B47" i="4"/>
  <c r="C47" i="4" s="1"/>
  <c r="B45" i="4"/>
  <c r="C45" i="4" s="1"/>
  <c r="B25" i="4"/>
  <c r="D30" i="4"/>
  <c r="D31" i="4"/>
  <c r="D32" i="4"/>
  <c r="D33" i="4"/>
  <c r="D29" i="4"/>
  <c r="B29" i="4"/>
  <c r="C29" i="4" s="1"/>
  <c r="B30" i="4"/>
  <c r="C30" i="4" s="1"/>
  <c r="B31" i="4"/>
  <c r="C31" i="4" s="1"/>
  <c r="B32" i="4"/>
  <c r="C32" i="4" s="1"/>
  <c r="B33" i="4"/>
  <c r="C33" i="4" s="1"/>
  <c r="E45" i="4" l="1"/>
  <c r="E47" i="4"/>
  <c r="E32" i="4"/>
  <c r="E33" i="4"/>
  <c r="E29" i="4"/>
  <c r="E30" i="4"/>
  <c r="E31" i="4"/>
  <c r="F11" i="1"/>
  <c r="F10" i="1"/>
  <c r="H12" i="1" s="1"/>
  <c r="B11" i="1"/>
  <c r="B10" i="1"/>
  <c r="C12" i="1" l="1"/>
  <c r="B14" i="1" s="1"/>
  <c r="F14" i="1"/>
  <c r="R86" i="3"/>
  <c r="Q86" i="3"/>
  <c r="M87" i="3"/>
  <c r="N87" i="3"/>
  <c r="O87" i="3"/>
  <c r="P87" i="3"/>
  <c r="L87" i="3"/>
  <c r="Q87" i="3" l="1"/>
  <c r="R87" i="3"/>
  <c r="E15" i="1"/>
</calcChain>
</file>

<file path=xl/sharedStrings.xml><?xml version="1.0" encoding="utf-8"?>
<sst xmlns="http://schemas.openxmlformats.org/spreadsheetml/2006/main" count="145" uniqueCount="120">
  <si>
    <t>m2=12.0</t>
    <phoneticPr fontId="1" type="noConversion"/>
  </si>
  <si>
    <t>m1=15.6+10.1+9.8+179.8=</t>
    <phoneticPr fontId="1" type="noConversion"/>
  </si>
  <si>
    <t>a</t>
    <phoneticPr fontId="1" type="noConversion"/>
  </si>
  <si>
    <t>t</t>
  </si>
  <si>
    <t>x</t>
  </si>
  <si>
    <t>a=0.1822</t>
    <phoneticPr fontId="1" type="noConversion"/>
  </si>
  <si>
    <t>a=0.1814</t>
    <phoneticPr fontId="1" type="noConversion"/>
  </si>
  <si>
    <t>a=0.1842</t>
    <phoneticPr fontId="1" type="noConversion"/>
  </si>
  <si>
    <t>a</t>
    <phoneticPr fontId="1" type="noConversion"/>
  </si>
  <si>
    <t>g</t>
    <phoneticPr fontId="1" type="noConversion"/>
  </si>
  <si>
    <t>平均</t>
    <phoneticPr fontId="1" type="noConversion"/>
  </si>
  <si>
    <t>標準差</t>
    <phoneticPr fontId="1" type="noConversion"/>
  </si>
  <si>
    <t>a=0.1840</t>
  </si>
  <si>
    <t>a=0.1826</t>
    <phoneticPr fontId="1" type="noConversion"/>
  </si>
  <si>
    <t>m1=215.3</t>
    <phoneticPr fontId="1" type="noConversion"/>
  </si>
  <si>
    <t>m2=12</t>
    <phoneticPr fontId="1" type="noConversion"/>
  </si>
  <si>
    <r>
      <t>sin</t>
    </r>
    <r>
      <rPr>
        <sz val="12"/>
        <color theme="1"/>
        <rFont val="新細明體"/>
        <family val="1"/>
        <charset val="136"/>
      </rPr>
      <t>θ</t>
    </r>
    <r>
      <rPr>
        <sz val="12"/>
        <color theme="1"/>
        <rFont val="新細明體"/>
        <family val="2"/>
        <charset val="136"/>
      </rPr>
      <t>=0.03285</t>
    </r>
    <phoneticPr fontId="1" type="noConversion"/>
  </si>
  <si>
    <t>平面</t>
    <phoneticPr fontId="1" type="noConversion"/>
  </si>
  <si>
    <t>斜坡</t>
    <phoneticPr fontId="1" type="noConversion"/>
  </si>
  <si>
    <t>平均</t>
    <phoneticPr fontId="1" type="noConversion"/>
  </si>
  <si>
    <t>標準差</t>
    <phoneticPr fontId="1" type="noConversion"/>
  </si>
  <si>
    <t>g=a*(m1+m2)/m2=</t>
    <phoneticPr fontId="1" type="noConversion"/>
  </si>
  <si>
    <t>σg²/g²=бa²/a²</t>
    <phoneticPr fontId="1" type="noConversion"/>
  </si>
  <si>
    <t>σg=</t>
  </si>
  <si>
    <t>平均</t>
    <phoneticPr fontId="1" type="noConversion"/>
  </si>
  <si>
    <t>標準差</t>
    <phoneticPr fontId="1" type="noConversion"/>
  </si>
  <si>
    <r>
      <t>g=a*(m1+m2)/m2-m1sin</t>
    </r>
    <r>
      <rPr>
        <sz val="12"/>
        <color theme="1"/>
        <rFont val="新細明體"/>
        <family val="1"/>
        <charset val="136"/>
      </rPr>
      <t>θ</t>
    </r>
    <phoneticPr fontId="1" type="noConversion"/>
  </si>
  <si>
    <t>σg=</t>
    <phoneticPr fontId="1" type="noConversion"/>
  </si>
  <si>
    <t>彈性碰撞</t>
    <phoneticPr fontId="1" type="noConversion"/>
  </si>
  <si>
    <t>小車撞大車</t>
    <phoneticPr fontId="1" type="noConversion"/>
  </si>
  <si>
    <t>大車撞小車</t>
    <phoneticPr fontId="1" type="noConversion"/>
  </si>
  <si>
    <t>重力加速度</t>
    <phoneticPr fontId="1" type="noConversion"/>
  </si>
  <si>
    <t>重力加速度(斜面，使用Tracker)</t>
    <phoneticPr fontId="1" type="noConversion"/>
  </si>
  <si>
    <t>非彈性碰撞</t>
    <phoneticPr fontId="1" type="noConversion"/>
  </si>
  <si>
    <t>大車撞小車</t>
    <phoneticPr fontId="1" type="noConversion"/>
  </si>
  <si>
    <t>第二個測量到的</t>
    <phoneticPr fontId="1" type="noConversion"/>
  </si>
  <si>
    <t>第二個測量到的</t>
    <phoneticPr fontId="1" type="noConversion"/>
  </si>
  <si>
    <r>
      <t>討論</t>
    </r>
    <r>
      <rPr>
        <sz val="12"/>
        <color theme="1"/>
        <rFont val="新細明體"/>
        <family val="1"/>
        <charset val="136"/>
      </rPr>
      <t>：</t>
    </r>
    <phoneticPr fontId="1" type="noConversion"/>
  </si>
  <si>
    <t>Tracker則是電腦輔助分析(自動追蹤)，可以多取幾位小數，會比較接近實際值；但Tracker本身可能因為拍攝角度等因素而產生較大誤差。</t>
    <phoneticPr fontId="1" type="noConversion"/>
  </si>
  <si>
    <r>
      <t>A</t>
    </r>
    <r>
      <rPr>
        <sz val="12"/>
        <color theme="1"/>
        <rFont val="新細明體"/>
        <family val="1"/>
        <charset val="136"/>
      </rPr>
      <t>：光時閘操作方便，很快就能得到結果，而且測量值則變動不大；但因為測量位數的關係，比較不精準。</t>
    </r>
    <phoneticPr fontId="1" type="noConversion"/>
  </si>
  <si>
    <t>1.討論光時閘和Tracker的優缺點。</t>
    <phoneticPr fontId="1" type="noConversion"/>
  </si>
  <si>
    <t>3.斜面測量重力加速度的誤差則大了一點，我們試著在Tracker內調整x,y軸的斜度，使得x軸與軌道平行，但和x軸是水平時沒有太大差別，</t>
    <phoneticPr fontId="1" type="noConversion"/>
  </si>
  <si>
    <t>所以光時閘是否和軌道垂直應該不是誤差主因；而我們推論的其他主因則可能是釣魚線和滑輪的摩擦力(這個摩擦力還可能比在平面時大，</t>
    <phoneticPr fontId="1" type="noConversion"/>
  </si>
  <si>
    <t>台車(紅)</t>
  </si>
  <si>
    <t>單卡</t>
  </si>
  <si>
    <t>緩衝器</t>
  </si>
  <si>
    <t>砝碼</t>
  </si>
  <si>
    <t>鋁(針)</t>
  </si>
  <si>
    <t>鋁(板)</t>
  </si>
  <si>
    <t>鋁(勾)</t>
  </si>
  <si>
    <t>鋁(平)</t>
  </si>
  <si>
    <t>台車(綠)</t>
    <phoneticPr fontId="1" type="noConversion"/>
  </si>
  <si>
    <t>質量(g)</t>
    <phoneticPr fontId="1" type="noConversion"/>
  </si>
  <si>
    <t>(作為小車用)</t>
    <phoneticPr fontId="1" type="noConversion"/>
  </si>
  <si>
    <t>(做為大車用)</t>
    <phoneticPr fontId="1" type="noConversion"/>
  </si>
  <si>
    <t>小車</t>
  </si>
  <si>
    <t>179.2+15.5+10+9.8=</t>
  </si>
  <si>
    <t>大車</t>
  </si>
  <si>
    <t>179.9+15.5+10*2+50*2=</t>
  </si>
  <si>
    <t>179.2+15.5+9.8+10=</t>
  </si>
  <si>
    <t>179.9+15.5+50*2+9.2+10=</t>
  </si>
  <si>
    <t>v1'/v1=(m1-m2)/(m1+m2)</t>
  </si>
  <si>
    <t xml:space="preserve">         =</t>
  </si>
  <si>
    <t>小車撞大車</t>
    <phoneticPr fontId="1" type="noConversion"/>
  </si>
  <si>
    <t>v'/v1=m1/(m1+m2)</t>
  </si>
  <si>
    <t xml:space="preserve">       =214.5/(214.5+314.6)</t>
  </si>
  <si>
    <t xml:space="preserve">       =</t>
  </si>
  <si>
    <t>小車撞大車</t>
    <phoneticPr fontId="1" type="noConversion"/>
  </si>
  <si>
    <t xml:space="preserve">         =(315.4-214.5)/(214.5+315.4)</t>
    <phoneticPr fontId="1" type="noConversion"/>
  </si>
  <si>
    <t xml:space="preserve">         =2*214.5/(214.5+315.4)</t>
    <phoneticPr fontId="1" type="noConversion"/>
  </si>
  <si>
    <t>v1'/v1=(m1-m2)/(m1+m2)</t>
    <phoneticPr fontId="1" type="noConversion"/>
  </si>
  <si>
    <t>v1'/v1</t>
  </si>
  <si>
    <t>v2'/v1=2m1/(m1+m2)</t>
    <phoneticPr fontId="1" type="noConversion"/>
  </si>
  <si>
    <t>v2'/v1</t>
  </si>
  <si>
    <t>v1</t>
    <phoneticPr fontId="1" type="noConversion"/>
  </si>
  <si>
    <t>v1'(碰撞後小車)</t>
    <phoneticPr fontId="1" type="noConversion"/>
  </si>
  <si>
    <t>v2'(碰撞後大車)</t>
    <phoneticPr fontId="1" type="noConversion"/>
  </si>
  <si>
    <t>v1'(碰撞後大車)</t>
    <phoneticPr fontId="1" type="noConversion"/>
  </si>
  <si>
    <t>v2'(碰撞後小車)</t>
    <phoneticPr fontId="1" type="noConversion"/>
  </si>
  <si>
    <t>v1</t>
    <phoneticPr fontId="1" type="noConversion"/>
  </si>
  <si>
    <t>誤差(%)</t>
  </si>
  <si>
    <t>誤差(%)</t>
    <phoneticPr fontId="1" type="noConversion"/>
  </si>
  <si>
    <t>小車撞大車(誤差)</t>
  </si>
  <si>
    <t>大車撞小車(誤差)</t>
    <phoneticPr fontId="1" type="noConversion"/>
  </si>
  <si>
    <t xml:space="preserve">         =(315.4-214.5)/(315.4+214.5)</t>
  </si>
  <si>
    <r>
      <t>驗證公式</t>
    </r>
    <r>
      <rPr>
        <sz val="12"/>
        <color theme="1"/>
        <rFont val="新細明體"/>
        <family val="1"/>
        <charset val="136"/>
      </rPr>
      <t>：</t>
    </r>
    <phoneticPr fontId="1" type="noConversion"/>
  </si>
  <si>
    <t>v2'/v1=2m1/(m1+m2)</t>
    <phoneticPr fontId="1" type="noConversion"/>
  </si>
  <si>
    <t xml:space="preserve">         =2*315.4/(315.4+214.5)</t>
    <phoneticPr fontId="1" type="noConversion"/>
  </si>
  <si>
    <t>小車撞大車(誤差)</t>
    <phoneticPr fontId="1" type="noConversion"/>
  </si>
  <si>
    <t>v'/v1</t>
    <phoneticPr fontId="1" type="noConversion"/>
  </si>
  <si>
    <t>誤差(%)</t>
    <phoneticPr fontId="1" type="noConversion"/>
  </si>
  <si>
    <t>誤差(%)</t>
    <phoneticPr fontId="1" type="noConversion"/>
  </si>
  <si>
    <t>v'</t>
    <phoneticPr fontId="1" type="noConversion"/>
  </si>
  <si>
    <t>v1</t>
    <phoneticPr fontId="1" type="noConversion"/>
  </si>
  <si>
    <t>v'</t>
    <phoneticPr fontId="1" type="noConversion"/>
  </si>
  <si>
    <t>大車撞小車</t>
    <phoneticPr fontId="1" type="noConversion"/>
  </si>
  <si>
    <t xml:space="preserve">       =314.6/(314.6+214.5)</t>
  </si>
  <si>
    <t>大車撞小車(誤差)</t>
    <phoneticPr fontId="1" type="noConversion"/>
  </si>
  <si>
    <t>v'/v</t>
    <phoneticPr fontId="1" type="noConversion"/>
  </si>
  <si>
    <t>誤差(%)</t>
    <phoneticPr fontId="1" type="noConversion"/>
  </si>
  <si>
    <t>恢復係數</t>
    <phoneticPr fontId="1" type="noConversion"/>
  </si>
  <si>
    <t>恢復係數</t>
    <phoneticPr fontId="1" type="noConversion"/>
  </si>
  <si>
    <t>恢復係數</t>
    <phoneticPr fontId="1" type="noConversion"/>
  </si>
  <si>
    <t>木塊高度</t>
    <phoneticPr fontId="1" type="noConversion"/>
  </si>
  <si>
    <t>平均</t>
    <phoneticPr fontId="1" type="noConversion"/>
  </si>
  <si>
    <t>sinθ=3.285/100</t>
    <phoneticPr fontId="1" type="noConversion"/>
  </si>
  <si>
    <t>滑車</t>
    <phoneticPr fontId="1" type="noConversion"/>
  </si>
  <si>
    <t>單卡</t>
    <phoneticPr fontId="1" type="noConversion"/>
  </si>
  <si>
    <t>鋁</t>
    <phoneticPr fontId="1" type="noConversion"/>
  </si>
  <si>
    <t>鋁</t>
    <phoneticPr fontId="1" type="noConversion"/>
  </si>
  <si>
    <t>砝碼加盤</t>
    <phoneticPr fontId="1" type="noConversion"/>
  </si>
  <si>
    <t>我們推論產生誤差的原因可能是細微的空氣阻力、氣墊軌不為水平(中間凹陷)及釣魚線與滑輪摩擦力，且我們的釣魚線不夠長，</t>
    <phoneticPr fontId="1" type="noConversion"/>
  </si>
  <si>
    <t>因為釣魚線可能卡到滑輪。)，而在使用Tracker時，我們的鏡頭也沒有完全水平於實驗裝置，這可能是在Tracker分析時造成誤差的原因。</t>
    <phoneticPr fontId="1" type="noConversion"/>
  </si>
  <si>
    <t>造成測量位置稍微偏離中心點，以及沒辦法拉遠起始點並做比較，也是造成誤差的原因。</t>
    <phoneticPr fontId="1" type="noConversion"/>
  </si>
  <si>
    <t>4.碰撞實驗時起初我們也失敗不少次，後來發現是因為兩台車一起通過光時閘造成數據不正確，我們稍微調整後，才算做出結果；</t>
    <phoneticPr fontId="1" type="noConversion"/>
  </si>
  <si>
    <t>2.在平面測量重力加速度的實驗中，一開始我們常在車通過光時閘前接住砝碼，造成幾次錯誤的數據；</t>
    <phoneticPr fontId="1" type="noConversion"/>
  </si>
  <si>
    <t>修正之後，我們得到的數據已經較接近理論值，但仍有些許誤差；</t>
    <phoneticPr fontId="1" type="noConversion"/>
  </si>
  <si>
    <t>而且通常撞擊一兩次後，軌道又變傾斜了，還要再做修正。</t>
    <phoneticPr fontId="1" type="noConversion"/>
  </si>
  <si>
    <t>即使我們調整了，還是可能不夠精確，而產生誤差。</t>
    <phoneticPr fontId="1" type="noConversion"/>
  </si>
  <si>
    <t>我們也發現，在彈性碰撞裡大車撞小車的實驗時，大車常常撞擊後就停下來，在反覆思考後察覺可能是氣墊軌還是斜的造成減速，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</si>
</sst>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_);[Red]\(0.00\)"/>
    <numFmt numFmtId="177" formatCode="0.0000_);[Red]\(0.0000\)"/>
    <numFmt numFmtId="178" formatCode="0.00000"/>
    <numFmt numFmtId="179" formatCode="0.000"/>
    <numFmt numFmtId="180" formatCode="0.000_);[Red]\(0.000\)"/>
    <numFmt numFmtId="185" formatCode="0.0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  <font>
      <sz val="12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2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>
      <alignment vertical="center"/>
    </xf>
    <xf numFmtId="185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0" fontId="0" fillId="0" borderId="0" xfId="0" quotePrefix="1">
      <alignment vertical="center"/>
    </xf>
    <xf numFmtId="1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Tracker!$B$3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Tracker!$A$4:$A$39</c:f>
              <c:numCache>
                <c:formatCode>0.00_);[Red]\(0.00\)</c:formatCode>
                <c:ptCount val="36"/>
                <c:pt idx="0">
                  <c:v>0</c:v>
                </c:pt>
                <c:pt idx="1">
                  <c:v>4.0000000000000036E-2</c:v>
                </c:pt>
                <c:pt idx="2">
                  <c:v>7.9999999999999627E-2</c:v>
                </c:pt>
                <c:pt idx="3">
                  <c:v>0.11999999999999966</c:v>
                </c:pt>
                <c:pt idx="4">
                  <c:v>0.1599999999999997</c:v>
                </c:pt>
                <c:pt idx="5">
                  <c:v>0.19999999999999973</c:v>
                </c:pt>
                <c:pt idx="6">
                  <c:v>0.23999999999999977</c:v>
                </c:pt>
                <c:pt idx="7">
                  <c:v>0.2799999999999998</c:v>
                </c:pt>
                <c:pt idx="8">
                  <c:v>0.31999999999999984</c:v>
                </c:pt>
                <c:pt idx="9">
                  <c:v>0.35999999999999988</c:v>
                </c:pt>
                <c:pt idx="10">
                  <c:v>0.39999999999999991</c:v>
                </c:pt>
                <c:pt idx="11">
                  <c:v>0.43999999999999995</c:v>
                </c:pt>
                <c:pt idx="12">
                  <c:v>0.48</c:v>
                </c:pt>
                <c:pt idx="13">
                  <c:v>0.52</c:v>
                </c:pt>
                <c:pt idx="14">
                  <c:v>0.55999999999999961</c:v>
                </c:pt>
                <c:pt idx="15">
                  <c:v>0.59999999999999964</c:v>
                </c:pt>
                <c:pt idx="16">
                  <c:v>0.63999999999999968</c:v>
                </c:pt>
                <c:pt idx="17">
                  <c:v>0.67999999999999972</c:v>
                </c:pt>
                <c:pt idx="18">
                  <c:v>0.71999999999999975</c:v>
                </c:pt>
                <c:pt idx="19">
                  <c:v>0.75999999999999979</c:v>
                </c:pt>
                <c:pt idx="20">
                  <c:v>0.79999999999999982</c:v>
                </c:pt>
                <c:pt idx="21">
                  <c:v>0.83999999999999986</c:v>
                </c:pt>
                <c:pt idx="22">
                  <c:v>0.87999999999999989</c:v>
                </c:pt>
                <c:pt idx="23">
                  <c:v>0.91999999999999993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1.0799999999999996</c:v>
                </c:pt>
                <c:pt idx="28">
                  <c:v>1.1199999999999997</c:v>
                </c:pt>
                <c:pt idx="29">
                  <c:v>1.1599999999999997</c:v>
                </c:pt>
                <c:pt idx="30">
                  <c:v>1.1999999999999997</c:v>
                </c:pt>
                <c:pt idx="31">
                  <c:v>1.2399999999999998</c:v>
                </c:pt>
                <c:pt idx="32">
                  <c:v>1.2799999999999998</c:v>
                </c:pt>
                <c:pt idx="33">
                  <c:v>1.3199999999999998</c:v>
                </c:pt>
                <c:pt idx="34">
                  <c:v>1.3599999999999999</c:v>
                </c:pt>
                <c:pt idx="35">
                  <c:v>1.4</c:v>
                </c:pt>
              </c:numCache>
            </c:numRef>
          </c:xVal>
          <c:yVal>
            <c:numRef>
              <c:f>Tracker!$B$4:$B$39</c:f>
              <c:numCache>
                <c:formatCode>0.00_);[Red]\(0.00\)</c:formatCode>
                <c:ptCount val="36"/>
                <c:pt idx="0">
                  <c:v>0.23456001169999999</c:v>
                </c:pt>
                <c:pt idx="1">
                  <c:v>0.24550852989999999</c:v>
                </c:pt>
                <c:pt idx="2">
                  <c:v>0.25637934179999999</c:v>
                </c:pt>
                <c:pt idx="3">
                  <c:v>0.26772230540000003</c:v>
                </c:pt>
                <c:pt idx="4">
                  <c:v>0.27917113970000001</c:v>
                </c:pt>
                <c:pt idx="5">
                  <c:v>0.29117255549999999</c:v>
                </c:pt>
                <c:pt idx="6">
                  <c:v>0.30349010009999999</c:v>
                </c:pt>
                <c:pt idx="7">
                  <c:v>0.31585608370000001</c:v>
                </c:pt>
                <c:pt idx="8">
                  <c:v>0.3286977391</c:v>
                </c:pt>
                <c:pt idx="9">
                  <c:v>0.34177579320000001</c:v>
                </c:pt>
                <c:pt idx="10">
                  <c:v>0.35524573949999999</c:v>
                </c:pt>
                <c:pt idx="11">
                  <c:v>0.36900718900000001</c:v>
                </c:pt>
                <c:pt idx="12">
                  <c:v>0.38314586480000001</c:v>
                </c:pt>
                <c:pt idx="13">
                  <c:v>0.39737144990000001</c:v>
                </c:pt>
                <c:pt idx="14">
                  <c:v>0.41186027400000003</c:v>
                </c:pt>
                <c:pt idx="15">
                  <c:v>0.42660163280000002</c:v>
                </c:pt>
                <c:pt idx="16">
                  <c:v>0.44189924520000001</c:v>
                </c:pt>
                <c:pt idx="17">
                  <c:v>0.45721069060000002</c:v>
                </c:pt>
                <c:pt idx="18">
                  <c:v>0.47301534220000002</c:v>
                </c:pt>
                <c:pt idx="19">
                  <c:v>0.48910164769999998</c:v>
                </c:pt>
                <c:pt idx="20">
                  <c:v>0.50526996769999999</c:v>
                </c:pt>
                <c:pt idx="21">
                  <c:v>0.52190775580000004</c:v>
                </c:pt>
                <c:pt idx="22">
                  <c:v>0.53870150400000005</c:v>
                </c:pt>
                <c:pt idx="23">
                  <c:v>0.55585407279999999</c:v>
                </c:pt>
                <c:pt idx="24">
                  <c:v>0.57330649580000004</c:v>
                </c:pt>
                <c:pt idx="25">
                  <c:v>0.59089370689999998</c:v>
                </c:pt>
                <c:pt idx="26">
                  <c:v>0.60881446959999996</c:v>
                </c:pt>
                <c:pt idx="27">
                  <c:v>0.6270070458</c:v>
                </c:pt>
                <c:pt idx="28">
                  <c:v>0.64579484549999999</c:v>
                </c:pt>
                <c:pt idx="29">
                  <c:v>0.66457878280000005</c:v>
                </c:pt>
                <c:pt idx="30">
                  <c:v>0.68406244969999996</c:v>
                </c:pt>
                <c:pt idx="31">
                  <c:v>0.70378803850000005</c:v>
                </c:pt>
                <c:pt idx="32">
                  <c:v>0.72362694230000002</c:v>
                </c:pt>
                <c:pt idx="33">
                  <c:v>0.74383820089999997</c:v>
                </c:pt>
                <c:pt idx="34">
                  <c:v>0.76421932859999997</c:v>
                </c:pt>
                <c:pt idx="35">
                  <c:v>0.78469279420000004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860512"/>
        <c:axId val="1393861600"/>
      </c:scatterChart>
      <c:valAx>
        <c:axId val="139386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93861600"/>
        <c:crosses val="autoZero"/>
        <c:crossBetween val="midCat"/>
      </c:valAx>
      <c:valAx>
        <c:axId val="139386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9386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7.9208661417322829E-2"/>
                  <c:y val="-1.629483814523184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Tracker!$A$43:$A$79</c:f>
              <c:numCache>
                <c:formatCode>0.00_);[Red]\(0.00\)</c:formatCode>
                <c:ptCount val="37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</c:numCache>
            </c:numRef>
          </c:xVal>
          <c:yVal>
            <c:numRef>
              <c:f>Tracker!$B$43:$B$79</c:f>
              <c:numCache>
                <c:formatCode>0.00_);[Red]\(0.00\)</c:formatCode>
                <c:ptCount val="37"/>
                <c:pt idx="0">
                  <c:v>0.23242198219999999</c:v>
                </c:pt>
                <c:pt idx="1">
                  <c:v>0.2426368039</c:v>
                </c:pt>
                <c:pt idx="2">
                  <c:v>0.25312557899999999</c:v>
                </c:pt>
                <c:pt idx="3">
                  <c:v>0.26382413440000002</c:v>
                </c:pt>
                <c:pt idx="4">
                  <c:v>0.27479334579999998</c:v>
                </c:pt>
                <c:pt idx="5">
                  <c:v>0.28620343009999999</c:v>
                </c:pt>
                <c:pt idx="6">
                  <c:v>0.29780105680000002</c:v>
                </c:pt>
                <c:pt idx="7">
                  <c:v>0.30910007020000002</c:v>
                </c:pt>
                <c:pt idx="8">
                  <c:v>0.3217506664</c:v>
                </c:pt>
                <c:pt idx="9">
                  <c:v>0.33437059450000001</c:v>
                </c:pt>
                <c:pt idx="10">
                  <c:v>0.34728069020000002</c:v>
                </c:pt>
                <c:pt idx="11">
                  <c:v>0.36045556620000002</c:v>
                </c:pt>
                <c:pt idx="12">
                  <c:v>0.37393108260000002</c:v>
                </c:pt>
                <c:pt idx="13">
                  <c:v>0.38762284660000002</c:v>
                </c:pt>
                <c:pt idx="14">
                  <c:v>0.40150845140000002</c:v>
                </c:pt>
                <c:pt idx="15">
                  <c:v>0.41588806189999999</c:v>
                </c:pt>
                <c:pt idx="16">
                  <c:v>0.43043861459999999</c:v>
                </c:pt>
                <c:pt idx="17">
                  <c:v>0.44534071920000001</c:v>
                </c:pt>
                <c:pt idx="18">
                  <c:v>0.46032409060000001</c:v>
                </c:pt>
                <c:pt idx="19">
                  <c:v>0.47586917680000002</c:v>
                </c:pt>
                <c:pt idx="20">
                  <c:v>0.49169731979999998</c:v>
                </c:pt>
                <c:pt idx="21">
                  <c:v>0.50783420130000001</c:v>
                </c:pt>
                <c:pt idx="22">
                  <c:v>0.52392122009999997</c:v>
                </c:pt>
                <c:pt idx="23">
                  <c:v>0.54054348009999997</c:v>
                </c:pt>
                <c:pt idx="24">
                  <c:v>0.55745628089999999</c:v>
                </c:pt>
                <c:pt idx="25">
                  <c:v>0.57439845410000001</c:v>
                </c:pt>
                <c:pt idx="26">
                  <c:v>0.59186307270000005</c:v>
                </c:pt>
                <c:pt idx="27">
                  <c:v>0.60945228559999998</c:v>
                </c:pt>
                <c:pt idx="28">
                  <c:v>0.6275445892</c:v>
                </c:pt>
                <c:pt idx="29">
                  <c:v>0.64562883419999995</c:v>
                </c:pt>
                <c:pt idx="30">
                  <c:v>0.66396838410000003</c:v>
                </c:pt>
                <c:pt idx="31">
                  <c:v>0.68311579980000003</c:v>
                </c:pt>
                <c:pt idx="32">
                  <c:v>0.70286360479999999</c:v>
                </c:pt>
                <c:pt idx="33">
                  <c:v>0.72244511440000003</c:v>
                </c:pt>
                <c:pt idx="34">
                  <c:v>0.74266086750000004</c:v>
                </c:pt>
                <c:pt idx="35">
                  <c:v>0.76287467890000005</c:v>
                </c:pt>
                <c:pt idx="36">
                  <c:v>0.78339585229999997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850720"/>
        <c:axId val="1393852352"/>
      </c:scatterChart>
      <c:valAx>
        <c:axId val="139385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93852352"/>
        <c:crosses val="autoZero"/>
        <c:crossBetween val="midCat"/>
      </c:valAx>
      <c:valAx>
        <c:axId val="13938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9385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Tracker!$L$2:$L$3</c:f>
              <c:strCache>
                <c:ptCount val="2"/>
                <c:pt idx="0">
                  <c:v>3</c:v>
                </c:pt>
                <c:pt idx="1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5.9207349081364831E-2"/>
                  <c:y val="-1.387795275590551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Tracker!$K$4:$K$32</c:f>
              <c:numCache>
                <c:formatCode>0.00_);[Red]\(0.00\)</c:formatCode>
                <c:ptCount val="29"/>
                <c:pt idx="0">
                  <c:v>0</c:v>
                </c:pt>
                <c:pt idx="1">
                  <c:v>4.0000000000000036E-2</c:v>
                </c:pt>
                <c:pt idx="2">
                  <c:v>8.0000000000000016E-2</c:v>
                </c:pt>
                <c:pt idx="3">
                  <c:v>0.12</c:v>
                </c:pt>
                <c:pt idx="4">
                  <c:v>0.16000000000000003</c:v>
                </c:pt>
                <c:pt idx="5">
                  <c:v>0.20000000000000007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0.32000000000000006</c:v>
                </c:pt>
                <c:pt idx="9">
                  <c:v>0.36</c:v>
                </c:pt>
                <c:pt idx="10">
                  <c:v>0.4</c:v>
                </c:pt>
                <c:pt idx="11">
                  <c:v>0.44000000000000006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0.79999999999999993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0.96000000000000008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</c:numCache>
            </c:numRef>
          </c:xVal>
          <c:yVal>
            <c:numRef>
              <c:f>Tracker!$L$4:$L$32</c:f>
              <c:numCache>
                <c:formatCode>General</c:formatCode>
                <c:ptCount val="29"/>
                <c:pt idx="0">
                  <c:v>0.223</c:v>
                </c:pt>
                <c:pt idx="1">
                  <c:v>0.23400000000000001</c:v>
                </c:pt>
                <c:pt idx="2">
                  <c:v>0.246</c:v>
                </c:pt>
                <c:pt idx="3">
                  <c:v>0.25700000000000001</c:v>
                </c:pt>
                <c:pt idx="4">
                  <c:v>0.26900000000000002</c:v>
                </c:pt>
                <c:pt idx="5">
                  <c:v>0.28100000000000003</c:v>
                </c:pt>
                <c:pt idx="6">
                  <c:v>0.29399999999999998</c:v>
                </c:pt>
                <c:pt idx="7">
                  <c:v>0.30599999999999999</c:v>
                </c:pt>
                <c:pt idx="8">
                  <c:v>0.31900000000000001</c:v>
                </c:pt>
                <c:pt idx="9">
                  <c:v>0.33300000000000002</c:v>
                </c:pt>
                <c:pt idx="10">
                  <c:v>0.34599999999999997</c:v>
                </c:pt>
                <c:pt idx="11">
                  <c:v>0.36</c:v>
                </c:pt>
                <c:pt idx="12">
                  <c:v>0.374</c:v>
                </c:pt>
                <c:pt idx="13">
                  <c:v>0.38900000000000001</c:v>
                </c:pt>
                <c:pt idx="14">
                  <c:v>0.40400000000000003</c:v>
                </c:pt>
                <c:pt idx="15">
                  <c:v>0.41899999999999998</c:v>
                </c:pt>
                <c:pt idx="16">
                  <c:v>0.434</c:v>
                </c:pt>
                <c:pt idx="17">
                  <c:v>0.45</c:v>
                </c:pt>
                <c:pt idx="18">
                  <c:v>0.46500000000000002</c:v>
                </c:pt>
                <c:pt idx="19">
                  <c:v>0.48199999999999998</c:v>
                </c:pt>
                <c:pt idx="20">
                  <c:v>0.498</c:v>
                </c:pt>
                <c:pt idx="21">
                  <c:v>0.51500000000000001</c:v>
                </c:pt>
                <c:pt idx="22">
                  <c:v>0.53200000000000003</c:v>
                </c:pt>
                <c:pt idx="23">
                  <c:v>0.54900000000000004</c:v>
                </c:pt>
                <c:pt idx="24">
                  <c:v>0.56699999999999995</c:v>
                </c:pt>
                <c:pt idx="25">
                  <c:v>0.58499999999999996</c:v>
                </c:pt>
                <c:pt idx="26">
                  <c:v>0.60399999999999998</c:v>
                </c:pt>
                <c:pt idx="27">
                  <c:v>0.622</c:v>
                </c:pt>
                <c:pt idx="28">
                  <c:v>0.64100000000000001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852896"/>
        <c:axId val="1393855072"/>
      </c:scatterChart>
      <c:valAx>
        <c:axId val="139385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93855072"/>
        <c:crosses val="autoZero"/>
        <c:crossBetween val="midCat"/>
      </c:valAx>
      <c:valAx>
        <c:axId val="13938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9385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Tracker!$L$41:$L$42</c:f>
              <c:strCache>
                <c:ptCount val="2"/>
                <c:pt idx="0">
                  <c:v>4</c:v>
                </c:pt>
                <c:pt idx="1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5.9019247594050792E-2"/>
                  <c:y val="8.254957713619131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Tracker!$K$43:$K$74</c:f>
              <c:numCache>
                <c:formatCode>0.00_);[Red]\(0.00\)</c:formatCode>
                <c:ptCount val="32"/>
                <c:pt idx="0">
                  <c:v>0</c:v>
                </c:pt>
                <c:pt idx="1">
                  <c:v>4.0000000000000036E-2</c:v>
                </c:pt>
                <c:pt idx="2">
                  <c:v>7.999999999999996E-2</c:v>
                </c:pt>
                <c:pt idx="3">
                  <c:v>0.12</c:v>
                </c:pt>
                <c:pt idx="4">
                  <c:v>0.16000000000000003</c:v>
                </c:pt>
                <c:pt idx="5">
                  <c:v>0.19999999999999996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0.32000000000000006</c:v>
                </c:pt>
                <c:pt idx="9">
                  <c:v>0.3600000000000001</c:v>
                </c:pt>
                <c:pt idx="10">
                  <c:v>0.39999999999999991</c:v>
                </c:pt>
                <c:pt idx="11">
                  <c:v>0.43999999999999995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0.60000000000000009</c:v>
                </c:pt>
                <c:pt idx="16">
                  <c:v>0.6399999999999999</c:v>
                </c:pt>
                <c:pt idx="17">
                  <c:v>0.67999999999999994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0.84000000000000008</c:v>
                </c:pt>
                <c:pt idx="22">
                  <c:v>0.87999999999999989</c:v>
                </c:pt>
                <c:pt idx="23">
                  <c:v>0.91999999999999993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1.1199999999999999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</c:numCache>
            </c:numRef>
          </c:xVal>
          <c:yVal>
            <c:numRef>
              <c:f>Tracker!$L$43:$L$74</c:f>
              <c:numCache>
                <c:formatCode>0.00_);[Red]\(0.00\)</c:formatCode>
                <c:ptCount val="32"/>
                <c:pt idx="0">
                  <c:v>0.2223153538</c:v>
                </c:pt>
                <c:pt idx="1">
                  <c:v>0.23309727220000001</c:v>
                </c:pt>
                <c:pt idx="2">
                  <c:v>0.24426188109999999</c:v>
                </c:pt>
                <c:pt idx="3">
                  <c:v>0.25535026750000001</c:v>
                </c:pt>
                <c:pt idx="4">
                  <c:v>0.26743497729999999</c:v>
                </c:pt>
                <c:pt idx="5">
                  <c:v>0.27915744749999999</c:v>
                </c:pt>
                <c:pt idx="6">
                  <c:v>0.29161525620000001</c:v>
                </c:pt>
                <c:pt idx="7">
                  <c:v>0.30404223800000002</c:v>
                </c:pt>
                <c:pt idx="8">
                  <c:v>0.3167649106</c:v>
                </c:pt>
                <c:pt idx="9">
                  <c:v>0.32977894569999999</c:v>
                </c:pt>
                <c:pt idx="10">
                  <c:v>0.3433637906</c:v>
                </c:pt>
                <c:pt idx="11">
                  <c:v>0.3564511346</c:v>
                </c:pt>
                <c:pt idx="12">
                  <c:v>0.37054287559999999</c:v>
                </c:pt>
                <c:pt idx="13">
                  <c:v>0.38494391319999999</c:v>
                </c:pt>
                <c:pt idx="14">
                  <c:v>0.39930750170000001</c:v>
                </c:pt>
                <c:pt idx="15">
                  <c:v>0.41429231620000001</c:v>
                </c:pt>
                <c:pt idx="16">
                  <c:v>0.42929721279999999</c:v>
                </c:pt>
                <c:pt idx="17">
                  <c:v>0.44456562890000001</c:v>
                </c:pt>
                <c:pt idx="18">
                  <c:v>0.46033769819999998</c:v>
                </c:pt>
                <c:pt idx="19">
                  <c:v>0.47604810959999999</c:v>
                </c:pt>
                <c:pt idx="20">
                  <c:v>0.49246732160000001</c:v>
                </c:pt>
                <c:pt idx="21">
                  <c:v>0.50913018340000005</c:v>
                </c:pt>
                <c:pt idx="22">
                  <c:v>0.52592560460000004</c:v>
                </c:pt>
                <c:pt idx="23">
                  <c:v>0.54317406599999996</c:v>
                </c:pt>
                <c:pt idx="24">
                  <c:v>0.560550302</c:v>
                </c:pt>
                <c:pt idx="25">
                  <c:v>0.57847559609999999</c:v>
                </c:pt>
                <c:pt idx="26">
                  <c:v>0.59642741870000004</c:v>
                </c:pt>
                <c:pt idx="27">
                  <c:v>0.61485338720000005</c:v>
                </c:pt>
                <c:pt idx="28">
                  <c:v>0.63392788759999996</c:v>
                </c:pt>
                <c:pt idx="29">
                  <c:v>0.65273250029999996</c:v>
                </c:pt>
                <c:pt idx="30">
                  <c:v>0.67193271570000002</c:v>
                </c:pt>
                <c:pt idx="31">
                  <c:v>0.69176462159999996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548832"/>
        <c:axId val="1658628592"/>
      </c:scatterChart>
      <c:valAx>
        <c:axId val="135954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58628592"/>
        <c:crosses val="autoZero"/>
        <c:crossBetween val="midCat"/>
      </c:valAx>
      <c:valAx>
        <c:axId val="16586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5954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Tracker!$B$82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3762248468941382E-2"/>
                  <c:y val="-5.579250510352872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Tracker!$A$83:$A$120</c:f>
              <c:numCache>
                <c:formatCode>0.00_);[Red]\(0.00\)</c:formatCode>
                <c:ptCount val="38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</c:numCache>
            </c:numRef>
          </c:xVal>
          <c:yVal>
            <c:numRef>
              <c:f>Tracker!$B$83:$B$120</c:f>
              <c:numCache>
                <c:formatCode>0.00_);[Red]\(0.00\)</c:formatCode>
                <c:ptCount val="38"/>
                <c:pt idx="0">
                  <c:v>0.18</c:v>
                </c:pt>
                <c:pt idx="1">
                  <c:v>0.19</c:v>
                </c:pt>
                <c:pt idx="2">
                  <c:v>0.2</c:v>
                </c:pt>
                <c:pt idx="3">
                  <c:v>0.21</c:v>
                </c:pt>
                <c:pt idx="4">
                  <c:v>0.221</c:v>
                </c:pt>
                <c:pt idx="5">
                  <c:v>0.23200000000000001</c:v>
                </c:pt>
                <c:pt idx="6">
                  <c:v>0.24399999999999999</c:v>
                </c:pt>
                <c:pt idx="7">
                  <c:v>0.255</c:v>
                </c:pt>
                <c:pt idx="8">
                  <c:v>0.26700000000000002</c:v>
                </c:pt>
                <c:pt idx="9">
                  <c:v>0.27900000000000003</c:v>
                </c:pt>
                <c:pt idx="10">
                  <c:v>0.29099999999999998</c:v>
                </c:pt>
                <c:pt idx="11">
                  <c:v>0.30299999999999999</c:v>
                </c:pt>
                <c:pt idx="12">
                  <c:v>0.316</c:v>
                </c:pt>
                <c:pt idx="13">
                  <c:v>0.32900000000000001</c:v>
                </c:pt>
                <c:pt idx="14">
                  <c:v>0.34300000000000003</c:v>
                </c:pt>
                <c:pt idx="15">
                  <c:v>0.35599999999999998</c:v>
                </c:pt>
                <c:pt idx="16">
                  <c:v>0.37</c:v>
                </c:pt>
                <c:pt idx="17">
                  <c:v>0.38500000000000001</c:v>
                </c:pt>
                <c:pt idx="18">
                  <c:v>0.39900000000000002</c:v>
                </c:pt>
                <c:pt idx="19">
                  <c:v>0.41399999999999998</c:v>
                </c:pt>
                <c:pt idx="20">
                  <c:v>0.42899999999999999</c:v>
                </c:pt>
                <c:pt idx="21">
                  <c:v>0.44400000000000001</c:v>
                </c:pt>
                <c:pt idx="22">
                  <c:v>0.46</c:v>
                </c:pt>
                <c:pt idx="23">
                  <c:v>0.47599999999999998</c:v>
                </c:pt>
                <c:pt idx="24">
                  <c:v>0.49199999999999999</c:v>
                </c:pt>
                <c:pt idx="25">
                  <c:v>0.50900000000000001</c:v>
                </c:pt>
                <c:pt idx="26">
                  <c:v>0.52600000000000002</c:v>
                </c:pt>
                <c:pt idx="27">
                  <c:v>0.54300000000000004</c:v>
                </c:pt>
                <c:pt idx="28">
                  <c:v>0.56100000000000005</c:v>
                </c:pt>
                <c:pt idx="29">
                  <c:v>0.57899999999999996</c:v>
                </c:pt>
                <c:pt idx="30">
                  <c:v>0.59699999999999998</c:v>
                </c:pt>
                <c:pt idx="31">
                  <c:v>0.61599999999999999</c:v>
                </c:pt>
                <c:pt idx="32">
                  <c:v>0.63400000000000001</c:v>
                </c:pt>
                <c:pt idx="33">
                  <c:v>0.65300000000000002</c:v>
                </c:pt>
                <c:pt idx="34">
                  <c:v>0.67300000000000004</c:v>
                </c:pt>
                <c:pt idx="35">
                  <c:v>0.69299999999999995</c:v>
                </c:pt>
                <c:pt idx="36">
                  <c:v>0.71299999999999997</c:v>
                </c:pt>
                <c:pt idx="37">
                  <c:v>0.73399999999999999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618256"/>
        <c:axId val="1658627504"/>
      </c:scatterChart>
      <c:valAx>
        <c:axId val="165861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58627504"/>
        <c:crosses val="autoZero"/>
        <c:crossBetween val="midCat"/>
      </c:valAx>
      <c:valAx>
        <c:axId val="165862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5861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60325</xdr:colOff>
      <xdr:row>2</xdr:row>
      <xdr:rowOff>57150</xdr:rowOff>
    </xdr:from>
    <xdr:to>
      <xdr:col>9</xdr:col>
      <xdr:colOff>365125</xdr:colOff>
      <xdr:row>14</xdr:row>
      <xdr:rowOff>209550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34925</xdr:colOff>
      <xdr:row>42</xdr:row>
      <xdr:rowOff>114300</xdr:rowOff>
    </xdr:from>
    <xdr:to>
      <xdr:col>9</xdr:col>
      <xdr:colOff>339725</xdr:colOff>
      <xdr:row>55</xdr:row>
      <xdr:rowOff>50800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79375</xdr:colOff>
      <xdr:row>3</xdr:row>
      <xdr:rowOff>69850</xdr:rowOff>
    </xdr:from>
    <xdr:to>
      <xdr:col>19</xdr:col>
      <xdr:colOff>384175</xdr:colOff>
      <xdr:row>16</xdr:row>
      <xdr:rowOff>6350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104775</xdr:colOff>
      <xdr:row>42</xdr:row>
      <xdr:rowOff>114300</xdr:rowOff>
    </xdr:from>
    <xdr:to>
      <xdr:col>19</xdr:col>
      <xdr:colOff>409575</xdr:colOff>
      <xdr:row>55</xdr:row>
      <xdr:rowOff>50800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104775</xdr:colOff>
      <xdr:row>82</xdr:row>
      <xdr:rowOff>69850</xdr:rowOff>
    </xdr:from>
    <xdr:to>
      <xdr:col>9</xdr:col>
      <xdr:colOff>409575</xdr:colOff>
      <xdr:row>95</xdr:row>
      <xdr:rowOff>6350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J8" sqref="J8"/>
    </sheetView>
  </sheetViews>
  <sheetFormatPr defaultRowHeight="17" x14ac:dyDescent="0.4"/>
  <cols>
    <col min="3" max="3" width="7.81640625" customWidth="1"/>
    <col min="6" max="6" width="8.54296875" customWidth="1"/>
    <col min="8" max="8" width="8.1796875" customWidth="1"/>
    <col min="10" max="10" width="9.6328125" customWidth="1"/>
  </cols>
  <sheetData>
    <row r="1" spans="1:11" x14ac:dyDescent="0.4">
      <c r="A1" t="s">
        <v>31</v>
      </c>
      <c r="I1" s="11"/>
      <c r="J1" s="11"/>
    </row>
    <row r="2" spans="1:11" x14ac:dyDescent="0.4">
      <c r="I2" s="11"/>
      <c r="J2" s="12"/>
    </row>
    <row r="3" spans="1:11" x14ac:dyDescent="0.4">
      <c r="A3" t="s">
        <v>17</v>
      </c>
      <c r="F3" t="s">
        <v>18</v>
      </c>
      <c r="I3" s="11"/>
      <c r="J3" s="12"/>
      <c r="K3" t="s">
        <v>52</v>
      </c>
    </row>
    <row r="4" spans="1:11" x14ac:dyDescent="0.4">
      <c r="B4" t="s">
        <v>2</v>
      </c>
      <c r="F4" t="s">
        <v>2</v>
      </c>
      <c r="I4" s="11"/>
      <c r="J4" s="12" t="s">
        <v>106</v>
      </c>
      <c r="K4">
        <v>179.8</v>
      </c>
    </row>
    <row r="5" spans="1:11" x14ac:dyDescent="0.4">
      <c r="A5">
        <v>1</v>
      </c>
      <c r="B5" s="8">
        <v>0.48</v>
      </c>
      <c r="E5">
        <v>1</v>
      </c>
      <c r="F5">
        <v>0.17</v>
      </c>
      <c r="I5" s="11"/>
      <c r="J5" s="12" t="s">
        <v>107</v>
      </c>
      <c r="K5">
        <v>15.6</v>
      </c>
    </row>
    <row r="6" spans="1:11" x14ac:dyDescent="0.4">
      <c r="A6">
        <v>2</v>
      </c>
      <c r="B6" s="8">
        <v>0.49</v>
      </c>
      <c r="E6">
        <v>2</v>
      </c>
      <c r="F6">
        <v>0.18</v>
      </c>
      <c r="I6" s="11"/>
      <c r="J6" s="12" t="s">
        <v>108</v>
      </c>
      <c r="K6">
        <v>10.1</v>
      </c>
    </row>
    <row r="7" spans="1:11" x14ac:dyDescent="0.4">
      <c r="A7">
        <v>3</v>
      </c>
      <c r="B7" s="8">
        <v>0.49</v>
      </c>
      <c r="E7">
        <v>3</v>
      </c>
      <c r="F7">
        <v>0.18</v>
      </c>
      <c r="I7" s="11"/>
      <c r="J7" s="12" t="s">
        <v>109</v>
      </c>
      <c r="K7">
        <v>9.8000000000000007</v>
      </c>
    </row>
    <row r="8" spans="1:11" x14ac:dyDescent="0.4">
      <c r="A8">
        <v>4</v>
      </c>
      <c r="B8" s="8">
        <v>0.49</v>
      </c>
      <c r="E8">
        <v>4</v>
      </c>
      <c r="F8">
        <v>0.18</v>
      </c>
      <c r="I8" s="11"/>
      <c r="J8" s="12" t="s">
        <v>110</v>
      </c>
      <c r="K8">
        <v>12</v>
      </c>
    </row>
    <row r="9" spans="1:11" x14ac:dyDescent="0.4">
      <c r="A9">
        <v>5</v>
      </c>
      <c r="B9" s="8">
        <v>0.49</v>
      </c>
      <c r="E9">
        <v>5</v>
      </c>
      <c r="F9">
        <v>0.17</v>
      </c>
      <c r="I9" s="11"/>
      <c r="J9" s="12"/>
    </row>
    <row r="10" spans="1:11" x14ac:dyDescent="0.4">
      <c r="A10" t="s">
        <v>19</v>
      </c>
      <c r="B10" s="8">
        <f>AVERAGE(B5:B9)</f>
        <v>0.48799999999999999</v>
      </c>
      <c r="E10" t="s">
        <v>24</v>
      </c>
      <c r="F10">
        <f>AVERAGE(F5:F9)</f>
        <v>0.17599999999999999</v>
      </c>
      <c r="I10" s="11"/>
      <c r="J10" s="12"/>
    </row>
    <row r="11" spans="1:11" x14ac:dyDescent="0.4">
      <c r="A11" t="s">
        <v>20</v>
      </c>
      <c r="B11">
        <f>_xlfn.STDEV.P(B5:B9)</f>
        <v>4.0000000000000036E-3</v>
      </c>
      <c r="E11" t="s">
        <v>25</v>
      </c>
      <c r="F11">
        <f>_xlfn.STDEV.P(F5:F9)</f>
        <v>4.898979485566347E-3</v>
      </c>
    </row>
    <row r="12" spans="1:11" x14ac:dyDescent="0.4">
      <c r="A12" t="s">
        <v>21</v>
      </c>
      <c r="C12" s="9">
        <f>B10*(227.3)/12</f>
        <v>9.2435333333333336</v>
      </c>
      <c r="E12" t="s">
        <v>26</v>
      </c>
      <c r="H12" s="9">
        <f>F10*227.3/(12-0.03285*215.3)</f>
        <v>8.1188538771500962</v>
      </c>
    </row>
    <row r="13" spans="1:11" x14ac:dyDescent="0.4">
      <c r="A13" s="2" t="s">
        <v>22</v>
      </c>
      <c r="C13" s="9"/>
      <c r="E13" t="s">
        <v>22</v>
      </c>
    </row>
    <row r="14" spans="1:11" x14ac:dyDescent="0.4">
      <c r="A14" s="2" t="s">
        <v>27</v>
      </c>
      <c r="B14" s="8">
        <f>((B11^2/B10^2)*C12^2)^0.5</f>
        <v>7.5766666666666732E-2</v>
      </c>
      <c r="C14" s="9"/>
      <c r="E14" t="s">
        <v>23</v>
      </c>
      <c r="F14" s="8">
        <f>(F11^2/F10^2*H12^2)^0.5</f>
        <v>0.22598919653675639</v>
      </c>
    </row>
    <row r="15" spans="1:11" x14ac:dyDescent="0.4">
      <c r="B15" t="s">
        <v>1</v>
      </c>
      <c r="E15" s="1">
        <f>15.6+10.1+9.8+179.8</f>
        <v>215.3</v>
      </c>
    </row>
    <row r="16" spans="1:11" x14ac:dyDescent="0.4">
      <c r="B16" t="s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0"/>
  <sheetViews>
    <sheetView topLeftCell="A28" workbookViewId="0">
      <selection activeCell="P84" sqref="P84"/>
    </sheetView>
  </sheetViews>
  <sheetFormatPr defaultRowHeight="17" x14ac:dyDescent="0.4"/>
  <cols>
    <col min="11" max="11" width="9.1796875" customWidth="1"/>
    <col min="12" max="12" width="9.26953125" bestFit="1" customWidth="1"/>
  </cols>
  <sheetData>
    <row r="1" spans="1:14" x14ac:dyDescent="0.4">
      <c r="A1" t="s">
        <v>32</v>
      </c>
    </row>
    <row r="2" spans="1:14" x14ac:dyDescent="0.4">
      <c r="A2" s="5">
        <v>1</v>
      </c>
      <c r="B2" s="4"/>
      <c r="K2">
        <v>3</v>
      </c>
    </row>
    <row r="3" spans="1:14" x14ac:dyDescent="0.4">
      <c r="A3" s="4" t="s">
        <v>3</v>
      </c>
      <c r="B3" s="4" t="s">
        <v>4</v>
      </c>
      <c r="K3" t="s">
        <v>3</v>
      </c>
      <c r="L3" t="s">
        <v>4</v>
      </c>
    </row>
    <row r="4" spans="1:14" x14ac:dyDescent="0.4">
      <c r="A4" s="4">
        <v>0</v>
      </c>
      <c r="B4" s="4">
        <v>0.23456001169999999</v>
      </c>
      <c r="K4" s="4">
        <v>0</v>
      </c>
      <c r="L4">
        <v>0.223</v>
      </c>
      <c r="N4" s="4"/>
    </row>
    <row r="5" spans="1:14" x14ac:dyDescent="0.4">
      <c r="A5" s="4">
        <v>4.0000000000000036E-2</v>
      </c>
      <c r="B5" s="4">
        <v>0.24550852989999999</v>
      </c>
      <c r="K5" s="4">
        <v>4.0000000000000036E-2</v>
      </c>
      <c r="L5">
        <v>0.23400000000000001</v>
      </c>
      <c r="N5" s="4"/>
    </row>
    <row r="6" spans="1:14" x14ac:dyDescent="0.4">
      <c r="A6" s="4">
        <v>7.9999999999999627E-2</v>
      </c>
      <c r="B6" s="4">
        <v>0.25637934179999999</v>
      </c>
      <c r="K6" s="4">
        <v>8.0000000000000016E-2</v>
      </c>
      <c r="L6">
        <v>0.246</v>
      </c>
      <c r="N6" s="4"/>
    </row>
    <row r="7" spans="1:14" x14ac:dyDescent="0.4">
      <c r="A7" s="4">
        <v>0.11999999999999966</v>
      </c>
      <c r="B7" s="4">
        <v>0.26772230540000003</v>
      </c>
      <c r="K7" s="4">
        <v>0.12</v>
      </c>
      <c r="L7">
        <v>0.25700000000000001</v>
      </c>
      <c r="N7" s="4"/>
    </row>
    <row r="8" spans="1:14" x14ac:dyDescent="0.4">
      <c r="A8" s="4">
        <v>0.1599999999999997</v>
      </c>
      <c r="B8" s="4">
        <v>0.27917113970000001</v>
      </c>
      <c r="K8" s="4">
        <v>0.16000000000000003</v>
      </c>
      <c r="L8">
        <v>0.26900000000000002</v>
      </c>
      <c r="N8" s="4"/>
    </row>
    <row r="9" spans="1:14" x14ac:dyDescent="0.4">
      <c r="A9" s="4">
        <v>0.19999999999999973</v>
      </c>
      <c r="B9" s="4">
        <v>0.29117255549999999</v>
      </c>
      <c r="K9" s="4">
        <v>0.20000000000000007</v>
      </c>
      <c r="L9">
        <v>0.28100000000000003</v>
      </c>
      <c r="N9" s="4"/>
    </row>
    <row r="10" spans="1:14" x14ac:dyDescent="0.4">
      <c r="A10" s="4">
        <v>0.23999999999999977</v>
      </c>
      <c r="B10" s="4">
        <v>0.30349010009999999</v>
      </c>
      <c r="K10" s="4">
        <v>0.24</v>
      </c>
      <c r="L10">
        <v>0.29399999999999998</v>
      </c>
      <c r="N10" s="4"/>
    </row>
    <row r="11" spans="1:14" x14ac:dyDescent="0.4">
      <c r="A11" s="4">
        <v>0.2799999999999998</v>
      </c>
      <c r="B11" s="4">
        <v>0.31585608370000001</v>
      </c>
      <c r="K11" s="4">
        <v>0.28000000000000003</v>
      </c>
      <c r="L11">
        <v>0.30599999999999999</v>
      </c>
      <c r="N11" s="4"/>
    </row>
    <row r="12" spans="1:14" x14ac:dyDescent="0.4">
      <c r="A12" s="4">
        <v>0.31999999999999984</v>
      </c>
      <c r="B12" s="4">
        <v>0.3286977391</v>
      </c>
      <c r="K12" s="4">
        <v>0.32000000000000006</v>
      </c>
      <c r="L12">
        <v>0.31900000000000001</v>
      </c>
      <c r="N12" s="4"/>
    </row>
    <row r="13" spans="1:14" x14ac:dyDescent="0.4">
      <c r="A13" s="4">
        <v>0.35999999999999988</v>
      </c>
      <c r="B13" s="4">
        <v>0.34177579320000001</v>
      </c>
      <c r="K13" s="4">
        <v>0.36</v>
      </c>
      <c r="L13">
        <v>0.33300000000000002</v>
      </c>
      <c r="N13" s="4"/>
    </row>
    <row r="14" spans="1:14" x14ac:dyDescent="0.4">
      <c r="A14" s="4">
        <v>0.39999999999999991</v>
      </c>
      <c r="B14" s="4">
        <v>0.35524573949999999</v>
      </c>
      <c r="K14" s="4">
        <v>0.4</v>
      </c>
      <c r="L14">
        <v>0.34599999999999997</v>
      </c>
      <c r="N14" s="4"/>
    </row>
    <row r="15" spans="1:14" x14ac:dyDescent="0.4">
      <c r="A15" s="4">
        <v>0.43999999999999995</v>
      </c>
      <c r="B15" s="4">
        <v>0.36900718900000001</v>
      </c>
      <c r="K15" s="4">
        <v>0.44000000000000006</v>
      </c>
      <c r="L15">
        <v>0.36</v>
      </c>
      <c r="N15" s="4"/>
    </row>
    <row r="16" spans="1:14" x14ac:dyDescent="0.4">
      <c r="A16" s="4">
        <v>0.48</v>
      </c>
      <c r="B16" s="4">
        <v>0.38314586480000001</v>
      </c>
      <c r="K16" s="4">
        <v>0.48</v>
      </c>
      <c r="L16">
        <v>0.374</v>
      </c>
      <c r="N16" s="4"/>
    </row>
    <row r="17" spans="1:14" x14ac:dyDescent="0.4">
      <c r="A17" s="4">
        <v>0.52</v>
      </c>
      <c r="B17" s="4">
        <v>0.39737144990000001</v>
      </c>
      <c r="C17" t="s">
        <v>5</v>
      </c>
      <c r="K17" s="4">
        <v>0.52</v>
      </c>
      <c r="L17">
        <v>0.38900000000000001</v>
      </c>
      <c r="N17" s="4"/>
    </row>
    <row r="18" spans="1:14" x14ac:dyDescent="0.4">
      <c r="A18" s="4">
        <v>0.55999999999999961</v>
      </c>
      <c r="B18" s="4">
        <v>0.41186027400000003</v>
      </c>
      <c r="K18" s="4">
        <v>0.56000000000000005</v>
      </c>
      <c r="L18">
        <v>0.40400000000000003</v>
      </c>
      <c r="M18" t="s">
        <v>6</v>
      </c>
      <c r="N18" s="4"/>
    </row>
    <row r="19" spans="1:14" x14ac:dyDescent="0.4">
      <c r="A19" s="4">
        <v>0.59999999999999964</v>
      </c>
      <c r="B19" s="4">
        <v>0.42660163280000002</v>
      </c>
      <c r="K19" s="4">
        <v>0.6</v>
      </c>
      <c r="L19">
        <v>0.41899999999999998</v>
      </c>
      <c r="N19" s="4"/>
    </row>
    <row r="20" spans="1:14" x14ac:dyDescent="0.4">
      <c r="A20" s="4">
        <v>0.63999999999999968</v>
      </c>
      <c r="B20" s="4">
        <v>0.44189924520000001</v>
      </c>
      <c r="K20" s="4">
        <v>0.64</v>
      </c>
      <c r="L20">
        <v>0.434</v>
      </c>
      <c r="N20" s="4"/>
    </row>
    <row r="21" spans="1:14" x14ac:dyDescent="0.4">
      <c r="A21" s="4">
        <v>0.67999999999999972</v>
      </c>
      <c r="B21" s="4">
        <v>0.45721069060000002</v>
      </c>
      <c r="K21" s="4">
        <v>0.68</v>
      </c>
      <c r="L21">
        <v>0.45</v>
      </c>
      <c r="N21" s="4"/>
    </row>
    <row r="22" spans="1:14" x14ac:dyDescent="0.4">
      <c r="A22" s="4">
        <v>0.71999999999999975</v>
      </c>
      <c r="B22" s="4">
        <v>0.47301534220000002</v>
      </c>
      <c r="K22" s="4">
        <v>0.72000000000000008</v>
      </c>
      <c r="L22">
        <v>0.46500000000000002</v>
      </c>
      <c r="N22" s="4"/>
    </row>
    <row r="23" spans="1:14" x14ac:dyDescent="0.4">
      <c r="A23" s="4">
        <v>0.75999999999999979</v>
      </c>
      <c r="B23" s="4">
        <v>0.48910164769999998</v>
      </c>
      <c r="K23" s="4">
        <v>0.76000000000000012</v>
      </c>
      <c r="L23">
        <v>0.48199999999999998</v>
      </c>
      <c r="N23" s="4"/>
    </row>
    <row r="24" spans="1:14" x14ac:dyDescent="0.4">
      <c r="A24" s="4">
        <v>0.79999999999999982</v>
      </c>
      <c r="B24" s="4">
        <v>0.50526996769999999</v>
      </c>
      <c r="K24" s="4">
        <v>0.79999999999999993</v>
      </c>
      <c r="L24">
        <v>0.498</v>
      </c>
      <c r="N24" s="4"/>
    </row>
    <row r="25" spans="1:14" x14ac:dyDescent="0.4">
      <c r="A25" s="4">
        <v>0.83999999999999986</v>
      </c>
      <c r="B25" s="4">
        <v>0.52190775580000004</v>
      </c>
      <c r="K25" s="4">
        <v>0.84</v>
      </c>
      <c r="L25">
        <v>0.51500000000000001</v>
      </c>
      <c r="N25" s="4"/>
    </row>
    <row r="26" spans="1:14" x14ac:dyDescent="0.4">
      <c r="A26" s="4">
        <v>0.87999999999999989</v>
      </c>
      <c r="B26" s="4">
        <v>0.53870150400000005</v>
      </c>
      <c r="K26" s="4">
        <v>0.88</v>
      </c>
      <c r="L26">
        <v>0.53200000000000003</v>
      </c>
      <c r="N26" s="4"/>
    </row>
    <row r="27" spans="1:14" x14ac:dyDescent="0.4">
      <c r="A27" s="4">
        <v>0.91999999999999993</v>
      </c>
      <c r="B27" s="4">
        <v>0.55585407279999999</v>
      </c>
      <c r="K27" s="4">
        <v>0.92</v>
      </c>
      <c r="L27">
        <v>0.54900000000000004</v>
      </c>
      <c r="N27" s="4"/>
    </row>
    <row r="28" spans="1:14" x14ac:dyDescent="0.4">
      <c r="A28" s="4">
        <v>0.96</v>
      </c>
      <c r="B28" s="4">
        <v>0.57330649580000004</v>
      </c>
      <c r="K28" s="4">
        <v>0.96000000000000008</v>
      </c>
      <c r="L28">
        <v>0.56699999999999995</v>
      </c>
      <c r="N28" s="4"/>
    </row>
    <row r="29" spans="1:14" x14ac:dyDescent="0.4">
      <c r="A29" s="4">
        <v>1</v>
      </c>
      <c r="B29" s="4">
        <v>0.59089370689999998</v>
      </c>
      <c r="K29" s="4">
        <v>1</v>
      </c>
      <c r="L29">
        <v>0.58499999999999996</v>
      </c>
      <c r="N29" s="4"/>
    </row>
    <row r="30" spans="1:14" x14ac:dyDescent="0.4">
      <c r="A30" s="4">
        <v>1.04</v>
      </c>
      <c r="B30" s="4">
        <v>0.60881446959999996</v>
      </c>
      <c r="K30" s="4">
        <v>1.04</v>
      </c>
      <c r="L30">
        <v>0.60399999999999998</v>
      </c>
      <c r="N30" s="4"/>
    </row>
    <row r="31" spans="1:14" x14ac:dyDescent="0.4">
      <c r="A31" s="4">
        <v>1.0799999999999996</v>
      </c>
      <c r="B31" s="4">
        <v>0.6270070458</v>
      </c>
      <c r="K31" s="4">
        <v>1.08</v>
      </c>
      <c r="L31">
        <v>0.622</v>
      </c>
      <c r="N31" s="4"/>
    </row>
    <row r="32" spans="1:14" x14ac:dyDescent="0.4">
      <c r="A32" s="4">
        <v>1.1199999999999997</v>
      </c>
      <c r="B32" s="4">
        <v>0.64579484549999999</v>
      </c>
      <c r="K32" s="4">
        <v>1.1200000000000001</v>
      </c>
      <c r="L32">
        <v>0.64100000000000001</v>
      </c>
      <c r="N32" s="4"/>
    </row>
    <row r="33" spans="1:13" x14ac:dyDescent="0.4">
      <c r="A33" s="4">
        <v>1.1599999999999997</v>
      </c>
      <c r="B33" s="4">
        <v>0.66457878280000005</v>
      </c>
      <c r="K33" s="4"/>
    </row>
    <row r="34" spans="1:13" x14ac:dyDescent="0.4">
      <c r="A34" s="4">
        <v>1.1999999999999997</v>
      </c>
      <c r="B34" s="4">
        <v>0.68406244969999996</v>
      </c>
      <c r="K34" s="4"/>
    </row>
    <row r="35" spans="1:13" x14ac:dyDescent="0.4">
      <c r="A35" s="4">
        <v>1.2399999999999998</v>
      </c>
      <c r="B35" s="4">
        <v>0.70378803850000005</v>
      </c>
      <c r="K35" s="4"/>
    </row>
    <row r="36" spans="1:13" x14ac:dyDescent="0.4">
      <c r="A36" s="4">
        <v>1.2799999999999998</v>
      </c>
      <c r="B36" s="4">
        <v>0.72362694230000002</v>
      </c>
      <c r="K36" s="4"/>
    </row>
    <row r="37" spans="1:13" x14ac:dyDescent="0.4">
      <c r="A37" s="4">
        <v>1.3199999999999998</v>
      </c>
      <c r="B37" s="4">
        <v>0.74383820089999997</v>
      </c>
      <c r="K37" s="4"/>
    </row>
    <row r="38" spans="1:13" x14ac:dyDescent="0.4">
      <c r="A38" s="4">
        <v>1.3599999999999999</v>
      </c>
      <c r="B38" s="4">
        <v>0.76421932859999997</v>
      </c>
      <c r="K38" s="4"/>
    </row>
    <row r="39" spans="1:13" x14ac:dyDescent="0.4">
      <c r="A39" s="4">
        <v>1.4</v>
      </c>
      <c r="B39" s="4">
        <v>0.78469279420000004</v>
      </c>
      <c r="K39" s="4"/>
    </row>
    <row r="41" spans="1:13" x14ac:dyDescent="0.4">
      <c r="A41">
        <v>2</v>
      </c>
      <c r="K41" s="5">
        <v>4</v>
      </c>
      <c r="L41" s="4"/>
    </row>
    <row r="42" spans="1:13" x14ac:dyDescent="0.4">
      <c r="A42" t="s">
        <v>3</v>
      </c>
      <c r="B42" t="s">
        <v>4</v>
      </c>
      <c r="K42" s="4" t="s">
        <v>3</v>
      </c>
      <c r="L42" s="4" t="s">
        <v>4</v>
      </c>
    </row>
    <row r="43" spans="1:13" x14ac:dyDescent="0.4">
      <c r="A43" s="4">
        <v>0</v>
      </c>
      <c r="B43" s="4">
        <v>0.23242198219999999</v>
      </c>
      <c r="K43" s="4">
        <v>0</v>
      </c>
      <c r="L43" s="4">
        <v>0.2223153538</v>
      </c>
      <c r="M43" s="4"/>
    </row>
    <row r="44" spans="1:13" x14ac:dyDescent="0.4">
      <c r="A44" s="4">
        <v>0.04</v>
      </c>
      <c r="B44" s="4">
        <v>0.2426368039</v>
      </c>
      <c r="K44" s="4">
        <v>4.0000000000000036E-2</v>
      </c>
      <c r="L44" s="4">
        <v>0.23309727220000001</v>
      </c>
      <c r="M44" s="4"/>
    </row>
    <row r="45" spans="1:13" x14ac:dyDescent="0.4">
      <c r="A45" s="4">
        <v>0.08</v>
      </c>
      <c r="B45" s="4">
        <v>0.25312557899999999</v>
      </c>
      <c r="K45" s="4">
        <v>7.999999999999996E-2</v>
      </c>
      <c r="L45" s="4">
        <v>0.24426188109999999</v>
      </c>
      <c r="M45" s="4"/>
    </row>
    <row r="46" spans="1:13" x14ac:dyDescent="0.4">
      <c r="A46" s="4">
        <v>0.12</v>
      </c>
      <c r="B46" s="4">
        <v>0.26382413440000002</v>
      </c>
      <c r="K46" s="4">
        <v>0.12</v>
      </c>
      <c r="L46" s="4">
        <v>0.25535026750000001</v>
      </c>
      <c r="M46" s="4"/>
    </row>
    <row r="47" spans="1:13" x14ac:dyDescent="0.4">
      <c r="A47" s="4">
        <v>0.16</v>
      </c>
      <c r="B47" s="4">
        <v>0.27479334579999998</v>
      </c>
      <c r="K47" s="4">
        <v>0.16000000000000003</v>
      </c>
      <c r="L47" s="4">
        <v>0.26743497729999999</v>
      </c>
      <c r="M47" s="4"/>
    </row>
    <row r="48" spans="1:13" x14ac:dyDescent="0.4">
      <c r="A48" s="4">
        <v>0.2</v>
      </c>
      <c r="B48" s="4">
        <v>0.28620343009999999</v>
      </c>
      <c r="K48" s="4">
        <v>0.19999999999999996</v>
      </c>
      <c r="L48" s="4">
        <v>0.27915744749999999</v>
      </c>
      <c r="M48" s="4"/>
    </row>
    <row r="49" spans="1:13" x14ac:dyDescent="0.4">
      <c r="A49" s="4">
        <v>0.24</v>
      </c>
      <c r="B49" s="4">
        <v>0.29780105680000002</v>
      </c>
      <c r="K49" s="4">
        <v>0.24</v>
      </c>
      <c r="L49" s="4">
        <v>0.29161525620000001</v>
      </c>
      <c r="M49" s="4"/>
    </row>
    <row r="50" spans="1:13" x14ac:dyDescent="0.4">
      <c r="A50" s="4">
        <v>0.28000000000000003</v>
      </c>
      <c r="B50" s="4">
        <v>0.30910007020000002</v>
      </c>
      <c r="K50" s="4">
        <v>0.28000000000000003</v>
      </c>
      <c r="L50" s="4">
        <v>0.30404223800000002</v>
      </c>
      <c r="M50" s="4"/>
    </row>
    <row r="51" spans="1:13" x14ac:dyDescent="0.4">
      <c r="A51" s="4">
        <v>0.32</v>
      </c>
      <c r="B51" s="4">
        <v>0.3217506664</v>
      </c>
      <c r="K51" s="4">
        <v>0.32000000000000006</v>
      </c>
      <c r="L51" s="4">
        <v>0.3167649106</v>
      </c>
      <c r="M51" s="4"/>
    </row>
    <row r="52" spans="1:13" x14ac:dyDescent="0.4">
      <c r="A52" s="4">
        <v>0.36</v>
      </c>
      <c r="B52" s="4">
        <v>0.33437059450000001</v>
      </c>
      <c r="K52" s="4">
        <v>0.3600000000000001</v>
      </c>
      <c r="L52" s="4">
        <v>0.32977894569999999</v>
      </c>
      <c r="M52" s="4"/>
    </row>
    <row r="53" spans="1:13" x14ac:dyDescent="0.4">
      <c r="A53" s="4">
        <v>0.4</v>
      </c>
      <c r="B53" s="4">
        <v>0.34728069020000002</v>
      </c>
      <c r="K53" s="4">
        <v>0.39999999999999991</v>
      </c>
      <c r="L53" s="4">
        <v>0.3433637906</v>
      </c>
      <c r="M53" s="4"/>
    </row>
    <row r="54" spans="1:13" x14ac:dyDescent="0.4">
      <c r="A54" s="4">
        <v>0.44</v>
      </c>
      <c r="B54" s="4">
        <v>0.36045556620000002</v>
      </c>
      <c r="K54" s="4">
        <v>0.43999999999999995</v>
      </c>
      <c r="L54" s="4">
        <v>0.3564511346</v>
      </c>
      <c r="M54" s="4"/>
    </row>
    <row r="55" spans="1:13" x14ac:dyDescent="0.4">
      <c r="A55" s="4">
        <v>0.48</v>
      </c>
      <c r="B55" s="4">
        <v>0.37393108260000002</v>
      </c>
      <c r="K55" s="4">
        <v>0.48</v>
      </c>
      <c r="L55" s="4">
        <v>0.37054287559999999</v>
      </c>
      <c r="M55" s="4"/>
    </row>
    <row r="56" spans="1:13" x14ac:dyDescent="0.4">
      <c r="A56" s="4">
        <v>0.52</v>
      </c>
      <c r="B56" s="4">
        <v>0.38762284660000002</v>
      </c>
      <c r="K56" s="4">
        <v>0.52</v>
      </c>
      <c r="L56" s="4">
        <v>0.38494391319999999</v>
      </c>
      <c r="M56" s="4"/>
    </row>
    <row r="57" spans="1:13" x14ac:dyDescent="0.4">
      <c r="A57" s="4">
        <v>0.56000000000000005</v>
      </c>
      <c r="B57" s="4">
        <v>0.40150845140000002</v>
      </c>
      <c r="K57" s="4">
        <v>0.56000000000000005</v>
      </c>
      <c r="L57" s="4">
        <v>0.39930750170000001</v>
      </c>
      <c r="M57" s="4"/>
    </row>
    <row r="58" spans="1:13" x14ac:dyDescent="0.4">
      <c r="A58" s="4">
        <v>0.6</v>
      </c>
      <c r="B58" s="4">
        <v>0.41588806189999999</v>
      </c>
      <c r="C58" t="s">
        <v>13</v>
      </c>
      <c r="K58" s="4">
        <v>0.60000000000000009</v>
      </c>
      <c r="L58" s="4">
        <v>0.41429231620000001</v>
      </c>
      <c r="M58" s="4" t="s">
        <v>12</v>
      </c>
    </row>
    <row r="59" spans="1:13" x14ac:dyDescent="0.4">
      <c r="A59" s="4">
        <v>0.64</v>
      </c>
      <c r="B59" s="4">
        <v>0.43043861459999999</v>
      </c>
      <c r="K59" s="4">
        <v>0.6399999999999999</v>
      </c>
      <c r="L59" s="4">
        <v>0.42929721279999999</v>
      </c>
      <c r="M59" s="4"/>
    </row>
    <row r="60" spans="1:13" x14ac:dyDescent="0.4">
      <c r="A60" s="4">
        <v>0.68</v>
      </c>
      <c r="B60" s="4">
        <v>0.44534071920000001</v>
      </c>
      <c r="K60" s="4">
        <v>0.67999999999999994</v>
      </c>
      <c r="L60" s="4">
        <v>0.44456562890000001</v>
      </c>
      <c r="M60" s="4"/>
    </row>
    <row r="61" spans="1:13" x14ac:dyDescent="0.4">
      <c r="A61" s="4">
        <v>0.72</v>
      </c>
      <c r="B61" s="4">
        <v>0.46032409060000001</v>
      </c>
      <c r="K61" s="4">
        <v>0.72</v>
      </c>
      <c r="L61" s="4">
        <v>0.46033769819999998</v>
      </c>
      <c r="M61" s="4"/>
    </row>
    <row r="62" spans="1:13" x14ac:dyDescent="0.4">
      <c r="A62" s="4">
        <v>0.76</v>
      </c>
      <c r="B62" s="4">
        <v>0.47586917680000002</v>
      </c>
      <c r="K62" s="4">
        <v>0.76</v>
      </c>
      <c r="L62" s="4">
        <v>0.47604810959999999</v>
      </c>
      <c r="M62" s="4"/>
    </row>
    <row r="63" spans="1:13" x14ac:dyDescent="0.4">
      <c r="A63" s="4">
        <v>0.8</v>
      </c>
      <c r="B63" s="4">
        <v>0.49169731979999998</v>
      </c>
      <c r="K63" s="4">
        <v>0.8</v>
      </c>
      <c r="L63" s="4">
        <v>0.49246732160000001</v>
      </c>
      <c r="M63" s="4"/>
    </row>
    <row r="64" spans="1:13" x14ac:dyDescent="0.4">
      <c r="A64" s="4">
        <v>0.84</v>
      </c>
      <c r="B64" s="4">
        <v>0.50783420130000001</v>
      </c>
      <c r="K64" s="4">
        <v>0.84000000000000008</v>
      </c>
      <c r="L64" s="4">
        <v>0.50913018340000005</v>
      </c>
      <c r="M64" s="4"/>
    </row>
    <row r="65" spans="1:13" x14ac:dyDescent="0.4">
      <c r="A65" s="4">
        <v>0.88</v>
      </c>
      <c r="B65" s="4">
        <v>0.52392122009999997</v>
      </c>
      <c r="K65" s="4">
        <v>0.87999999999999989</v>
      </c>
      <c r="L65" s="4">
        <v>0.52592560460000004</v>
      </c>
      <c r="M65" s="4"/>
    </row>
    <row r="66" spans="1:13" x14ac:dyDescent="0.4">
      <c r="A66" s="4">
        <v>0.92</v>
      </c>
      <c r="B66" s="4">
        <v>0.54054348009999997</v>
      </c>
      <c r="K66" s="4">
        <v>0.91999999999999993</v>
      </c>
      <c r="L66" s="4">
        <v>0.54317406599999996</v>
      </c>
      <c r="M66" s="4"/>
    </row>
    <row r="67" spans="1:13" x14ac:dyDescent="0.4">
      <c r="A67" s="4">
        <v>0.96</v>
      </c>
      <c r="B67" s="4">
        <v>0.55745628089999999</v>
      </c>
      <c r="K67" s="4">
        <v>0.96</v>
      </c>
      <c r="L67" s="4">
        <v>0.560550302</v>
      </c>
      <c r="M67" s="4"/>
    </row>
    <row r="68" spans="1:13" x14ac:dyDescent="0.4">
      <c r="A68" s="4">
        <v>1</v>
      </c>
      <c r="B68" s="4">
        <v>0.57439845410000001</v>
      </c>
      <c r="K68" s="4">
        <v>1</v>
      </c>
      <c r="L68" s="4">
        <v>0.57847559609999999</v>
      </c>
      <c r="M68" s="4"/>
    </row>
    <row r="69" spans="1:13" x14ac:dyDescent="0.4">
      <c r="A69" s="4">
        <v>1.04</v>
      </c>
      <c r="B69" s="4">
        <v>0.59186307270000005</v>
      </c>
      <c r="K69" s="4">
        <v>1.04</v>
      </c>
      <c r="L69" s="4">
        <v>0.59642741870000004</v>
      </c>
      <c r="M69" s="4"/>
    </row>
    <row r="70" spans="1:13" x14ac:dyDescent="0.4">
      <c r="A70" s="4">
        <v>1.08</v>
      </c>
      <c r="B70" s="4">
        <v>0.60945228559999998</v>
      </c>
      <c r="K70" s="4">
        <v>1.08</v>
      </c>
      <c r="L70" s="4">
        <v>0.61485338720000005</v>
      </c>
      <c r="M70" s="4"/>
    </row>
    <row r="71" spans="1:13" x14ac:dyDescent="0.4">
      <c r="A71" s="4">
        <v>1.1200000000000001</v>
      </c>
      <c r="B71" s="4">
        <v>0.6275445892</v>
      </c>
      <c r="K71" s="4">
        <v>1.1199999999999999</v>
      </c>
      <c r="L71" s="4">
        <v>0.63392788759999996</v>
      </c>
      <c r="M71" s="4"/>
    </row>
    <row r="72" spans="1:13" x14ac:dyDescent="0.4">
      <c r="A72" s="4">
        <v>1.1599999999999999</v>
      </c>
      <c r="B72" s="4">
        <v>0.64562883419999995</v>
      </c>
      <c r="K72" s="4">
        <v>1.1599999999999999</v>
      </c>
      <c r="L72" s="4">
        <v>0.65273250029999996</v>
      </c>
      <c r="M72" s="4"/>
    </row>
    <row r="73" spans="1:13" x14ac:dyDescent="0.4">
      <c r="A73" s="4">
        <v>1.2</v>
      </c>
      <c r="B73" s="4">
        <v>0.66396838410000003</v>
      </c>
      <c r="K73" s="4">
        <v>1.2</v>
      </c>
      <c r="L73" s="4">
        <v>0.67193271570000002</v>
      </c>
      <c r="M73" s="4"/>
    </row>
    <row r="74" spans="1:13" x14ac:dyDescent="0.4">
      <c r="A74" s="4">
        <v>1.24</v>
      </c>
      <c r="B74" s="4">
        <v>0.68311579980000003</v>
      </c>
      <c r="K74" s="4">
        <v>1.24</v>
      </c>
      <c r="L74" s="4">
        <v>0.69176462159999996</v>
      </c>
      <c r="M74" s="4"/>
    </row>
    <row r="75" spans="1:13" x14ac:dyDescent="0.4">
      <c r="A75" s="4">
        <v>1.28</v>
      </c>
      <c r="B75" s="4">
        <v>0.70286360479999999</v>
      </c>
      <c r="K75" s="3"/>
      <c r="L75" s="3"/>
    </row>
    <row r="76" spans="1:13" x14ac:dyDescent="0.4">
      <c r="A76" s="4">
        <v>1.32</v>
      </c>
      <c r="B76" s="4">
        <v>0.72244511440000003</v>
      </c>
      <c r="K76" s="3"/>
      <c r="L76" s="3"/>
    </row>
    <row r="77" spans="1:13" x14ac:dyDescent="0.4">
      <c r="A77" s="4">
        <v>1.36</v>
      </c>
      <c r="B77" s="4">
        <v>0.74266086750000004</v>
      </c>
      <c r="K77" s="3"/>
      <c r="L77" s="3"/>
    </row>
    <row r="78" spans="1:13" x14ac:dyDescent="0.4">
      <c r="A78" s="4">
        <v>1.4</v>
      </c>
      <c r="B78" s="4">
        <v>0.76287467890000005</v>
      </c>
      <c r="K78" s="3"/>
      <c r="L78" s="3"/>
    </row>
    <row r="79" spans="1:13" x14ac:dyDescent="0.4">
      <c r="A79" s="4">
        <v>1.44</v>
      </c>
      <c r="B79" s="4">
        <v>0.78339585229999997</v>
      </c>
      <c r="K79" s="3"/>
      <c r="L79" s="3"/>
    </row>
    <row r="80" spans="1:13" x14ac:dyDescent="0.4">
      <c r="K80" s="3"/>
      <c r="L80" s="3"/>
    </row>
    <row r="81" spans="1:18" x14ac:dyDescent="0.4">
      <c r="A81" s="5">
        <v>5</v>
      </c>
      <c r="B81" s="4"/>
      <c r="K81" s="3"/>
      <c r="L81" s="3"/>
    </row>
    <row r="82" spans="1:18" x14ac:dyDescent="0.4">
      <c r="A82" s="4" t="s">
        <v>3</v>
      </c>
      <c r="B82" s="4" t="s">
        <v>4</v>
      </c>
      <c r="K82" s="3"/>
      <c r="L82" s="3"/>
    </row>
    <row r="83" spans="1:18" x14ac:dyDescent="0.4">
      <c r="A83" s="4">
        <v>0</v>
      </c>
      <c r="B83" s="4">
        <v>0.18</v>
      </c>
      <c r="K83" s="3" t="s">
        <v>103</v>
      </c>
      <c r="L83" s="5">
        <v>1</v>
      </c>
      <c r="M83" s="22">
        <v>2</v>
      </c>
      <c r="N83" s="22">
        <v>3</v>
      </c>
      <c r="O83" s="22" t="s">
        <v>104</v>
      </c>
      <c r="P83" s="22"/>
      <c r="Q83" s="22"/>
      <c r="R83" s="22"/>
    </row>
    <row r="84" spans="1:18" x14ac:dyDescent="0.4">
      <c r="A84" s="4">
        <v>0.04</v>
      </c>
      <c r="B84" s="4">
        <v>0.19</v>
      </c>
      <c r="K84" s="3"/>
      <c r="L84" s="10">
        <v>3.27</v>
      </c>
      <c r="M84" s="10">
        <v>3.2949999999999999</v>
      </c>
      <c r="N84" s="10">
        <v>3.29</v>
      </c>
      <c r="O84" s="10">
        <v>3.2850000000000001</v>
      </c>
      <c r="P84" s="6" t="s">
        <v>105</v>
      </c>
      <c r="Q84" s="22"/>
      <c r="R84" s="22"/>
    </row>
    <row r="85" spans="1:18" x14ac:dyDescent="0.4">
      <c r="A85" s="4">
        <v>0.08</v>
      </c>
      <c r="B85" s="4">
        <v>0.2</v>
      </c>
      <c r="K85" s="3"/>
      <c r="L85" s="5">
        <v>1</v>
      </c>
      <c r="M85">
        <v>2</v>
      </c>
      <c r="N85">
        <v>3</v>
      </c>
      <c r="O85">
        <v>4</v>
      </c>
      <c r="P85">
        <v>5</v>
      </c>
      <c r="Q85" t="s">
        <v>10</v>
      </c>
      <c r="R85" t="s">
        <v>11</v>
      </c>
    </row>
    <row r="86" spans="1:18" x14ac:dyDescent="0.4">
      <c r="A86" s="4">
        <v>0.12</v>
      </c>
      <c r="B86" s="4">
        <v>0.21</v>
      </c>
      <c r="K86" s="3" t="s">
        <v>8</v>
      </c>
      <c r="L86" s="6">
        <v>0.1822</v>
      </c>
      <c r="M86">
        <v>0.18260000000000001</v>
      </c>
      <c r="N86">
        <v>0.18140000000000001</v>
      </c>
      <c r="O86">
        <v>0.184</v>
      </c>
      <c r="P86">
        <v>0.1842</v>
      </c>
      <c r="Q86" s="6">
        <f>AVERAGE(L86:P86)</f>
        <v>0.18287999999999999</v>
      </c>
      <c r="R86">
        <f>_xlfn.STDEV.P(L86:P86)</f>
        <v>1.0703270528207699E-3</v>
      </c>
    </row>
    <row r="87" spans="1:18" x14ac:dyDescent="0.4">
      <c r="A87" s="4">
        <v>0.16</v>
      </c>
      <c r="B87" s="4">
        <v>0.221</v>
      </c>
      <c r="K87" s="3" t="s">
        <v>9</v>
      </c>
      <c r="L87" s="6">
        <f>L86*(227.3/(12-0.03285*215.3))</f>
        <v>8.4048589569133387</v>
      </c>
      <c r="M87" s="6">
        <f t="shared" ref="M87:P87" si="0">M86*(227.3/(12-0.03285*215.3))</f>
        <v>8.4233108975432245</v>
      </c>
      <c r="N87" s="6">
        <f t="shared" si="0"/>
        <v>8.3679550756535654</v>
      </c>
      <c r="O87" s="6">
        <f t="shared" si="0"/>
        <v>8.4878926897478273</v>
      </c>
      <c r="P87" s="6">
        <f t="shared" si="0"/>
        <v>8.4971186600627711</v>
      </c>
      <c r="Q87" s="6">
        <f>AVERAGE(L87:P87)</f>
        <v>8.4362272559841447</v>
      </c>
      <c r="R87" s="7">
        <f>_xlfn.STDEV.P(L87:P87)</f>
        <v>4.9374028083025628E-2</v>
      </c>
    </row>
    <row r="88" spans="1:18" x14ac:dyDescent="0.4">
      <c r="A88" s="4">
        <v>0.2</v>
      </c>
      <c r="B88" s="4">
        <v>0.23200000000000001</v>
      </c>
      <c r="K88" s="3" t="s">
        <v>14</v>
      </c>
      <c r="L88" s="3"/>
    </row>
    <row r="89" spans="1:18" x14ac:dyDescent="0.4">
      <c r="A89" s="4">
        <v>0.24</v>
      </c>
      <c r="B89" s="4">
        <v>0.24399999999999999</v>
      </c>
      <c r="K89" s="3" t="s">
        <v>15</v>
      </c>
      <c r="L89" s="3"/>
    </row>
    <row r="90" spans="1:18" x14ac:dyDescent="0.4">
      <c r="A90" s="4">
        <v>0.28000000000000003</v>
      </c>
      <c r="B90" s="4">
        <v>0.255</v>
      </c>
      <c r="K90" s="3" t="s">
        <v>16</v>
      </c>
      <c r="L90" s="3"/>
    </row>
    <row r="91" spans="1:18" x14ac:dyDescent="0.4">
      <c r="A91" s="4">
        <v>0.32</v>
      </c>
      <c r="B91" s="4">
        <v>0.26700000000000002</v>
      </c>
      <c r="K91" s="3"/>
      <c r="L91" s="3"/>
    </row>
    <row r="92" spans="1:18" x14ac:dyDescent="0.4">
      <c r="A92" s="4">
        <v>0.36</v>
      </c>
      <c r="B92" s="4">
        <v>0.27900000000000003</v>
      </c>
      <c r="K92" s="3"/>
      <c r="L92" s="3"/>
    </row>
    <row r="93" spans="1:18" x14ac:dyDescent="0.4">
      <c r="A93" s="4">
        <v>0.4</v>
      </c>
      <c r="B93" s="4">
        <v>0.29099999999999998</v>
      </c>
      <c r="K93" s="3"/>
      <c r="L93" s="3"/>
    </row>
    <row r="94" spans="1:18" x14ac:dyDescent="0.4">
      <c r="A94" s="4">
        <v>0.44</v>
      </c>
      <c r="B94" s="4">
        <v>0.30299999999999999</v>
      </c>
      <c r="K94" s="3"/>
      <c r="L94" s="3"/>
    </row>
    <row r="95" spans="1:18" x14ac:dyDescent="0.4">
      <c r="A95" s="4">
        <v>0.48</v>
      </c>
      <c r="B95" s="4">
        <v>0.316</v>
      </c>
      <c r="K95" s="3"/>
      <c r="L95" s="3"/>
    </row>
    <row r="96" spans="1:18" x14ac:dyDescent="0.4">
      <c r="A96" s="4">
        <v>0.52</v>
      </c>
      <c r="B96" s="4">
        <v>0.32900000000000001</v>
      </c>
    </row>
    <row r="97" spans="1:3" x14ac:dyDescent="0.4">
      <c r="A97" s="4">
        <v>0.56000000000000005</v>
      </c>
      <c r="B97" s="4">
        <v>0.34300000000000003</v>
      </c>
      <c r="C97" t="s">
        <v>7</v>
      </c>
    </row>
    <row r="98" spans="1:3" x14ac:dyDescent="0.4">
      <c r="A98" s="4">
        <v>0.6</v>
      </c>
      <c r="B98" s="4">
        <v>0.35599999999999998</v>
      </c>
    </row>
    <row r="99" spans="1:3" x14ac:dyDescent="0.4">
      <c r="A99" s="4">
        <v>0.64</v>
      </c>
      <c r="B99" s="4">
        <v>0.37</v>
      </c>
    </row>
    <row r="100" spans="1:3" x14ac:dyDescent="0.4">
      <c r="A100" s="4">
        <v>0.68</v>
      </c>
      <c r="B100" s="4">
        <v>0.38500000000000001</v>
      </c>
    </row>
    <row r="101" spans="1:3" x14ac:dyDescent="0.4">
      <c r="A101" s="4">
        <v>0.72</v>
      </c>
      <c r="B101" s="4">
        <v>0.39900000000000002</v>
      </c>
    </row>
    <row r="102" spans="1:3" x14ac:dyDescent="0.4">
      <c r="A102" s="4">
        <v>0.76</v>
      </c>
      <c r="B102" s="4">
        <v>0.41399999999999998</v>
      </c>
    </row>
    <row r="103" spans="1:3" x14ac:dyDescent="0.4">
      <c r="A103" s="4">
        <v>0.8</v>
      </c>
      <c r="B103" s="4">
        <v>0.42899999999999999</v>
      </c>
    </row>
    <row r="104" spans="1:3" x14ac:dyDescent="0.4">
      <c r="A104" s="4">
        <v>0.84</v>
      </c>
      <c r="B104" s="4">
        <v>0.44400000000000001</v>
      </c>
    </row>
    <row r="105" spans="1:3" x14ac:dyDescent="0.4">
      <c r="A105" s="4">
        <v>0.88</v>
      </c>
      <c r="B105" s="4">
        <v>0.46</v>
      </c>
    </row>
    <row r="106" spans="1:3" x14ac:dyDescent="0.4">
      <c r="A106" s="4">
        <v>0.92</v>
      </c>
      <c r="B106" s="4">
        <v>0.47599999999999998</v>
      </c>
    </row>
    <row r="107" spans="1:3" x14ac:dyDescent="0.4">
      <c r="A107" s="4">
        <v>0.96</v>
      </c>
      <c r="B107" s="4">
        <v>0.49199999999999999</v>
      </c>
    </row>
    <row r="108" spans="1:3" x14ac:dyDescent="0.4">
      <c r="A108" s="4">
        <v>1</v>
      </c>
      <c r="B108" s="4">
        <v>0.50900000000000001</v>
      </c>
    </row>
    <row r="109" spans="1:3" x14ac:dyDescent="0.4">
      <c r="A109" s="4">
        <v>1.04</v>
      </c>
      <c r="B109" s="4">
        <v>0.52600000000000002</v>
      </c>
    </row>
    <row r="110" spans="1:3" x14ac:dyDescent="0.4">
      <c r="A110" s="4">
        <v>1.08</v>
      </c>
      <c r="B110" s="4">
        <v>0.54300000000000004</v>
      </c>
    </row>
    <row r="111" spans="1:3" x14ac:dyDescent="0.4">
      <c r="A111" s="4">
        <v>1.1200000000000001</v>
      </c>
      <c r="B111" s="4">
        <v>0.56100000000000005</v>
      </c>
    </row>
    <row r="112" spans="1:3" x14ac:dyDescent="0.4">
      <c r="A112" s="4">
        <v>1.1599999999999999</v>
      </c>
      <c r="B112" s="4">
        <v>0.57899999999999996</v>
      </c>
    </row>
    <row r="113" spans="1:2" x14ac:dyDescent="0.4">
      <c r="A113" s="4">
        <v>1.2</v>
      </c>
      <c r="B113" s="4">
        <v>0.59699999999999998</v>
      </c>
    </row>
    <row r="114" spans="1:2" x14ac:dyDescent="0.4">
      <c r="A114" s="4">
        <v>1.24</v>
      </c>
      <c r="B114" s="4">
        <v>0.61599999999999999</v>
      </c>
    </row>
    <row r="115" spans="1:2" x14ac:dyDescent="0.4">
      <c r="A115" s="4">
        <v>1.28</v>
      </c>
      <c r="B115" s="4">
        <v>0.63400000000000001</v>
      </c>
    </row>
    <row r="116" spans="1:2" x14ac:dyDescent="0.4">
      <c r="A116" s="4">
        <v>1.32</v>
      </c>
      <c r="B116" s="4">
        <v>0.65300000000000002</v>
      </c>
    </row>
    <row r="117" spans="1:2" x14ac:dyDescent="0.4">
      <c r="A117" s="4">
        <v>1.36</v>
      </c>
      <c r="B117" s="4">
        <v>0.67300000000000004</v>
      </c>
    </row>
    <row r="118" spans="1:2" x14ac:dyDescent="0.4">
      <c r="A118" s="4">
        <v>1.4</v>
      </c>
      <c r="B118" s="4">
        <v>0.69299999999999995</v>
      </c>
    </row>
    <row r="119" spans="1:2" x14ac:dyDescent="0.4">
      <c r="A119" s="4">
        <v>1.44</v>
      </c>
      <c r="B119" s="4">
        <v>0.71299999999999997</v>
      </c>
    </row>
    <row r="120" spans="1:2" x14ac:dyDescent="0.4">
      <c r="A120" s="4">
        <v>1.48</v>
      </c>
      <c r="B120" s="4">
        <v>0.73399999999999999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A28" workbookViewId="0">
      <selection activeCell="J20" sqref="J20"/>
    </sheetView>
  </sheetViews>
  <sheetFormatPr defaultRowHeight="17" x14ac:dyDescent="0.4"/>
  <cols>
    <col min="2" max="2" width="8.90625" customWidth="1"/>
    <col min="3" max="3" width="12.6328125" customWidth="1"/>
    <col min="4" max="4" width="15.6328125" customWidth="1"/>
    <col min="5" max="5" width="10.6328125" customWidth="1"/>
    <col min="8" max="8" width="9.90625" customWidth="1"/>
    <col min="9" max="9" width="16.08984375" customWidth="1"/>
    <col min="11" max="11" width="9.54296875" style="22" customWidth="1"/>
  </cols>
  <sheetData>
    <row r="1" spans="1:15" x14ac:dyDescent="0.4">
      <c r="A1" t="s">
        <v>28</v>
      </c>
      <c r="G1" t="s">
        <v>33</v>
      </c>
      <c r="N1" t="s">
        <v>52</v>
      </c>
    </row>
    <row r="2" spans="1:15" x14ac:dyDescent="0.4">
      <c r="A2" t="s">
        <v>29</v>
      </c>
      <c r="G2" t="s">
        <v>29</v>
      </c>
      <c r="M2" s="11" t="s">
        <v>51</v>
      </c>
      <c r="N2" s="12">
        <v>179.2</v>
      </c>
      <c r="O2" t="s">
        <v>53</v>
      </c>
    </row>
    <row r="3" spans="1:15" x14ac:dyDescent="0.4">
      <c r="B3" t="s">
        <v>74</v>
      </c>
      <c r="C3" s="2" t="s">
        <v>75</v>
      </c>
      <c r="D3" t="s">
        <v>76</v>
      </c>
      <c r="E3" t="s">
        <v>100</v>
      </c>
      <c r="H3" t="s">
        <v>93</v>
      </c>
      <c r="I3" t="s">
        <v>36</v>
      </c>
      <c r="J3" t="s">
        <v>92</v>
      </c>
      <c r="K3" s="22" t="s">
        <v>102</v>
      </c>
      <c r="M3" s="11" t="s">
        <v>43</v>
      </c>
      <c r="N3" s="12">
        <v>179.9</v>
      </c>
      <c r="O3" t="s">
        <v>54</v>
      </c>
    </row>
    <row r="4" spans="1:15" x14ac:dyDescent="0.4">
      <c r="A4">
        <v>1</v>
      </c>
      <c r="B4" s="10">
        <v>0.45700000000000002</v>
      </c>
      <c r="C4" s="10">
        <v>8.1000000000000003E-2</v>
      </c>
      <c r="D4" s="10">
        <v>0.36</v>
      </c>
      <c r="E4" s="8">
        <f>-(C4-D4)/B4</f>
        <v>0.61050328227571105</v>
      </c>
      <c r="G4">
        <v>1</v>
      </c>
      <c r="H4">
        <v>0.34899999999999998</v>
      </c>
      <c r="I4" s="8">
        <v>0.13300000000000001</v>
      </c>
      <c r="J4" s="8">
        <v>0.13</v>
      </c>
      <c r="K4" s="20">
        <v>0</v>
      </c>
      <c r="M4" s="11" t="s">
        <v>44</v>
      </c>
      <c r="N4" s="12">
        <v>15.5</v>
      </c>
    </row>
    <row r="5" spans="1:15" x14ac:dyDescent="0.4">
      <c r="A5">
        <v>2</v>
      </c>
      <c r="B5" s="10">
        <v>0.41499999999999998</v>
      </c>
      <c r="C5" s="10">
        <v>6.8000000000000005E-2</v>
      </c>
      <c r="D5" s="10">
        <v>0.32600000000000001</v>
      </c>
      <c r="E5" s="8">
        <f t="shared" ref="E5:E8" si="0">-(C5-D5)/B5</f>
        <v>0.6216867469879519</v>
      </c>
      <c r="G5">
        <v>2</v>
      </c>
      <c r="H5" s="8">
        <v>0.35</v>
      </c>
      <c r="I5">
        <v>0.14299999999999999</v>
      </c>
      <c r="J5">
        <v>0.14399999999999999</v>
      </c>
      <c r="K5" s="22">
        <v>0</v>
      </c>
      <c r="M5" s="11" t="s">
        <v>45</v>
      </c>
      <c r="N5" s="12">
        <v>10</v>
      </c>
    </row>
    <row r="6" spans="1:15" x14ac:dyDescent="0.4">
      <c r="A6">
        <v>3</v>
      </c>
      <c r="B6" s="10">
        <v>0.36099999999999999</v>
      </c>
      <c r="C6" s="10">
        <v>6.2E-2</v>
      </c>
      <c r="D6" s="10">
        <v>0.28499999999999998</v>
      </c>
      <c r="E6" s="8">
        <f t="shared" si="0"/>
        <v>0.61772853185595566</v>
      </c>
      <c r="G6">
        <v>3</v>
      </c>
      <c r="H6">
        <v>0.33800000000000002</v>
      </c>
      <c r="I6" s="8">
        <v>0.14000000000000001</v>
      </c>
      <c r="J6">
        <v>0.13800000000000001</v>
      </c>
      <c r="K6" s="22">
        <v>0</v>
      </c>
      <c r="M6" s="11" t="s">
        <v>46</v>
      </c>
      <c r="N6" s="12">
        <v>50</v>
      </c>
    </row>
    <row r="7" spans="1:15" x14ac:dyDescent="0.4">
      <c r="A7">
        <v>4</v>
      </c>
      <c r="B7" s="10">
        <v>0.34200000000000003</v>
      </c>
      <c r="C7" s="10">
        <v>6.5000000000000002E-2</v>
      </c>
      <c r="D7" s="10">
        <v>0.27400000000000002</v>
      </c>
      <c r="E7" s="8">
        <f t="shared" si="0"/>
        <v>0.61111111111111116</v>
      </c>
      <c r="G7">
        <v>4</v>
      </c>
      <c r="H7">
        <v>0.44400000000000001</v>
      </c>
      <c r="I7">
        <v>0.17100000000000001</v>
      </c>
      <c r="J7">
        <v>0.17299999999999999</v>
      </c>
      <c r="K7" s="22">
        <v>0</v>
      </c>
      <c r="M7" s="11" t="s">
        <v>47</v>
      </c>
      <c r="N7" s="12">
        <v>9.1999999999999993</v>
      </c>
    </row>
    <row r="8" spans="1:15" x14ac:dyDescent="0.4">
      <c r="A8">
        <v>5</v>
      </c>
      <c r="B8" s="10">
        <v>0.374</v>
      </c>
      <c r="C8" s="10">
        <v>6.0999999999999999E-2</v>
      </c>
      <c r="D8" s="10">
        <v>0.30299999999999999</v>
      </c>
      <c r="E8" s="8">
        <f t="shared" si="0"/>
        <v>0.6470588235294118</v>
      </c>
      <c r="G8">
        <v>5</v>
      </c>
      <c r="H8">
        <v>0.33300000000000002</v>
      </c>
      <c r="I8" s="8">
        <v>0.12</v>
      </c>
      <c r="J8">
        <v>0.121</v>
      </c>
      <c r="K8" s="22">
        <v>0</v>
      </c>
      <c r="M8" s="11" t="s">
        <v>48</v>
      </c>
      <c r="N8" s="12">
        <v>10</v>
      </c>
    </row>
    <row r="9" spans="1:15" x14ac:dyDescent="0.4">
      <c r="A9" t="s">
        <v>30</v>
      </c>
      <c r="G9" t="s">
        <v>34</v>
      </c>
      <c r="M9" s="11" t="s">
        <v>49</v>
      </c>
      <c r="N9" s="12">
        <v>9.8000000000000007</v>
      </c>
    </row>
    <row r="10" spans="1:15" x14ac:dyDescent="0.4">
      <c r="B10" t="s">
        <v>79</v>
      </c>
      <c r="C10" t="s">
        <v>77</v>
      </c>
      <c r="D10" t="s">
        <v>78</v>
      </c>
      <c r="E10" t="s">
        <v>101</v>
      </c>
      <c r="H10" t="s">
        <v>93</v>
      </c>
      <c r="I10" t="s">
        <v>35</v>
      </c>
      <c r="J10" t="s">
        <v>94</v>
      </c>
      <c r="K10" s="22" t="s">
        <v>100</v>
      </c>
      <c r="M10" s="11" t="s">
        <v>50</v>
      </c>
      <c r="N10" s="12">
        <v>10</v>
      </c>
    </row>
    <row r="11" spans="1:15" x14ac:dyDescent="0.4">
      <c r="A11">
        <v>1</v>
      </c>
      <c r="B11" s="10">
        <v>0.23599999999999999</v>
      </c>
      <c r="C11" s="10">
        <v>4.8000000000000001E-2</v>
      </c>
      <c r="D11" s="10">
        <v>0.26500000000000001</v>
      </c>
      <c r="E11" s="8">
        <f>-(C11-D11)/B11</f>
        <v>0.91949152542372903</v>
      </c>
      <c r="G11">
        <v>1</v>
      </c>
      <c r="H11">
        <v>0.33900000000000002</v>
      </c>
      <c r="I11">
        <v>0.19600000000000001</v>
      </c>
      <c r="J11">
        <v>0.191</v>
      </c>
      <c r="K11" s="22">
        <v>0</v>
      </c>
    </row>
    <row r="12" spans="1:15" x14ac:dyDescent="0.4">
      <c r="A12">
        <v>2</v>
      </c>
      <c r="B12" s="10">
        <v>0.23799999999999999</v>
      </c>
      <c r="C12" s="10">
        <v>4.9000000000000002E-2</v>
      </c>
      <c r="D12" s="10">
        <v>0.26500000000000001</v>
      </c>
      <c r="E12" s="8">
        <f t="shared" ref="E12:E13" si="1">-(C12-D12)/B12</f>
        <v>0.90756302521008414</v>
      </c>
      <c r="G12">
        <v>2</v>
      </c>
      <c r="H12">
        <v>0.41099999999999998</v>
      </c>
      <c r="I12">
        <v>0.24199999999999999</v>
      </c>
      <c r="J12">
        <v>0.23799999999999999</v>
      </c>
      <c r="K12" s="22">
        <v>0</v>
      </c>
    </row>
    <row r="13" spans="1:15" x14ac:dyDescent="0.4">
      <c r="A13">
        <v>3</v>
      </c>
      <c r="B13" s="10">
        <v>0.24099999999999999</v>
      </c>
      <c r="C13" s="10">
        <v>5.0999999999999997E-2</v>
      </c>
      <c r="D13" s="10">
        <v>0.27200000000000002</v>
      </c>
      <c r="E13" s="8">
        <f t="shared" si="1"/>
        <v>0.91701244813278027</v>
      </c>
      <c r="G13">
        <v>3</v>
      </c>
      <c r="H13">
        <v>0.35899999999999999</v>
      </c>
      <c r="I13">
        <v>0.218</v>
      </c>
      <c r="J13">
        <v>0.216</v>
      </c>
      <c r="K13" s="22">
        <v>0</v>
      </c>
    </row>
    <row r="14" spans="1:15" x14ac:dyDescent="0.4">
      <c r="G14">
        <v>4</v>
      </c>
      <c r="H14">
        <v>0.36499999999999999</v>
      </c>
      <c r="I14" s="8">
        <v>0.21</v>
      </c>
      <c r="J14">
        <v>0.20799999999999999</v>
      </c>
      <c r="K14" s="22">
        <v>0</v>
      </c>
    </row>
    <row r="15" spans="1:15" x14ac:dyDescent="0.4">
      <c r="A15" s="13" t="s">
        <v>55</v>
      </c>
      <c r="B15" s="13" t="s">
        <v>56</v>
      </c>
      <c r="C15" s="13"/>
      <c r="D15" s="13">
        <v>214.5</v>
      </c>
      <c r="E15" s="14"/>
      <c r="G15" s="14" t="s">
        <v>55</v>
      </c>
      <c r="H15" s="14" t="s">
        <v>59</v>
      </c>
      <c r="I15" s="14"/>
      <c r="J15" s="14">
        <v>214.5</v>
      </c>
    </row>
    <row r="16" spans="1:15" x14ac:dyDescent="0.4">
      <c r="A16" s="13" t="s">
        <v>57</v>
      </c>
      <c r="B16" s="13" t="s">
        <v>58</v>
      </c>
      <c r="C16" s="13"/>
      <c r="D16" s="13">
        <v>315.39999999999998</v>
      </c>
      <c r="E16" s="14"/>
      <c r="G16" s="14" t="s">
        <v>57</v>
      </c>
      <c r="H16" s="14" t="s">
        <v>60</v>
      </c>
      <c r="I16" s="14"/>
      <c r="J16" s="14">
        <v>314.59999999999997</v>
      </c>
    </row>
    <row r="18" spans="1:11" x14ac:dyDescent="0.4">
      <c r="A18" t="s">
        <v>85</v>
      </c>
    </row>
    <row r="19" spans="1:11" s="15" customFormat="1" x14ac:dyDescent="0.4">
      <c r="A19" s="15" t="s">
        <v>63</v>
      </c>
      <c r="G19" s="17" t="s">
        <v>67</v>
      </c>
      <c r="H19" s="16"/>
      <c r="I19" s="16"/>
      <c r="J19" s="16"/>
      <c r="K19" s="22"/>
    </row>
    <row r="20" spans="1:11" x14ac:dyDescent="0.4">
      <c r="A20" s="15" t="s">
        <v>70</v>
      </c>
      <c r="B20" s="15"/>
      <c r="C20" s="15"/>
      <c r="D20" s="15"/>
      <c r="G20" s="19" t="s">
        <v>64</v>
      </c>
      <c r="H20" s="18"/>
      <c r="I20" s="18"/>
      <c r="J20" s="18"/>
    </row>
    <row r="21" spans="1:11" x14ac:dyDescent="0.4">
      <c r="A21" s="15" t="s">
        <v>68</v>
      </c>
      <c r="B21" s="15"/>
      <c r="C21" s="15"/>
      <c r="D21" s="15"/>
      <c r="G21" s="18" t="s">
        <v>65</v>
      </c>
      <c r="H21" s="18"/>
      <c r="I21" s="18"/>
      <c r="J21" s="18"/>
    </row>
    <row r="22" spans="1:11" x14ac:dyDescent="0.4">
      <c r="A22" s="15" t="s">
        <v>62</v>
      </c>
      <c r="B22" s="8">
        <v>0.19041328552557099</v>
      </c>
      <c r="C22" s="15"/>
      <c r="D22" s="15"/>
      <c r="G22" s="18" t="s">
        <v>66</v>
      </c>
      <c r="H22" s="18">
        <v>0.40540540540540537</v>
      </c>
      <c r="I22" s="18"/>
      <c r="J22" s="18"/>
    </row>
    <row r="23" spans="1:11" x14ac:dyDescent="0.4">
      <c r="A23" s="15" t="s">
        <v>72</v>
      </c>
      <c r="B23" s="15"/>
      <c r="C23" s="15"/>
      <c r="D23" s="15"/>
    </row>
    <row r="24" spans="1:11" x14ac:dyDescent="0.4">
      <c r="A24" s="15" t="s">
        <v>69</v>
      </c>
      <c r="B24" s="15"/>
      <c r="C24" s="15"/>
      <c r="D24" s="15"/>
    </row>
    <row r="25" spans="1:11" x14ac:dyDescent="0.4">
      <c r="A25" s="15" t="s">
        <v>62</v>
      </c>
      <c r="B25" s="8">
        <f>2*214.5/(214.5+315.4)</f>
        <v>0.8095867144744292</v>
      </c>
      <c r="C25" s="15"/>
      <c r="D25" s="15"/>
    </row>
    <row r="26" spans="1:11" s="18" customFormat="1" x14ac:dyDescent="0.4">
      <c r="B26" s="8"/>
      <c r="K26" s="22"/>
    </row>
    <row r="27" spans="1:11" s="18" customFormat="1" x14ac:dyDescent="0.4">
      <c r="A27" s="18" t="s">
        <v>88</v>
      </c>
      <c r="B27" s="8"/>
      <c r="G27" s="18" t="s">
        <v>82</v>
      </c>
      <c r="K27" s="22"/>
    </row>
    <row r="28" spans="1:11" x14ac:dyDescent="0.4">
      <c r="B28" t="s">
        <v>71</v>
      </c>
      <c r="C28" t="s">
        <v>90</v>
      </c>
      <c r="D28" t="s">
        <v>73</v>
      </c>
      <c r="E28" t="s">
        <v>91</v>
      </c>
      <c r="H28" t="s">
        <v>89</v>
      </c>
      <c r="I28" t="s">
        <v>80</v>
      </c>
    </row>
    <row r="29" spans="1:11" x14ac:dyDescent="0.4">
      <c r="A29">
        <v>1</v>
      </c>
      <c r="B29" s="8">
        <f>C4/B4</f>
        <v>0.17724288840262581</v>
      </c>
      <c r="C29" s="8">
        <f>-(B22-B29)/B22*100</f>
        <v>-6.916742750692416</v>
      </c>
      <c r="D29" s="8">
        <f>D4/B4</f>
        <v>0.78774617067833697</v>
      </c>
      <c r="E29" s="8">
        <f>-(B25-D29)/B25*100</f>
        <v>-2.6977398968646331</v>
      </c>
      <c r="G29">
        <v>1</v>
      </c>
      <c r="H29" s="8">
        <f>J4/H4</f>
        <v>0.3724928366762178</v>
      </c>
      <c r="I29" s="8">
        <f>(H29-H22)/H22*100</f>
        <v>-8.1184336198662699</v>
      </c>
    </row>
    <row r="30" spans="1:11" x14ac:dyDescent="0.4">
      <c r="A30">
        <v>2</v>
      </c>
      <c r="B30" s="8">
        <f t="shared" ref="B30:B33" si="2">C5/B5</f>
        <v>0.16385542168674702</v>
      </c>
      <c r="C30" s="8">
        <f>-(B22-B30)/B22*100</f>
        <v>-13.947484686018644</v>
      </c>
      <c r="D30" s="8">
        <f t="shared" ref="D30:D33" si="3">D5/B5</f>
        <v>0.78554216867469884</v>
      </c>
      <c r="E30" s="8">
        <f>-(B25-D30)/B25*100</f>
        <v>-2.9699778133513099</v>
      </c>
      <c r="G30">
        <v>2</v>
      </c>
      <c r="H30" s="8">
        <f t="shared" ref="H30:H33" si="4">J5/H5</f>
        <v>0.41142857142857142</v>
      </c>
      <c r="I30" s="8">
        <f>(H30-H22)/H22*100</f>
        <v>1.4857142857142922</v>
      </c>
    </row>
    <row r="31" spans="1:11" x14ac:dyDescent="0.4">
      <c r="A31">
        <v>3</v>
      </c>
      <c r="B31" s="8">
        <f t="shared" si="2"/>
        <v>0.17174515235457063</v>
      </c>
      <c r="C31" s="8">
        <f>-(B22-B31)/B22*100</f>
        <v>-9.8040076980308051</v>
      </c>
      <c r="D31" s="8">
        <f t="shared" si="3"/>
        <v>0.78947368421052633</v>
      </c>
      <c r="E31" s="8">
        <f>-(B25-D31)/B25*100</f>
        <v>-2.4843577475156486</v>
      </c>
      <c r="G31">
        <v>3</v>
      </c>
      <c r="H31" s="8">
        <f t="shared" si="4"/>
        <v>0.40828402366863908</v>
      </c>
      <c r="I31" s="8">
        <f>(H31-H22)/H22*100</f>
        <v>0.71005917159764909</v>
      </c>
    </row>
    <row r="32" spans="1:11" x14ac:dyDescent="0.4">
      <c r="A32">
        <v>4</v>
      </c>
      <c r="B32" s="8">
        <f t="shared" si="2"/>
        <v>0.19005847953216373</v>
      </c>
      <c r="C32" s="8">
        <f>-(B22-B32)/B22*100</f>
        <v>-0.18633468375273179</v>
      </c>
      <c r="D32" s="8">
        <f t="shared" si="3"/>
        <v>0.80116959064327486</v>
      </c>
      <c r="E32" s="8">
        <f>-(B25-D32)/B25*100</f>
        <v>-1.0396815659973622</v>
      </c>
      <c r="G32">
        <v>4</v>
      </c>
      <c r="H32" s="8">
        <f t="shared" si="4"/>
        <v>0.3896396396396396</v>
      </c>
      <c r="I32" s="8">
        <f>(H32-H22)/H22*100</f>
        <v>-3.8888888888888902</v>
      </c>
    </row>
    <row r="33" spans="1:11" x14ac:dyDescent="0.4">
      <c r="A33">
        <v>5</v>
      </c>
      <c r="B33" s="8">
        <f t="shared" si="2"/>
        <v>0.16310160427807485</v>
      </c>
      <c r="C33" s="8">
        <f>-(B22-B33)/B22*100</f>
        <v>-14.343369566945682</v>
      </c>
      <c r="D33" s="8">
        <f t="shared" si="3"/>
        <v>0.81016042780748665</v>
      </c>
      <c r="E33" s="8">
        <f>-(B25-D33)/B25*100</f>
        <v>7.0864963913086415E-2</v>
      </c>
      <c r="G33">
        <v>5</v>
      </c>
      <c r="H33" s="8">
        <f t="shared" si="4"/>
        <v>0.36336336336336333</v>
      </c>
      <c r="I33" s="8">
        <f>(H33-H22)/H22*100</f>
        <v>-10.37037037037037</v>
      </c>
    </row>
    <row r="34" spans="1:11" s="21" customFormat="1" x14ac:dyDescent="0.4">
      <c r="B34" s="8"/>
      <c r="C34" s="8"/>
      <c r="D34" s="8"/>
      <c r="E34" s="8"/>
      <c r="K34" s="22"/>
    </row>
    <row r="35" spans="1:11" s="21" customFormat="1" x14ac:dyDescent="0.4">
      <c r="A35" s="21" t="s">
        <v>95</v>
      </c>
      <c r="B35" s="8"/>
      <c r="C35" s="8"/>
      <c r="D35" s="8"/>
      <c r="E35" s="8"/>
      <c r="G35" s="21" t="s">
        <v>95</v>
      </c>
      <c r="K35" s="22"/>
    </row>
    <row r="36" spans="1:11" s="18" customFormat="1" x14ac:dyDescent="0.4">
      <c r="A36" s="21" t="s">
        <v>61</v>
      </c>
      <c r="B36" s="21"/>
      <c r="C36" s="21"/>
      <c r="D36" s="21"/>
      <c r="E36" s="8"/>
      <c r="G36" s="22" t="s">
        <v>64</v>
      </c>
      <c r="H36" s="22"/>
      <c r="I36" s="22"/>
      <c r="K36" s="22"/>
    </row>
    <row r="37" spans="1:11" s="18" customFormat="1" x14ac:dyDescent="0.4">
      <c r="A37" s="21" t="s">
        <v>84</v>
      </c>
      <c r="B37" s="21"/>
      <c r="C37" s="21"/>
      <c r="D37" s="21"/>
      <c r="E37" s="8"/>
      <c r="G37" s="22" t="s">
        <v>96</v>
      </c>
      <c r="H37" s="22"/>
      <c r="I37" s="22"/>
      <c r="K37" s="22"/>
    </row>
    <row r="38" spans="1:11" s="18" customFormat="1" x14ac:dyDescent="0.4">
      <c r="A38" s="21" t="s">
        <v>62</v>
      </c>
      <c r="B38" s="8">
        <v>0.19041328552557082</v>
      </c>
      <c r="C38" s="21"/>
      <c r="D38" s="21"/>
      <c r="E38" s="8"/>
      <c r="G38" s="22" t="s">
        <v>66</v>
      </c>
      <c r="H38" s="22">
        <v>0.59459459459459463</v>
      </c>
      <c r="I38" s="22"/>
      <c r="K38" s="22"/>
    </row>
    <row r="39" spans="1:11" s="18" customFormat="1" x14ac:dyDescent="0.4">
      <c r="A39" s="21" t="s">
        <v>86</v>
      </c>
      <c r="B39" s="21"/>
      <c r="C39" s="21"/>
      <c r="D39" s="21"/>
      <c r="E39" s="8"/>
      <c r="K39" s="22"/>
    </row>
    <row r="40" spans="1:11" s="18" customFormat="1" x14ac:dyDescent="0.4">
      <c r="A40" s="21" t="s">
        <v>87</v>
      </c>
      <c r="B40" s="21"/>
      <c r="C40" s="21"/>
      <c r="D40" s="21"/>
      <c r="E40" s="8"/>
      <c r="K40" s="22"/>
    </row>
    <row r="41" spans="1:11" x14ac:dyDescent="0.4">
      <c r="A41" s="21" t="s">
        <v>62</v>
      </c>
      <c r="B41" s="8">
        <f>2*315.4/(315.4+214.5)</f>
        <v>1.1904132855255709</v>
      </c>
      <c r="C41" s="21"/>
      <c r="D41" s="21"/>
    </row>
    <row r="42" spans="1:11" s="21" customFormat="1" x14ac:dyDescent="0.4">
      <c r="K42" s="22"/>
    </row>
    <row r="43" spans="1:11" x14ac:dyDescent="0.4">
      <c r="A43" t="s">
        <v>83</v>
      </c>
      <c r="G43" t="s">
        <v>97</v>
      </c>
    </row>
    <row r="44" spans="1:11" x14ac:dyDescent="0.4">
      <c r="A44" s="18"/>
      <c r="B44" s="18" t="s">
        <v>71</v>
      </c>
      <c r="C44" s="18" t="s">
        <v>81</v>
      </c>
      <c r="D44" s="18" t="s">
        <v>73</v>
      </c>
      <c r="E44" s="18" t="s">
        <v>90</v>
      </c>
      <c r="H44" t="s">
        <v>98</v>
      </c>
      <c r="I44" t="s">
        <v>99</v>
      </c>
    </row>
    <row r="45" spans="1:11" x14ac:dyDescent="0.4">
      <c r="A45" s="18">
        <v>1</v>
      </c>
      <c r="B45" s="8">
        <f>C11/B11</f>
        <v>0.20338983050847459</v>
      </c>
      <c r="C45" s="8">
        <f>(B45-B38)/B38*100</f>
        <v>6.8149367556399474</v>
      </c>
      <c r="D45" s="8">
        <f>D11/B11</f>
        <v>1.1228813559322035</v>
      </c>
      <c r="E45" s="8">
        <f>(D45-B41)/B41*100</f>
        <v>-5.6729818471029461</v>
      </c>
      <c r="G45">
        <v>1</v>
      </c>
      <c r="H45" s="8">
        <f>J11/H11</f>
        <v>0.56342182890855452</v>
      </c>
      <c r="I45" s="8">
        <f>(H45-H38)/H38*100</f>
        <v>-5.2426924108340174</v>
      </c>
    </row>
    <row r="46" spans="1:11" x14ac:dyDescent="0.4">
      <c r="A46" s="18">
        <v>2</v>
      </c>
      <c r="B46" s="8">
        <f t="shared" ref="B46:B47" si="5">C12/B12</f>
        <v>0.20588235294117649</v>
      </c>
      <c r="C46" s="8">
        <f>(B46-B38)/B38*100</f>
        <v>8.1239433335276932</v>
      </c>
      <c r="D46" s="8">
        <f t="shared" ref="D46:D47" si="6">D12/B12</f>
        <v>1.1134453781512605</v>
      </c>
      <c r="E46" s="8">
        <f>(D46-B41)/B41*100</f>
        <v>-6.4656458651945243</v>
      </c>
      <c r="G46">
        <v>2</v>
      </c>
      <c r="H46" s="8">
        <f t="shared" ref="H46:H48" si="7">J12/H12</f>
        <v>0.57907542579075422</v>
      </c>
      <c r="I46" s="8">
        <f>(H46-H38)/H38*100</f>
        <v>-2.6100420261004325</v>
      </c>
    </row>
    <row r="47" spans="1:11" x14ac:dyDescent="0.4">
      <c r="A47" s="18">
        <v>3</v>
      </c>
      <c r="B47" s="8">
        <f t="shared" si="5"/>
        <v>0.21161825726141079</v>
      </c>
      <c r="C47" s="8">
        <f>(B47-B38)/B38*100</f>
        <v>11.13628793143865</v>
      </c>
      <c r="D47" s="8">
        <f t="shared" si="6"/>
        <v>1.1286307053941911</v>
      </c>
      <c r="E47" s="8">
        <f>(D47-B41)/B41*100</f>
        <v>-5.1900109720383902</v>
      </c>
      <c r="G47">
        <v>3</v>
      </c>
      <c r="H47" s="8">
        <f t="shared" si="7"/>
        <v>0.60167130919220058</v>
      </c>
      <c r="I47" s="8">
        <f>(H47-H38)/H38*100</f>
        <v>1.1901747277791821</v>
      </c>
    </row>
    <row r="48" spans="1:11" x14ac:dyDescent="0.4">
      <c r="A48" s="18"/>
      <c r="B48" s="8"/>
      <c r="C48" s="8"/>
      <c r="D48" s="8"/>
      <c r="E48" s="8"/>
      <c r="G48">
        <v>4</v>
      </c>
      <c r="H48" s="8">
        <f t="shared" si="7"/>
        <v>0.56986301369863013</v>
      </c>
      <c r="I48" s="8">
        <f>(H48-H38)/H38*100</f>
        <v>-4.1594022415940293</v>
      </c>
    </row>
    <row r="49" spans="1:5" x14ac:dyDescent="0.4">
      <c r="A49" s="18"/>
      <c r="B49" s="8"/>
      <c r="C49" s="8"/>
      <c r="D49" s="8"/>
      <c r="E49" s="8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tabSelected="1" topLeftCell="A7" workbookViewId="0">
      <selection activeCell="D21" sqref="D21"/>
    </sheetView>
  </sheetViews>
  <sheetFormatPr defaultRowHeight="17" x14ac:dyDescent="0.4"/>
  <sheetData>
    <row r="1" spans="1:1" x14ac:dyDescent="0.4">
      <c r="A1" t="s">
        <v>37</v>
      </c>
    </row>
    <row r="2" spans="1:1" x14ac:dyDescent="0.4">
      <c r="A2" t="s">
        <v>40</v>
      </c>
    </row>
    <row r="3" spans="1:1" x14ac:dyDescent="0.4">
      <c r="A3" t="s">
        <v>39</v>
      </c>
    </row>
    <row r="4" spans="1:1" x14ac:dyDescent="0.4">
      <c r="A4" t="s">
        <v>38</v>
      </c>
    </row>
    <row r="6" spans="1:1" x14ac:dyDescent="0.4">
      <c r="A6" t="s">
        <v>115</v>
      </c>
    </row>
    <row r="7" spans="1:1" s="22" customFormat="1" x14ac:dyDescent="0.4">
      <c r="A7" s="22" t="s">
        <v>116</v>
      </c>
    </row>
    <row r="8" spans="1:1" x14ac:dyDescent="0.4">
      <c r="A8" t="s">
        <v>111</v>
      </c>
    </row>
    <row r="9" spans="1:1" x14ac:dyDescent="0.4">
      <c r="A9" t="s">
        <v>113</v>
      </c>
    </row>
    <row r="11" spans="1:1" x14ac:dyDescent="0.4">
      <c r="A11" t="s">
        <v>41</v>
      </c>
    </row>
    <row r="12" spans="1:1" x14ac:dyDescent="0.4">
      <c r="A12" t="s">
        <v>42</v>
      </c>
    </row>
    <row r="13" spans="1:1" x14ac:dyDescent="0.4">
      <c r="A13" t="s">
        <v>112</v>
      </c>
    </row>
    <row r="15" spans="1:1" x14ac:dyDescent="0.4">
      <c r="A15" t="s">
        <v>114</v>
      </c>
    </row>
    <row r="16" spans="1:1" x14ac:dyDescent="0.4">
      <c r="A16" t="s">
        <v>117</v>
      </c>
    </row>
    <row r="17" spans="1:1" x14ac:dyDescent="0.4">
      <c r="A17" t="s">
        <v>119</v>
      </c>
    </row>
    <row r="18" spans="1:1" x14ac:dyDescent="0.4">
      <c r="A18" t="s">
        <v>118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重力加速度</vt:lpstr>
      <vt:lpstr>Tracker</vt:lpstr>
      <vt:lpstr>碰撞實驗</vt:lpstr>
      <vt:lpstr>討論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ncku</dc:creator>
  <cp:lastModifiedBy>張娟鳴</cp:lastModifiedBy>
  <dcterms:created xsi:type="dcterms:W3CDTF">2019-10-09T02:05:10Z</dcterms:created>
  <dcterms:modified xsi:type="dcterms:W3CDTF">2019-10-17T12:37:47Z</dcterms:modified>
</cp:coreProperties>
</file>