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y\Desktop\"/>
    </mc:Choice>
  </mc:AlternateContent>
  <bookViews>
    <workbookView xWindow="0" yWindow="0" windowWidth="19200" windowHeight="7290"/>
  </bookViews>
  <sheets>
    <sheet name="梅耳德" sheetId="2" r:id="rId1"/>
    <sheet name="彈簧彈性係數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H3" i="2"/>
  <c r="I3" i="2" s="1"/>
  <c r="E4" i="2"/>
  <c r="H4" i="2"/>
  <c r="I4" i="2" s="1"/>
  <c r="E5" i="2"/>
  <c r="H5" i="2"/>
  <c r="I5" i="2" s="1"/>
  <c r="E6" i="2"/>
  <c r="H6" i="2"/>
  <c r="I6" i="2"/>
  <c r="E10" i="2"/>
  <c r="H10" i="2"/>
  <c r="I10" i="2"/>
  <c r="E11" i="2"/>
  <c r="H11" i="2"/>
  <c r="I11" i="2" s="1"/>
  <c r="E12" i="2"/>
  <c r="H12" i="2"/>
  <c r="I12" i="2"/>
  <c r="A36" i="1" l="1"/>
  <c r="A37" i="1" s="1"/>
  <c r="A38" i="1" s="1"/>
  <c r="A39" i="1" s="1"/>
  <c r="B26" i="1"/>
  <c r="B27" i="1"/>
  <c r="B28" i="1"/>
  <c r="D28" i="1" s="1"/>
  <c r="B29" i="1"/>
  <c r="D29" i="1" s="1"/>
  <c r="B25" i="1"/>
  <c r="D25" i="1" s="1"/>
  <c r="B3" i="1"/>
  <c r="D3" i="1" s="1"/>
  <c r="B4" i="1"/>
  <c r="D4" i="1" s="1"/>
  <c r="B5" i="1"/>
  <c r="D5" i="1" s="1"/>
  <c r="B6" i="1"/>
  <c r="D6" i="1" s="1"/>
  <c r="B7" i="1"/>
  <c r="D7" i="1" s="1"/>
  <c r="D39" i="1"/>
  <c r="E39" i="1" s="1"/>
  <c r="D38" i="1"/>
  <c r="E38" i="1" s="1"/>
  <c r="D37" i="1"/>
  <c r="E37" i="1" s="1"/>
  <c r="D36" i="1"/>
  <c r="E36" i="1" s="1"/>
  <c r="D35" i="1"/>
  <c r="E35" i="1" s="1"/>
  <c r="B35" i="1"/>
  <c r="D27" i="1"/>
  <c r="D26" i="1"/>
  <c r="D14" i="1"/>
  <c r="E14" i="1" s="1"/>
  <c r="D15" i="1"/>
  <c r="E15" i="1" s="1"/>
  <c r="D16" i="1"/>
  <c r="E16" i="1" s="1"/>
  <c r="D17" i="1"/>
  <c r="E17" i="1" s="1"/>
  <c r="D13" i="1"/>
  <c r="E13" i="1" s="1"/>
  <c r="A13" i="1"/>
  <c r="A14" i="1" s="1"/>
  <c r="B14" i="1" s="1"/>
  <c r="A15" i="1" l="1"/>
  <c r="B13" i="1"/>
  <c r="D30" i="1"/>
  <c r="D31" i="1" s="1"/>
  <c r="B42" i="1" s="1"/>
  <c r="B36" i="1"/>
  <c r="D8" i="1"/>
  <c r="D9" i="1" s="1"/>
  <c r="B20" i="1" s="1"/>
  <c r="A16" i="1"/>
  <c r="B16" i="1" s="1"/>
  <c r="A17" i="1" l="1"/>
  <c r="B17" i="1" s="1"/>
  <c r="B15" i="1"/>
  <c r="B37" i="1"/>
  <c r="B38" i="1"/>
  <c r="B39" i="1"/>
</calcChain>
</file>

<file path=xl/sharedStrings.xml><?xml version="1.0" encoding="utf-8"?>
<sst xmlns="http://schemas.openxmlformats.org/spreadsheetml/2006/main" count="72" uniqueCount="52">
  <si>
    <t>k大的彈簧</t>
    <phoneticPr fontId="1" type="noConversion"/>
  </si>
  <si>
    <r>
      <t>L/</t>
    </r>
    <r>
      <rPr>
        <sz val="12"/>
        <color theme="1"/>
        <rFont val="新細明體"/>
        <family val="1"/>
        <charset val="136"/>
      </rPr>
      <t>λ</t>
    </r>
    <phoneticPr fontId="1" type="noConversion"/>
  </si>
  <si>
    <r>
      <t>2</t>
    </r>
    <r>
      <rPr>
        <sz val="12"/>
        <color theme="1"/>
        <rFont val="新細明體"/>
        <family val="1"/>
        <charset val="136"/>
      </rPr>
      <t>λ(cm)</t>
    </r>
    <phoneticPr fontId="1" type="noConversion"/>
  </si>
  <si>
    <t>λ(cm)</t>
    <phoneticPr fontId="1" type="noConversion"/>
  </si>
  <si>
    <t>原長(cm)</t>
    <phoneticPr fontId="1" type="noConversion"/>
  </si>
  <si>
    <r>
      <t>k=f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m</t>
    </r>
    <r>
      <rPr>
        <sz val="12"/>
        <color theme="1"/>
        <rFont val="新細明體"/>
        <family val="1"/>
        <charset val="136"/>
      </rPr>
      <t>λ²</t>
    </r>
    <r>
      <rPr>
        <sz val="12"/>
        <color theme="1"/>
        <rFont val="新細明體"/>
        <family val="2"/>
        <charset val="136"/>
      </rPr>
      <t>/L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=60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*(11.45/1000)*λ²/L²=</t>
    </r>
    <phoneticPr fontId="1" type="noConversion"/>
  </si>
  <si>
    <t>平均</t>
    <phoneticPr fontId="1" type="noConversion"/>
  </si>
  <si>
    <t>虎克</t>
    <phoneticPr fontId="1" type="noConversion"/>
  </si>
  <si>
    <t>彈簧長度</t>
    <phoneticPr fontId="1" type="noConversion"/>
  </si>
  <si>
    <t>彈簧原長(cm)</t>
    <phoneticPr fontId="1" type="noConversion"/>
  </si>
  <si>
    <t>伸長量(m)</t>
    <phoneticPr fontId="1" type="noConversion"/>
  </si>
  <si>
    <t>掛重(g)</t>
    <phoneticPr fontId="1" type="noConversion"/>
  </si>
  <si>
    <t>F(N)</t>
    <phoneticPr fontId="1" type="noConversion"/>
  </si>
  <si>
    <t>伸長量(cm)</t>
    <phoneticPr fontId="1" type="noConversion"/>
  </si>
  <si>
    <t>k小的彈簧</t>
    <phoneticPr fontId="1" type="noConversion"/>
  </si>
  <si>
    <r>
      <t>12</t>
    </r>
    <r>
      <rPr>
        <sz val="12"/>
        <color theme="1"/>
        <rFont val="新細明體"/>
        <family val="1"/>
        <charset val="136"/>
      </rPr>
      <t>λ(cm)</t>
    </r>
    <phoneticPr fontId="1" type="noConversion"/>
  </si>
  <si>
    <t>誤差(%)</t>
    <phoneticPr fontId="1" type="noConversion"/>
  </si>
  <si>
    <t>k=</t>
    <phoneticPr fontId="1" type="noConversion"/>
  </si>
  <si>
    <t>k=</t>
    <phoneticPr fontId="1" type="noConversion"/>
  </si>
  <si>
    <t>誤差(%)</t>
    <phoneticPr fontId="1" type="noConversion"/>
  </si>
  <si>
    <t>100g5</t>
  </si>
  <si>
    <t>100g4</t>
  </si>
  <si>
    <t>百分誤差(%)</t>
    <phoneticPr fontId="1" type="noConversion"/>
  </si>
  <si>
    <t>f(Hz)</t>
    <phoneticPr fontId="1" type="noConversion"/>
  </si>
  <si>
    <t>λ個數</t>
    <phoneticPr fontId="1" type="noConversion"/>
  </si>
  <si>
    <t>繩長(cm)</t>
    <phoneticPr fontId="1" type="noConversion"/>
  </si>
  <si>
    <t>繩張力(N)</t>
    <phoneticPr fontId="1" type="noConversion"/>
  </si>
  <si>
    <t>掛重(g)</t>
    <phoneticPr fontId="1" type="noConversion"/>
  </si>
  <si>
    <t>100g3</t>
  </si>
  <si>
    <t>弦線垂直音叉</t>
    <phoneticPr fontId="1" type="noConversion"/>
  </si>
  <si>
    <t>100g2</t>
  </si>
  <si>
    <t>100g1</t>
    <phoneticPr fontId="1" type="noConversion"/>
  </si>
  <si>
    <t>50g</t>
    <phoneticPr fontId="1" type="noConversion"/>
  </si>
  <si>
    <t>20g2</t>
    <phoneticPr fontId="1" type="noConversion"/>
  </si>
  <si>
    <t>20g1</t>
    <phoneticPr fontId="1" type="noConversion"/>
  </si>
  <si>
    <t>10g</t>
    <phoneticPr fontId="1" type="noConversion"/>
  </si>
  <si>
    <t>砝碼架</t>
    <phoneticPr fontId="1" type="noConversion"/>
  </si>
  <si>
    <t>弦線平行音叉</t>
    <phoneticPr fontId="1" type="noConversion"/>
  </si>
  <si>
    <t>質量(g)</t>
    <phoneticPr fontId="1" type="noConversion"/>
  </si>
  <si>
    <t>名稱</t>
    <phoneticPr fontId="1" type="noConversion"/>
  </si>
  <si>
    <t>砝碼架</t>
    <phoneticPr fontId="1" type="noConversion"/>
  </si>
  <si>
    <t>50g</t>
    <phoneticPr fontId="1" type="noConversion"/>
  </si>
  <si>
    <t>100g1</t>
    <phoneticPr fontId="1" type="noConversion"/>
  </si>
  <si>
    <t>100g2</t>
    <phoneticPr fontId="1" type="noConversion"/>
  </si>
  <si>
    <t>100g3</t>
    <phoneticPr fontId="1" type="noConversion"/>
  </si>
  <si>
    <t>彈簧</t>
    <phoneticPr fontId="1" type="noConversion"/>
  </si>
  <si>
    <t>質量(g)</t>
    <phoneticPr fontId="1" type="noConversion"/>
  </si>
  <si>
    <r>
      <t>k=f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m</t>
    </r>
    <r>
      <rPr>
        <sz val="12"/>
        <color theme="1"/>
        <rFont val="新細明體"/>
        <family val="1"/>
        <charset val="136"/>
      </rPr>
      <t>λ²</t>
    </r>
    <r>
      <rPr>
        <sz val="12"/>
        <color theme="1"/>
        <rFont val="新細明體"/>
        <family val="2"/>
        <charset val="136"/>
      </rPr>
      <t>/L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=60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*(11.2/1000)*λ²/L²=</t>
    </r>
    <phoneticPr fontId="1" type="noConversion"/>
  </si>
  <si>
    <t>10g1</t>
    <phoneticPr fontId="1" type="noConversion"/>
  </si>
  <si>
    <t>10g2</t>
    <phoneticPr fontId="1" type="noConversion"/>
  </si>
  <si>
    <t>10g3</t>
    <phoneticPr fontId="1" type="noConversion"/>
  </si>
  <si>
    <t>10g4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</si>
</sst>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_ "/>
    <numFmt numFmtId="183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100125347128435E-2"/>
          <c:y val="3.1393060897594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594242342398493"/>
          <c:y val="0.22022232219662438"/>
          <c:w val="0.81687213900373268"/>
          <c:h val="0.6845611233607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彈簧彈性係數!$B$12</c:f>
              <c:strCache>
                <c:ptCount val="1"/>
                <c:pt idx="0">
                  <c:v>F(N)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彈簧彈性係數!$E$13:$E$17</c:f>
              <c:numCache>
                <c:formatCode>0.000</c:formatCode>
                <c:ptCount val="5"/>
                <c:pt idx="0">
                  <c:v>0.13600000000000001</c:v>
                </c:pt>
                <c:pt idx="1">
                  <c:v>0.183</c:v>
                </c:pt>
                <c:pt idx="2">
                  <c:v>0.23850000000000002</c:v>
                </c:pt>
                <c:pt idx="3">
                  <c:v>0.28899999999999998</c:v>
                </c:pt>
                <c:pt idx="4">
                  <c:v>0.34399999999999997</c:v>
                </c:pt>
              </c:numCache>
            </c:numRef>
          </c:xVal>
          <c:yVal>
            <c:numRef>
              <c:f>彈簧彈性係數!$B$13:$B$17</c:f>
              <c:numCache>
                <c:formatCode>0.00</c:formatCode>
                <c:ptCount val="5"/>
                <c:pt idx="0">
                  <c:v>1.4836644000000001</c:v>
                </c:pt>
                <c:pt idx="1">
                  <c:v>1.9727910000000004</c:v>
                </c:pt>
                <c:pt idx="2">
                  <c:v>2.5009614</c:v>
                </c:pt>
                <c:pt idx="3">
                  <c:v>2.9900880000000005</c:v>
                </c:pt>
                <c:pt idx="4">
                  <c:v>3.5202204000000008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60-4B9A-89B2-333A1970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79024"/>
        <c:axId val="815479568"/>
      </c:scatterChart>
      <c:valAx>
        <c:axId val="8154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5479568"/>
        <c:crosses val="autoZero"/>
        <c:crossBetween val="midCat"/>
      </c:valAx>
      <c:valAx>
        <c:axId val="8154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54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7382671348906873E-2"/>
          <c:y val="1.541503987901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彈簧彈性係數!$B$34</c:f>
              <c:strCache>
                <c:ptCount val="1"/>
                <c:pt idx="0">
                  <c:v>F(N)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彈簧彈性係數!$E$35:$E$39</c:f>
              <c:numCache>
                <c:formatCode>0.000</c:formatCode>
                <c:ptCount val="5"/>
                <c:pt idx="0">
                  <c:v>6.699999999999999E-2</c:v>
                </c:pt>
                <c:pt idx="1">
                  <c:v>0.17550000000000002</c:v>
                </c:pt>
                <c:pt idx="2">
                  <c:v>0.28999999999999998</c:v>
                </c:pt>
                <c:pt idx="3">
                  <c:v>0.4</c:v>
                </c:pt>
                <c:pt idx="4">
                  <c:v>0.51500000000000001</c:v>
                </c:pt>
              </c:numCache>
            </c:numRef>
          </c:xVal>
          <c:yVal>
            <c:numRef>
              <c:f>彈簧彈性係數!$B$35:$B$39</c:f>
              <c:numCache>
                <c:formatCode>0.00</c:formatCode>
                <c:ptCount val="5"/>
                <c:pt idx="0">
                  <c:v>9.8884800000000009E-2</c:v>
                </c:pt>
                <c:pt idx="1">
                  <c:v>0.19247219999999998</c:v>
                </c:pt>
                <c:pt idx="2">
                  <c:v>0.28821779999999997</c:v>
                </c:pt>
                <c:pt idx="3">
                  <c:v>0.38396339999999995</c:v>
                </c:pt>
                <c:pt idx="4">
                  <c:v>0.48049379999999992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32512"/>
        <c:axId val="890530880"/>
      </c:scatterChart>
      <c:valAx>
        <c:axId val="8905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0530880"/>
        <c:crosses val="autoZero"/>
        <c:crossBetween val="midCat"/>
      </c:valAx>
      <c:valAx>
        <c:axId val="8905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05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10</xdr:row>
      <xdr:rowOff>49213</xdr:rowOff>
    </xdr:from>
    <xdr:to>
      <xdr:col>10</xdr:col>
      <xdr:colOff>603249</xdr:colOff>
      <xdr:row>20</xdr:row>
      <xdr:rowOff>44450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168275</xdr:colOff>
      <xdr:row>33</xdr:row>
      <xdr:rowOff>57151</xdr:rowOff>
    </xdr:from>
    <xdr:to>
      <xdr:col>10</xdr:col>
      <xdr:colOff>539750</xdr:colOff>
      <xdr:row>42</xdr:row>
      <xdr:rowOff>88901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469900</xdr:colOff>
      <xdr:row>18</xdr:row>
      <xdr:rowOff>101600</xdr:rowOff>
    </xdr:from>
    <xdr:ext cx="806054" cy="275909"/>
    <xdr:sp macro="" textlink="">
      <xdr:nvSpPr>
        <xdr:cNvPr id="3" name="文字方塊 2"/>
        <xdr:cNvSpPr txBox="1"/>
      </xdr:nvSpPr>
      <xdr:spPr>
        <a:xfrm>
          <a:off x="6673850" y="3987800"/>
          <a:ext cx="80605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伸長量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(m)</a:t>
          </a:r>
          <a:endParaRPr lang="zh-TW" altLang="zh-TW">
            <a:effectLst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0.75549</cdr:x>
      <cdr:y>0.76921</cdr:y>
    </cdr:from>
    <cdr:to>
      <cdr:x>1</cdr:x>
      <cdr:y>0.90383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650528" y="1519074"/>
          <a:ext cx="857847" cy="265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TW" altLang="en-US" sz="1100"/>
            <a:t>伸長量</a:t>
          </a:r>
          <a:r>
            <a:rPr lang="en-US" altLang="zh-TW" sz="1100"/>
            <a:t>(m)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3" sqref="I13"/>
    </sheetView>
  </sheetViews>
  <sheetFormatPr defaultRowHeight="17" x14ac:dyDescent="0.4"/>
  <cols>
    <col min="8" max="8" width="9" customWidth="1"/>
    <col min="9" max="9" width="11.26953125" customWidth="1"/>
  </cols>
  <sheetData>
    <row r="1" spans="1:9" x14ac:dyDescent="0.4">
      <c r="A1" t="s">
        <v>39</v>
      </c>
      <c r="B1" t="s">
        <v>38</v>
      </c>
      <c r="D1" t="s">
        <v>37</v>
      </c>
    </row>
    <row r="2" spans="1:9" x14ac:dyDescent="0.4">
      <c r="A2" t="s">
        <v>36</v>
      </c>
      <c r="B2" s="2">
        <v>47.6</v>
      </c>
      <c r="D2" t="s">
        <v>27</v>
      </c>
      <c r="E2" t="s">
        <v>26</v>
      </c>
      <c r="F2" t="s">
        <v>25</v>
      </c>
      <c r="G2" s="1" t="s">
        <v>24</v>
      </c>
      <c r="H2" s="1" t="s">
        <v>23</v>
      </c>
      <c r="I2" s="1" t="s">
        <v>22</v>
      </c>
    </row>
    <row r="3" spans="1:9" x14ac:dyDescent="0.4">
      <c r="A3" t="s">
        <v>35</v>
      </c>
      <c r="B3" s="2">
        <v>9.48</v>
      </c>
      <c r="D3" s="2">
        <v>47.6</v>
      </c>
      <c r="E3" s="3">
        <f>D3*0.001*9.81</f>
        <v>0.46695600000000004</v>
      </c>
      <c r="F3" s="2">
        <v>147</v>
      </c>
      <c r="G3" s="5">
        <v>2</v>
      </c>
      <c r="H3" s="2">
        <f>G3/F3*SQRT(D3*981/0.00244)</f>
        <v>59.519013969864623</v>
      </c>
      <c r="I3" s="2">
        <f>(H3-60)/60*100</f>
        <v>-0.80164338355896092</v>
      </c>
    </row>
    <row r="4" spans="1:9" x14ac:dyDescent="0.4">
      <c r="A4" t="s">
        <v>34</v>
      </c>
      <c r="B4" s="2">
        <v>20.28</v>
      </c>
      <c r="D4" s="2">
        <v>67.680000000000007</v>
      </c>
      <c r="E4" s="3">
        <f>D4*0.001*9.81</f>
        <v>0.66394080000000011</v>
      </c>
      <c r="F4" s="2">
        <v>133.30000000000001</v>
      </c>
      <c r="G4" s="5">
        <v>1.5</v>
      </c>
      <c r="H4" s="2">
        <f>G4/F4*SQRT(D4*981/0.00244)</f>
        <v>58.699023319935577</v>
      </c>
      <c r="I4" s="2">
        <f>(H4-60)/60*100</f>
        <v>-2.1682944667740385</v>
      </c>
    </row>
    <row r="5" spans="1:9" x14ac:dyDescent="0.4">
      <c r="A5" t="s">
        <v>33</v>
      </c>
      <c r="B5" s="2">
        <v>20.079999999999998</v>
      </c>
      <c r="D5" s="2">
        <v>168.6</v>
      </c>
      <c r="E5" s="3">
        <f>D5*0.001*9.81</f>
        <v>1.653966</v>
      </c>
      <c r="F5" s="2">
        <v>135.80000000000001</v>
      </c>
      <c r="G5" s="5">
        <v>1</v>
      </c>
      <c r="H5" s="2">
        <f>G5/F5*SQRT(D5*981/0.00244)</f>
        <v>60.627352782037143</v>
      </c>
      <c r="I5" s="2">
        <f>(H5-60)/60*100</f>
        <v>1.0455879700619044</v>
      </c>
    </row>
    <row r="6" spans="1:9" x14ac:dyDescent="0.4">
      <c r="A6" t="s">
        <v>32</v>
      </c>
      <c r="B6" s="2">
        <v>49.86</v>
      </c>
      <c r="D6" s="2">
        <v>603.88</v>
      </c>
      <c r="E6" s="3">
        <f>D6*0.001*9.81</f>
        <v>5.9240627999999997</v>
      </c>
      <c r="F6" s="2">
        <v>129.55000000000001</v>
      </c>
      <c r="G6" s="5">
        <v>0.5</v>
      </c>
      <c r="H6" s="2">
        <f>G6/F6*SQRT(D6*981/0.00244)</f>
        <v>60.137795057990274</v>
      </c>
      <c r="I6" s="2">
        <f>(H6-60)/60*100</f>
        <v>0.2296584299837908</v>
      </c>
    </row>
    <row r="7" spans="1:9" x14ac:dyDescent="0.4">
      <c r="A7" t="s">
        <v>31</v>
      </c>
      <c r="B7" s="2">
        <v>100.92</v>
      </c>
      <c r="D7" s="2"/>
      <c r="E7" s="2"/>
      <c r="F7" s="2"/>
    </row>
    <row r="8" spans="1:9" x14ac:dyDescent="0.4">
      <c r="A8" t="s">
        <v>30</v>
      </c>
      <c r="B8" s="2">
        <v>103.58</v>
      </c>
      <c r="D8" s="2" t="s">
        <v>29</v>
      </c>
      <c r="E8" s="2"/>
      <c r="F8" s="2"/>
    </row>
    <row r="9" spans="1:9" x14ac:dyDescent="0.4">
      <c r="A9" t="s">
        <v>28</v>
      </c>
      <c r="B9" s="2">
        <v>103.86</v>
      </c>
      <c r="D9" t="s">
        <v>27</v>
      </c>
      <c r="E9" t="s">
        <v>26</v>
      </c>
      <c r="F9" t="s">
        <v>25</v>
      </c>
      <c r="G9" s="1" t="s">
        <v>24</v>
      </c>
      <c r="H9" s="1" t="s">
        <v>23</v>
      </c>
      <c r="I9" s="1" t="s">
        <v>22</v>
      </c>
    </row>
    <row r="10" spans="1:9" x14ac:dyDescent="0.4">
      <c r="A10" t="s">
        <v>21</v>
      </c>
      <c r="B10" s="2">
        <v>103.9</v>
      </c>
      <c r="D10" s="2">
        <v>67.680000000000007</v>
      </c>
      <c r="E10" s="3">
        <f>D10*0.001*9.81</f>
        <v>0.66394080000000011</v>
      </c>
      <c r="F10" s="2">
        <v>148</v>
      </c>
      <c r="G10" s="2">
        <v>1.5</v>
      </c>
      <c r="H10" s="2">
        <f>G10/F10*SQRT(D10*981/0.00765)</f>
        <v>29.858191889507797</v>
      </c>
      <c r="I10" s="2">
        <f>(H10-30)/30*100</f>
        <v>-0.47269370164067698</v>
      </c>
    </row>
    <row r="11" spans="1:9" x14ac:dyDescent="0.4">
      <c r="A11" t="s">
        <v>20</v>
      </c>
      <c r="B11" s="2">
        <v>103.66</v>
      </c>
      <c r="D11" s="2">
        <v>158</v>
      </c>
      <c r="E11" s="3">
        <f>D11*0.001*9.81</f>
        <v>1.5499800000000001</v>
      </c>
      <c r="F11" s="2">
        <v>145.6</v>
      </c>
      <c r="G11" s="2">
        <v>1</v>
      </c>
      <c r="H11" s="2">
        <f>G11/F11*SQRT(D11*981/0.00765)</f>
        <v>30.915121282716537</v>
      </c>
      <c r="I11" s="2">
        <f>(H11-30)/30*100</f>
        <v>3.0504042757217911</v>
      </c>
    </row>
    <row r="12" spans="1:9" x14ac:dyDescent="0.4">
      <c r="D12" s="2">
        <v>622.86</v>
      </c>
      <c r="E12" s="3">
        <f>D12*0.001*9.81</f>
        <v>6.1102566000000014</v>
      </c>
      <c r="F12" s="2">
        <v>148.4</v>
      </c>
      <c r="G12">
        <v>0.5</v>
      </c>
      <c r="H12" s="2">
        <f>G12/F12*SQRT(D12*981/0.00765)</f>
        <v>30.111688579540509</v>
      </c>
      <c r="I12" s="2">
        <f>(H12-30)/30*100</f>
        <v>0.37229526513502975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30" sqref="G30"/>
    </sheetView>
  </sheetViews>
  <sheetFormatPr defaultRowHeight="17" x14ac:dyDescent="0.4"/>
  <cols>
    <col min="1" max="2" width="10.26953125" customWidth="1"/>
    <col min="3" max="3" width="12.36328125" customWidth="1"/>
    <col min="4" max="4" width="10.08984375" customWidth="1"/>
    <col min="5" max="5" width="9.6328125" customWidth="1"/>
    <col min="6" max="6" width="10" bestFit="1" customWidth="1"/>
  </cols>
  <sheetData>
    <row r="1" spans="1:7" x14ac:dyDescent="0.4">
      <c r="A1" t="s">
        <v>0</v>
      </c>
    </row>
    <row r="2" spans="1:7" x14ac:dyDescent="0.4">
      <c r="A2" t="s">
        <v>2</v>
      </c>
      <c r="B2" s="1" t="s">
        <v>3</v>
      </c>
      <c r="C2" t="s">
        <v>4</v>
      </c>
      <c r="D2" t="s">
        <v>1</v>
      </c>
      <c r="G2" t="s">
        <v>46</v>
      </c>
    </row>
    <row r="3" spans="1:7" x14ac:dyDescent="0.4">
      <c r="A3" s="2">
        <v>25.5</v>
      </c>
      <c r="B3" s="2">
        <f>A3/2</f>
        <v>12.75</v>
      </c>
      <c r="C3" s="2">
        <v>26.3</v>
      </c>
      <c r="D3" s="2">
        <f>C3/B3</f>
        <v>2.0627450980392159</v>
      </c>
      <c r="F3" t="s">
        <v>40</v>
      </c>
      <c r="G3" s="2">
        <v>47.62</v>
      </c>
    </row>
    <row r="4" spans="1:7" x14ac:dyDescent="0.4">
      <c r="A4" s="2">
        <v>28.6</v>
      </c>
      <c r="B4" s="2">
        <f>A4/2</f>
        <v>14.3</v>
      </c>
      <c r="C4" s="2">
        <v>29.4</v>
      </c>
      <c r="D4" s="2">
        <f t="shared" ref="D4:D7" si="0">C4/B4</f>
        <v>2.0559440559440558</v>
      </c>
      <c r="F4" t="s">
        <v>41</v>
      </c>
      <c r="G4" s="2">
        <v>49.86</v>
      </c>
    </row>
    <row r="5" spans="1:7" x14ac:dyDescent="0.4">
      <c r="A5" s="2">
        <v>30.5</v>
      </c>
      <c r="B5" s="2">
        <f>A5/2</f>
        <v>15.25</v>
      </c>
      <c r="C5" s="2">
        <v>31.4</v>
      </c>
      <c r="D5" s="2">
        <f t="shared" si="0"/>
        <v>2.0590163934426227</v>
      </c>
      <c r="F5" t="s">
        <v>42</v>
      </c>
      <c r="G5" s="2">
        <v>103.62</v>
      </c>
    </row>
    <row r="6" spans="1:7" x14ac:dyDescent="0.4">
      <c r="A6" s="2">
        <v>33.6</v>
      </c>
      <c r="B6" s="2">
        <f>A6/2</f>
        <v>16.8</v>
      </c>
      <c r="C6" s="2">
        <v>34.299999999999997</v>
      </c>
      <c r="D6" s="2">
        <f t="shared" si="0"/>
        <v>2.0416666666666665</v>
      </c>
      <c r="F6" t="s">
        <v>43</v>
      </c>
      <c r="G6" s="2">
        <v>103.7</v>
      </c>
    </row>
    <row r="7" spans="1:7" x14ac:dyDescent="0.4">
      <c r="A7" s="2">
        <v>36.6</v>
      </c>
      <c r="B7" s="2">
        <f>A7/2</f>
        <v>18.3</v>
      </c>
      <c r="C7" s="2">
        <v>37.799999999999997</v>
      </c>
      <c r="D7" s="2">
        <f t="shared" si="0"/>
        <v>2.0655737704918029</v>
      </c>
      <c r="F7" t="s">
        <v>44</v>
      </c>
      <c r="G7" s="2">
        <v>103.9</v>
      </c>
    </row>
    <row r="8" spans="1:7" x14ac:dyDescent="0.4">
      <c r="C8" t="s">
        <v>6</v>
      </c>
      <c r="D8" s="2">
        <f>AVERAGE(D3:D7)</f>
        <v>2.0569891969168728</v>
      </c>
      <c r="F8" t="s">
        <v>45</v>
      </c>
      <c r="G8" s="2">
        <v>11.45</v>
      </c>
    </row>
    <row r="9" spans="1:7" x14ac:dyDescent="0.4">
      <c r="A9" t="s">
        <v>5</v>
      </c>
      <c r="D9" s="3">
        <f>60^2*(11.45/1000)*(1/(D8^2))</f>
        <v>9.7419066963523218</v>
      </c>
    </row>
    <row r="11" spans="1:7" x14ac:dyDescent="0.4">
      <c r="A11" t="s">
        <v>7</v>
      </c>
      <c r="C11" t="s">
        <v>9</v>
      </c>
      <c r="D11" s="2">
        <v>10</v>
      </c>
      <c r="F11" s="3"/>
    </row>
    <row r="12" spans="1:7" x14ac:dyDescent="0.4">
      <c r="A12" t="s">
        <v>11</v>
      </c>
      <c r="B12" t="s">
        <v>12</v>
      </c>
      <c r="C12" t="s">
        <v>8</v>
      </c>
      <c r="D12" t="s">
        <v>13</v>
      </c>
      <c r="E12" t="s">
        <v>10</v>
      </c>
    </row>
    <row r="13" spans="1:7" x14ac:dyDescent="0.4">
      <c r="A13" s="2">
        <f>47.62+103.62</f>
        <v>151.24</v>
      </c>
      <c r="B13" s="2">
        <f>(A13/1000)*9.81</f>
        <v>1.4836644000000001</v>
      </c>
      <c r="C13" s="2">
        <v>23.6</v>
      </c>
      <c r="D13" s="4">
        <f>C13-10</f>
        <v>13.600000000000001</v>
      </c>
      <c r="E13" s="3">
        <f>D13/100</f>
        <v>0.13600000000000001</v>
      </c>
    </row>
    <row r="14" spans="1:7" x14ac:dyDescent="0.4">
      <c r="A14" s="2">
        <f>A13+49.86</f>
        <v>201.10000000000002</v>
      </c>
      <c r="B14" s="2">
        <f t="shared" ref="B14:B17" si="1">(A14/1000)*9.81</f>
        <v>1.9727910000000004</v>
      </c>
      <c r="C14" s="2">
        <v>28.3</v>
      </c>
      <c r="D14" s="4">
        <f t="shared" ref="D14:D17" si="2">C14-10</f>
        <v>18.3</v>
      </c>
      <c r="E14" s="3">
        <f t="shared" ref="E14:E17" si="3">D14/100</f>
        <v>0.183</v>
      </c>
    </row>
    <row r="15" spans="1:7" x14ac:dyDescent="0.4">
      <c r="A15" s="2">
        <f>A13+103.7</f>
        <v>254.94</v>
      </c>
      <c r="B15" s="2">
        <f t="shared" si="1"/>
        <v>2.5009614</v>
      </c>
      <c r="C15" s="2">
        <v>33.85</v>
      </c>
      <c r="D15" s="4">
        <f t="shared" si="2"/>
        <v>23.85</v>
      </c>
      <c r="E15" s="3">
        <f t="shared" si="3"/>
        <v>0.23850000000000002</v>
      </c>
    </row>
    <row r="16" spans="1:7" x14ac:dyDescent="0.4">
      <c r="A16" s="2">
        <f>A15+49.86</f>
        <v>304.8</v>
      </c>
      <c r="B16" s="2">
        <f t="shared" si="1"/>
        <v>2.9900880000000005</v>
      </c>
      <c r="C16" s="2">
        <v>38.9</v>
      </c>
      <c r="D16" s="4">
        <f t="shared" si="2"/>
        <v>28.9</v>
      </c>
      <c r="E16" s="3">
        <f t="shared" si="3"/>
        <v>0.28899999999999998</v>
      </c>
    </row>
    <row r="17" spans="1:7" x14ac:dyDescent="0.4">
      <c r="A17" s="2">
        <f>A15+103.9</f>
        <v>358.84000000000003</v>
      </c>
      <c r="B17" s="2">
        <f t="shared" si="1"/>
        <v>3.5202204000000008</v>
      </c>
      <c r="C17" s="2">
        <v>44.4</v>
      </c>
      <c r="D17" s="4">
        <f t="shared" si="2"/>
        <v>34.4</v>
      </c>
      <c r="E17" s="3">
        <f t="shared" si="3"/>
        <v>0.34399999999999997</v>
      </c>
    </row>
    <row r="19" spans="1:7" x14ac:dyDescent="0.4">
      <c r="A19" t="s">
        <v>17</v>
      </c>
      <c r="B19">
        <v>9.7479999999999993</v>
      </c>
    </row>
    <row r="20" spans="1:7" x14ac:dyDescent="0.4">
      <c r="A20" t="s">
        <v>16</v>
      </c>
      <c r="B20" s="2">
        <f>((B19-D9)/B19)*100</f>
        <v>6.250824423140719E-2</v>
      </c>
    </row>
    <row r="23" spans="1:7" x14ac:dyDescent="0.4">
      <c r="A23" t="s">
        <v>14</v>
      </c>
    </row>
    <row r="24" spans="1:7" x14ac:dyDescent="0.4">
      <c r="A24" t="s">
        <v>15</v>
      </c>
      <c r="B24" s="1" t="s">
        <v>3</v>
      </c>
      <c r="C24" t="s">
        <v>4</v>
      </c>
      <c r="D24" t="s">
        <v>1</v>
      </c>
      <c r="G24" t="s">
        <v>46</v>
      </c>
    </row>
    <row r="25" spans="1:7" x14ac:dyDescent="0.4">
      <c r="A25" s="2">
        <v>47</v>
      </c>
      <c r="B25" s="2">
        <f>A25/6</f>
        <v>7.833333333333333</v>
      </c>
      <c r="C25" s="2">
        <v>50.8</v>
      </c>
      <c r="D25" s="2">
        <f>C25/B25</f>
        <v>6.4851063829787234</v>
      </c>
      <c r="F25" t="s">
        <v>40</v>
      </c>
      <c r="G25" s="2">
        <v>10.08</v>
      </c>
    </row>
    <row r="26" spans="1:7" x14ac:dyDescent="0.4">
      <c r="A26" s="2">
        <v>51.4</v>
      </c>
      <c r="B26" s="2">
        <f t="shared" ref="B26:B29" si="4">A26/6</f>
        <v>8.5666666666666664</v>
      </c>
      <c r="C26" s="2">
        <v>55.6</v>
      </c>
      <c r="D26" s="2">
        <f t="shared" ref="D26:D29" si="5">C26/B26</f>
        <v>6.4902723735408561</v>
      </c>
      <c r="F26" t="s">
        <v>48</v>
      </c>
      <c r="G26" s="2">
        <v>9.5399999999999991</v>
      </c>
    </row>
    <row r="27" spans="1:7" x14ac:dyDescent="0.4">
      <c r="A27" s="2">
        <v>56.05</v>
      </c>
      <c r="B27" s="2">
        <f t="shared" si="4"/>
        <v>9.3416666666666668</v>
      </c>
      <c r="C27" s="2">
        <v>60.5</v>
      </c>
      <c r="D27" s="2">
        <f t="shared" si="5"/>
        <v>6.4763603925066899</v>
      </c>
      <c r="F27" t="s">
        <v>49</v>
      </c>
      <c r="G27" s="2">
        <v>9.76</v>
      </c>
    </row>
    <row r="28" spans="1:7" x14ac:dyDescent="0.4">
      <c r="A28" s="2">
        <v>60.5</v>
      </c>
      <c r="B28" s="2">
        <f t="shared" si="4"/>
        <v>10.083333333333334</v>
      </c>
      <c r="C28" s="2">
        <v>66.099999999999994</v>
      </c>
      <c r="D28" s="2">
        <f t="shared" si="5"/>
        <v>6.5553719008264455</v>
      </c>
      <c r="F28" t="s">
        <v>50</v>
      </c>
      <c r="G28" s="2">
        <v>9.76</v>
      </c>
    </row>
    <row r="29" spans="1:7" x14ac:dyDescent="0.4">
      <c r="A29" s="2">
        <v>64.5</v>
      </c>
      <c r="B29" s="2">
        <f t="shared" si="4"/>
        <v>10.75</v>
      </c>
      <c r="C29" s="2">
        <v>70.55</v>
      </c>
      <c r="D29" s="2">
        <f t="shared" si="5"/>
        <v>6.5627906976744184</v>
      </c>
      <c r="F29" t="s">
        <v>51</v>
      </c>
      <c r="G29" s="2">
        <v>9.84</v>
      </c>
    </row>
    <row r="30" spans="1:7" x14ac:dyDescent="0.4">
      <c r="C30" t="s">
        <v>6</v>
      </c>
      <c r="D30" s="2">
        <f>AVERAGE(D25:D29)</f>
        <v>6.5139803495054256</v>
      </c>
      <c r="F30" t="s">
        <v>45</v>
      </c>
      <c r="G30" s="2">
        <v>11.2</v>
      </c>
    </row>
    <row r="31" spans="1:7" x14ac:dyDescent="0.4">
      <c r="A31" t="s">
        <v>47</v>
      </c>
      <c r="D31" s="3">
        <f>60^2*(11.2/1000)*(1/(D30^2))</f>
        <v>0.95022758813162289</v>
      </c>
    </row>
    <row r="33" spans="1:6" x14ac:dyDescent="0.4">
      <c r="A33" t="s">
        <v>7</v>
      </c>
      <c r="C33" t="s">
        <v>9</v>
      </c>
      <c r="D33" s="2">
        <v>11.2</v>
      </c>
      <c r="F33" s="3"/>
    </row>
    <row r="34" spans="1:6" x14ac:dyDescent="0.4">
      <c r="A34" t="s">
        <v>11</v>
      </c>
      <c r="B34" t="s">
        <v>12</v>
      </c>
      <c r="C34" t="s">
        <v>8</v>
      </c>
      <c r="D34" t="s">
        <v>13</v>
      </c>
      <c r="E34" t="s">
        <v>10</v>
      </c>
    </row>
    <row r="35" spans="1:6" x14ac:dyDescent="0.4">
      <c r="A35" s="2">
        <v>10.08</v>
      </c>
      <c r="B35" s="2">
        <f>(A35/1000)*9.81</f>
        <v>9.8884800000000009E-2</v>
      </c>
      <c r="C35" s="2">
        <v>16.7</v>
      </c>
      <c r="D35" s="4">
        <f>C35-10</f>
        <v>6.6999999999999993</v>
      </c>
      <c r="E35" s="3">
        <f>D35/100</f>
        <v>6.699999999999999E-2</v>
      </c>
    </row>
    <row r="36" spans="1:6" x14ac:dyDescent="0.4">
      <c r="A36" s="2">
        <f>A35+9.54</f>
        <v>19.619999999999997</v>
      </c>
      <c r="B36" s="2">
        <f t="shared" ref="B36:B39" si="6">(A36/1000)*9.81</f>
        <v>0.19247219999999998</v>
      </c>
      <c r="C36" s="2">
        <v>27.55</v>
      </c>
      <c r="D36" s="4">
        <f t="shared" ref="D36:D39" si="7">C36-10</f>
        <v>17.55</v>
      </c>
      <c r="E36" s="3">
        <f t="shared" ref="E36:E39" si="8">D36/100</f>
        <v>0.17550000000000002</v>
      </c>
    </row>
    <row r="37" spans="1:6" x14ac:dyDescent="0.4">
      <c r="A37" s="2">
        <f>A36+9.76</f>
        <v>29.379999999999995</v>
      </c>
      <c r="B37" s="2">
        <f t="shared" si="6"/>
        <v>0.28821779999999997</v>
      </c>
      <c r="C37" s="2">
        <v>39</v>
      </c>
      <c r="D37" s="4">
        <f t="shared" si="7"/>
        <v>29</v>
      </c>
      <c r="E37" s="3">
        <f t="shared" si="8"/>
        <v>0.28999999999999998</v>
      </c>
    </row>
    <row r="38" spans="1:6" x14ac:dyDescent="0.4">
      <c r="A38" s="2">
        <f>A37+9.76</f>
        <v>39.139999999999993</v>
      </c>
      <c r="B38" s="2">
        <f t="shared" si="6"/>
        <v>0.38396339999999995</v>
      </c>
      <c r="C38" s="2">
        <v>50</v>
      </c>
      <c r="D38" s="4">
        <f t="shared" si="7"/>
        <v>40</v>
      </c>
      <c r="E38" s="3">
        <f t="shared" si="8"/>
        <v>0.4</v>
      </c>
    </row>
    <row r="39" spans="1:6" x14ac:dyDescent="0.4">
      <c r="A39" s="2">
        <f>A38+9.84</f>
        <v>48.97999999999999</v>
      </c>
      <c r="B39" s="2">
        <f t="shared" si="6"/>
        <v>0.48049379999999992</v>
      </c>
      <c r="C39" s="2">
        <v>61.5</v>
      </c>
      <c r="D39" s="4">
        <f t="shared" si="7"/>
        <v>51.5</v>
      </c>
      <c r="E39" s="3">
        <f t="shared" si="8"/>
        <v>0.51500000000000001</v>
      </c>
    </row>
    <row r="41" spans="1:6" x14ac:dyDescent="0.4">
      <c r="A41" t="s">
        <v>18</v>
      </c>
      <c r="B41">
        <v>0.85199999999999998</v>
      </c>
    </row>
    <row r="42" spans="1:6" x14ac:dyDescent="0.4">
      <c r="A42" t="s">
        <v>19</v>
      </c>
      <c r="B42" s="2">
        <f>(D31-B41)/D31</f>
        <v>0.10337269656079139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梅耳德</vt:lpstr>
      <vt:lpstr>彈簧彈性係數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張娟鳴</cp:lastModifiedBy>
  <dcterms:created xsi:type="dcterms:W3CDTF">2019-11-12T09:33:12Z</dcterms:created>
  <dcterms:modified xsi:type="dcterms:W3CDTF">2019-11-12T15:40:41Z</dcterms:modified>
</cp:coreProperties>
</file>