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ckues\Downloads\"/>
    </mc:Choice>
  </mc:AlternateContent>
  <bookViews>
    <workbookView xWindow="0" yWindow="0" windowWidth="25200" windowHeight="11805" activeTab="3"/>
  </bookViews>
  <sheets>
    <sheet name="結果分析" sheetId="4" r:id="rId1"/>
    <sheet name="數據1" sheetId="1" r:id="rId2"/>
    <sheet name="數據2" sheetId="2" r:id="rId3"/>
    <sheet name="數據3" sheetId="3" r:id="rId4"/>
  </sheets>
  <calcPr calcId="162913"/>
</workbook>
</file>

<file path=xl/calcChain.xml><?xml version="1.0" encoding="utf-8"?>
<calcChain xmlns="http://schemas.openxmlformats.org/spreadsheetml/2006/main">
  <c r="F65" i="1" l="1"/>
  <c r="F48" i="2" l="1"/>
  <c r="J33" i="4"/>
  <c r="L32" i="4"/>
  <c r="L31" i="4"/>
  <c r="L33" i="4" s="1"/>
  <c r="F80" i="3"/>
  <c r="F66" i="1"/>
  <c r="F74" i="3"/>
  <c r="F60" i="1"/>
  <c r="F61" i="1"/>
  <c r="F36" i="3"/>
  <c r="F37" i="3"/>
  <c r="F32" i="2"/>
  <c r="F33" i="2"/>
  <c r="E32" i="2"/>
  <c r="E33" i="2"/>
  <c r="E27" i="1"/>
  <c r="E28" i="1"/>
  <c r="F27" i="1"/>
  <c r="F28" i="1"/>
  <c r="F56" i="1"/>
  <c r="F57" i="1"/>
  <c r="F58" i="1"/>
  <c r="F59" i="1"/>
  <c r="F79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D23" i="3"/>
  <c r="E34" i="2"/>
  <c r="E35" i="2"/>
  <c r="E36" i="2"/>
  <c r="E37" i="2"/>
  <c r="F37" i="2" s="1"/>
  <c r="E38" i="2"/>
  <c r="F38" i="2" s="1"/>
  <c r="E39" i="2"/>
  <c r="E40" i="2"/>
  <c r="E41" i="2"/>
  <c r="E42" i="2"/>
  <c r="E43" i="2"/>
  <c r="F43" i="2" s="1"/>
  <c r="E44" i="2"/>
  <c r="F44" i="2" s="1"/>
  <c r="E45" i="2"/>
  <c r="E46" i="2"/>
  <c r="E47" i="2"/>
  <c r="E48" i="2"/>
  <c r="E49" i="2"/>
  <c r="F49" i="2" s="1"/>
  <c r="E50" i="2"/>
  <c r="F50" i="2" s="1"/>
  <c r="E51" i="2"/>
  <c r="E52" i="2"/>
  <c r="E53" i="2"/>
  <c r="E54" i="2"/>
  <c r="E55" i="2"/>
  <c r="F55" i="2" s="1"/>
  <c r="E56" i="2"/>
  <c r="F56" i="2" s="1"/>
  <c r="E57" i="2"/>
  <c r="E58" i="2"/>
  <c r="E59" i="2"/>
  <c r="F34" i="2"/>
  <c r="F35" i="2"/>
  <c r="F36" i="2"/>
  <c r="F39" i="2"/>
  <c r="F40" i="2"/>
  <c r="F41" i="2"/>
  <c r="F42" i="2"/>
  <c r="F45" i="2"/>
  <c r="F46" i="2"/>
  <c r="F47" i="2"/>
  <c r="F51" i="2"/>
  <c r="F52" i="2"/>
  <c r="F53" i="2"/>
  <c r="F54" i="2"/>
  <c r="F57" i="2"/>
  <c r="F58" i="2"/>
  <c r="F59" i="2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D76" i="3"/>
  <c r="D77" i="3"/>
  <c r="D78" i="3"/>
  <c r="D24" i="3"/>
  <c r="D25" i="3"/>
  <c r="D26" i="3"/>
  <c r="D62" i="1"/>
  <c r="D63" i="1"/>
  <c r="D64" i="1"/>
  <c r="D16" i="1"/>
  <c r="D15" i="1"/>
  <c r="D14" i="1"/>
  <c r="F69" i="2" l="1"/>
  <c r="F68" i="2"/>
  <c r="F70" i="2" l="1"/>
  <c r="F71" i="2"/>
  <c r="C78" i="3" l="1"/>
  <c r="C77" i="3"/>
  <c r="C76" i="3"/>
  <c r="C75" i="3"/>
  <c r="D75" i="3" s="1"/>
  <c r="C74" i="3"/>
  <c r="D74" i="3" s="1"/>
  <c r="C73" i="3"/>
  <c r="D73" i="3" s="1"/>
  <c r="C72" i="3"/>
  <c r="D72" i="3" s="1"/>
  <c r="C71" i="3"/>
  <c r="D71" i="3" s="1"/>
  <c r="C70" i="3"/>
  <c r="D70" i="3" s="1"/>
  <c r="C69" i="3"/>
  <c r="D69" i="3" s="1"/>
  <c r="C68" i="3"/>
  <c r="D68" i="3" s="1"/>
  <c r="C67" i="3"/>
  <c r="D67" i="3" s="1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C25" i="3"/>
  <c r="C24" i="3"/>
  <c r="C23" i="3"/>
  <c r="C18" i="2"/>
  <c r="D1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64" i="1"/>
  <c r="C63" i="1"/>
  <c r="C62" i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C15" i="1"/>
  <c r="C14" i="1"/>
  <c r="C68" i="2" l="1"/>
  <c r="D79" i="3"/>
  <c r="C79" i="3"/>
  <c r="C67" i="1"/>
  <c r="D67" i="1"/>
  <c r="D68" i="2"/>
  <c r="C65" i="1"/>
  <c r="C66" i="1"/>
  <c r="I29" i="4"/>
  <c r="I28" i="4"/>
  <c r="D66" i="1" l="1"/>
  <c r="D65" i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3" i="4"/>
</calcChain>
</file>

<file path=xl/sharedStrings.xml><?xml version="1.0" encoding="utf-8"?>
<sst xmlns="http://schemas.openxmlformats.org/spreadsheetml/2006/main" count="85" uniqueCount="68">
  <si>
    <t>時間(s)</t>
  </si>
  <si>
    <t>溫度變化(℃)</t>
  </si>
  <si>
    <t>I</t>
  </si>
  <si>
    <t>A</t>
  </si>
  <si>
    <t>V</t>
  </si>
  <si>
    <t>g</t>
  </si>
  <si>
    <t>M水</t>
    <phoneticPr fontId="18" type="noConversion"/>
  </si>
  <si>
    <t>g</t>
    <phoneticPr fontId="18" type="noConversion"/>
  </si>
  <si>
    <t>單位</t>
    <phoneticPr fontId="18" type="noConversion"/>
  </si>
  <si>
    <t>項目</t>
    <phoneticPr fontId="18" type="noConversion"/>
  </si>
  <si>
    <t>量質</t>
    <phoneticPr fontId="18" type="noConversion"/>
  </si>
  <si>
    <t>溫度修正</t>
    <phoneticPr fontId="18" type="noConversion"/>
  </si>
  <si>
    <t>℃</t>
    <phoneticPr fontId="18" type="noConversion"/>
  </si>
  <si>
    <t>室溫</t>
    <phoneticPr fontId="18" type="noConversion"/>
  </si>
  <si>
    <t>溫度(℃)</t>
    <phoneticPr fontId="18" type="noConversion"/>
  </si>
  <si>
    <t>溫度(℃)</t>
    <phoneticPr fontId="18" type="noConversion"/>
  </si>
  <si>
    <t>時間(s)</t>
    <phoneticPr fontId="18" type="noConversion"/>
  </si>
  <si>
    <t>時間(s)</t>
    <phoneticPr fontId="18" type="noConversion"/>
  </si>
  <si>
    <t>溫度(℃)</t>
    <phoneticPr fontId="18" type="noConversion"/>
  </si>
  <si>
    <t>溫度(℃)</t>
    <phoneticPr fontId="18" type="noConversion"/>
  </si>
  <si>
    <t>(t2-t1)/(T2-T1)</t>
  </si>
  <si>
    <t>IV(t2-t1)/C(T2-T1)</t>
  </si>
  <si>
    <t>(t2-t1)/(T2-T1)</t>
    <phoneticPr fontId="18" type="noConversion"/>
  </si>
  <si>
    <t>IV(t2-t1)/C(T2-T1)</t>
    <phoneticPr fontId="18" type="noConversion"/>
  </si>
  <si>
    <t>溫度(℃)</t>
    <phoneticPr fontId="18" type="noConversion"/>
  </si>
  <si>
    <t>室溫(℃)</t>
  </si>
  <si>
    <t>V</t>
    <phoneticPr fontId="18" type="noConversion"/>
  </si>
  <si>
    <t>I(A)</t>
  </si>
  <si>
    <t>I(A)</t>
    <phoneticPr fontId="18" type="noConversion"/>
  </si>
  <si>
    <r>
      <t>室溫(</t>
    </r>
    <r>
      <rPr>
        <sz val="12"/>
        <rFont val="新細明體"/>
        <family val="1"/>
        <charset val="136"/>
      </rPr>
      <t>℃</t>
    </r>
    <r>
      <rPr>
        <sz val="12"/>
        <rFont val="新細明體"/>
        <family val="1"/>
        <charset val="136"/>
        <scheme val="minor"/>
      </rPr>
      <t>)</t>
    </r>
    <phoneticPr fontId="18" type="noConversion"/>
  </si>
  <si>
    <t>M總</t>
    <phoneticPr fontId="18" type="noConversion"/>
  </si>
  <si>
    <t>M總(g)</t>
  </si>
  <si>
    <t>M總(g)</t>
    <phoneticPr fontId="18" type="noConversion"/>
  </si>
  <si>
    <t>M水</t>
    <phoneticPr fontId="18" type="noConversion"/>
  </si>
  <si>
    <t>J= a=</t>
    <phoneticPr fontId="18" type="noConversion"/>
  </si>
  <si>
    <t>mc= a/b=</t>
    <phoneticPr fontId="18" type="noConversion"/>
  </si>
  <si>
    <t>理論值J=</t>
    <phoneticPr fontId="18" type="noConversion"/>
  </si>
  <si>
    <t>理論值mc=</t>
    <phoneticPr fontId="18" type="noConversion"/>
  </si>
  <si>
    <t>誤差(%)</t>
    <phoneticPr fontId="18" type="noConversion"/>
  </si>
  <si>
    <t>誤差(%)</t>
    <phoneticPr fontId="18" type="noConversion"/>
  </si>
  <si>
    <t>σ</t>
  </si>
  <si>
    <t>σ</t>
    <phoneticPr fontId="18" type="noConversion"/>
  </si>
  <si>
    <t>avg</t>
  </si>
  <si>
    <t>avg</t>
    <phoneticPr fontId="18" type="noConversion"/>
  </si>
  <si>
    <r>
      <t>avg+2</t>
    </r>
    <r>
      <rPr>
        <sz val="12"/>
        <color theme="1"/>
        <rFont val="新細明體"/>
        <family val="1"/>
        <charset val="136"/>
      </rPr>
      <t>σ</t>
    </r>
    <phoneticPr fontId="18" type="noConversion"/>
  </si>
  <si>
    <t>avg-2σ</t>
  </si>
  <si>
    <t>avg-2σ</t>
    <phoneticPr fontId="18" type="noConversion"/>
  </si>
  <si>
    <t>avg+2σ</t>
  </si>
  <si>
    <t>討論</t>
    <phoneticPr fontId="18" type="noConversion"/>
  </si>
  <si>
    <t>我們推論可能水當量實際值和課本本身就不同(器材質量不同)，而且因為我們有搖晃杯子，施加的熱能也會稍微改變誤差。</t>
    <phoneticPr fontId="18" type="noConversion"/>
  </si>
  <si>
    <t>至於這次實驗遇到的失誤或問題則有:</t>
    <phoneticPr fontId="18" type="noConversion"/>
  </si>
  <si>
    <t>1.一開始自由吸熱和放熱的時候沒有搖保溫杯，導致水溫不平均，造成測量誤差(後來經老師提醒有改正)</t>
    <phoneticPr fontId="18" type="noConversion"/>
  </si>
  <si>
    <t>2.剛插電加熱時，可能因為還不穩定，所以不能取太前面的數值，但若時間間隔取太短也容易造成誤差，所以稍微選了一下數據，並去除大於兩倍標準差的數值。</t>
    <phoneticPr fontId="18" type="noConversion"/>
  </si>
  <si>
    <t>4.關於溫度計的位置，但可惜的是我們沒有調得很好，雖然避免距離電阻太近，但沒有每次都讓溫度計在水的中間。</t>
    <phoneticPr fontId="18" type="noConversion"/>
  </si>
  <si>
    <r>
      <rPr>
        <sz val="12"/>
        <color rgb="FF000000"/>
        <rFont val="Arial"/>
        <family val="2"/>
      </rPr>
      <t>3.</t>
    </r>
    <r>
      <rPr>
        <sz val="12"/>
        <color rgb="FF000000"/>
        <rFont val="細明體"/>
        <family val="3"/>
        <charset val="136"/>
      </rPr>
      <t>推測有些點特別突出是我們在搖晃杯子並不均勻，有幾次是一次搖</t>
    </r>
    <r>
      <rPr>
        <sz val="12"/>
        <color rgb="FF000000"/>
        <rFont val="Arial"/>
        <family val="2"/>
      </rPr>
      <t>30</t>
    </r>
    <r>
      <rPr>
        <sz val="12"/>
        <color rgb="FF000000"/>
        <rFont val="細明體"/>
        <family val="3"/>
        <charset val="136"/>
      </rPr>
      <t>秒然後休息</t>
    </r>
    <r>
      <rPr>
        <sz val="12"/>
        <color rgb="FF000000"/>
        <rFont val="Arial"/>
        <family val="2"/>
      </rPr>
      <t>30</t>
    </r>
    <r>
      <rPr>
        <sz val="12"/>
        <color rgb="FF000000"/>
        <rFont val="細明體"/>
        <family val="3"/>
        <charset val="136"/>
      </rPr>
      <t>秒，這樣在測量時起伏會較大。</t>
    </r>
    <phoneticPr fontId="18" type="noConversion"/>
  </si>
  <si>
    <t>特定溫度的觀察數據</t>
    <phoneticPr fontId="18" type="noConversion"/>
  </si>
  <si>
    <t>比較單獨計算(使用特定溫度)和做回歸分析，發現我們的J是差不多的，然而在看水當量mc時，會發現還是有點誤差，</t>
    <phoneticPr fontId="18" type="noConversion"/>
  </si>
  <si>
    <t xml:space="preserve">
</t>
  </si>
  <si>
    <t>m</t>
  </si>
  <si>
    <t>t1</t>
  </si>
  <si>
    <t>T1</t>
  </si>
  <si>
    <t>t2</t>
  </si>
  <si>
    <t>T2</t>
  </si>
  <si>
    <t>J</t>
  </si>
  <si>
    <t>誤差(%)</t>
  </si>
  <si>
    <t>T=T0±5</t>
  </si>
  <si>
    <t>T=T0±10</t>
  </si>
  <si>
    <t>*回歸分析的平均使用的是黑色數據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</si>
</sst>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00"/>
    <numFmt numFmtId="178" formatCode="0.0000"/>
  </numFmts>
  <fonts count="3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2" tint="-0.499984740745262"/>
      <name val="新細明體"/>
      <family val="2"/>
      <charset val="136"/>
      <scheme val="minor"/>
    </font>
    <font>
      <sz val="12"/>
      <color theme="2" tint="-0.499984740745262"/>
      <name val="新細明體"/>
      <family val="1"/>
      <charset val="136"/>
      <scheme val="minor"/>
    </font>
    <font>
      <sz val="12"/>
      <color theme="0" tint="-0.499984740745262"/>
      <name val="新細明體"/>
      <family val="2"/>
      <charset val="136"/>
      <scheme val="minor"/>
    </font>
    <font>
      <sz val="12"/>
      <color theme="0" tint="-0.499984740745262"/>
      <name val="新細明體"/>
      <family val="1"/>
      <charset val="136"/>
      <scheme val="minor"/>
    </font>
    <font>
      <sz val="12"/>
      <color rgb="FF000000"/>
      <name val="細明體"/>
      <family val="3"/>
      <charset val="136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7F7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9" fillId="0" borderId="17" xfId="0" applyFont="1" applyBorder="1">
      <alignment vertical="center"/>
    </xf>
    <xf numFmtId="0" fontId="19" fillId="0" borderId="14" xfId="0" applyFont="1" applyBorder="1">
      <alignment vertical="center"/>
    </xf>
    <xf numFmtId="0" fontId="0" fillId="33" borderId="18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0" xfId="0" applyFill="1">
      <alignment vertical="center"/>
    </xf>
    <xf numFmtId="0" fontId="0" fillId="33" borderId="2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20" xfId="0" applyFill="1" applyBorder="1">
      <alignment vertical="center"/>
    </xf>
    <xf numFmtId="0" fontId="0" fillId="34" borderId="18" xfId="0" applyFill="1" applyBorder="1">
      <alignment vertical="center"/>
    </xf>
    <xf numFmtId="0" fontId="0" fillId="34" borderId="20" xfId="0" applyFill="1" applyBorder="1">
      <alignment vertical="center"/>
    </xf>
    <xf numFmtId="0" fontId="0" fillId="35" borderId="18" xfId="0" applyFill="1" applyBorder="1">
      <alignment vertical="center"/>
    </xf>
    <xf numFmtId="0" fontId="0" fillId="0" borderId="22" xfId="0" applyFill="1" applyBorder="1">
      <alignment vertical="center"/>
    </xf>
    <xf numFmtId="0" fontId="0" fillId="36" borderId="18" xfId="0" applyFill="1" applyBorder="1">
      <alignment vertical="center"/>
    </xf>
    <xf numFmtId="0" fontId="0" fillId="33" borderId="21" xfId="0" applyFill="1" applyBorder="1">
      <alignment vertical="center"/>
    </xf>
    <xf numFmtId="0" fontId="0" fillId="34" borderId="23" xfId="0" applyFill="1" applyBorder="1">
      <alignment vertical="center"/>
    </xf>
    <xf numFmtId="0" fontId="0" fillId="0" borderId="24" xfId="0" applyBorder="1">
      <alignment vertical="center"/>
    </xf>
    <xf numFmtId="0" fontId="20" fillId="0" borderId="10" xfId="0" applyFont="1" applyBorder="1">
      <alignment vertical="center"/>
    </xf>
    <xf numFmtId="0" fontId="22" fillId="0" borderId="12" xfId="0" applyFont="1" applyBorder="1">
      <alignment vertical="center"/>
    </xf>
    <xf numFmtId="0" fontId="22" fillId="0" borderId="13" xfId="0" applyFont="1" applyBorder="1">
      <alignment vertical="center"/>
    </xf>
    <xf numFmtId="0" fontId="22" fillId="0" borderId="14" xfId="0" applyFont="1" applyBorder="1">
      <alignment vertical="center"/>
    </xf>
    <xf numFmtId="0" fontId="22" fillId="0" borderId="15" xfId="0" applyFont="1" applyBorder="1">
      <alignment vertical="center"/>
    </xf>
    <xf numFmtId="0" fontId="22" fillId="0" borderId="17" xfId="0" applyFont="1" applyBorder="1">
      <alignment vertical="center"/>
    </xf>
    <xf numFmtId="0" fontId="23" fillId="0" borderId="12" xfId="0" applyFont="1" applyBorder="1">
      <alignment vertical="center"/>
    </xf>
    <xf numFmtId="0" fontId="23" fillId="0" borderId="13" xfId="0" applyFont="1" applyBorder="1">
      <alignment vertical="center"/>
    </xf>
    <xf numFmtId="0" fontId="23" fillId="0" borderId="14" xfId="0" applyFont="1" applyBorder="1">
      <alignment vertical="center"/>
    </xf>
    <xf numFmtId="0" fontId="23" fillId="0" borderId="15" xfId="0" applyFont="1" applyBorder="1">
      <alignment vertical="center"/>
    </xf>
    <xf numFmtId="0" fontId="23" fillId="0" borderId="17" xfId="0" applyFont="1" applyBorder="1">
      <alignment vertical="center"/>
    </xf>
    <xf numFmtId="176" fontId="20" fillId="0" borderId="0" xfId="0" applyNumberFormat="1" applyFont="1" applyFill="1" applyBorder="1">
      <alignment vertical="center"/>
    </xf>
    <xf numFmtId="0" fontId="20" fillId="36" borderId="18" xfId="0" applyFont="1" applyFill="1" applyBorder="1">
      <alignment vertical="center"/>
    </xf>
    <xf numFmtId="176" fontId="0" fillId="0" borderId="0" xfId="0" applyNumberFormat="1">
      <alignment vertical="center"/>
    </xf>
    <xf numFmtId="0" fontId="0" fillId="0" borderId="10" xfId="0" applyNumberFormat="1" applyFill="1" applyBorder="1">
      <alignment vertical="center"/>
    </xf>
    <xf numFmtId="0" fontId="24" fillId="0" borderId="0" xfId="0" applyFont="1" applyFill="1" applyBorder="1">
      <alignment vertical="center"/>
    </xf>
    <xf numFmtId="178" fontId="26" fillId="37" borderId="18" xfId="0" applyNumberFormat="1" applyFont="1" applyFill="1" applyBorder="1">
      <alignment vertical="center"/>
    </xf>
    <xf numFmtId="2" fontId="27" fillId="37" borderId="18" xfId="0" applyNumberFormat="1" applyFont="1" applyFill="1" applyBorder="1">
      <alignment vertical="center"/>
    </xf>
    <xf numFmtId="0" fontId="26" fillId="37" borderId="18" xfId="0" applyFont="1" applyFill="1" applyBorder="1">
      <alignment vertical="center"/>
    </xf>
    <xf numFmtId="0" fontId="19" fillId="0" borderId="13" xfId="0" applyFont="1" applyBorder="1">
      <alignment vertical="center"/>
    </xf>
    <xf numFmtId="178" fontId="0" fillId="0" borderId="10" xfId="0" applyNumberFormat="1" applyBorder="1">
      <alignment vertical="center"/>
    </xf>
    <xf numFmtId="0" fontId="0" fillId="0" borderId="0" xfId="0" applyAlignment="1">
      <alignment vertical="center" wrapText="1"/>
    </xf>
    <xf numFmtId="0" fontId="19" fillId="0" borderId="0" xfId="0" applyFont="1">
      <alignment vertical="center"/>
    </xf>
    <xf numFmtId="2" fontId="0" fillId="0" borderId="0" xfId="0" applyNumberForma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2" fontId="0" fillId="33" borderId="18" xfId="0" applyNumberFormat="1" applyFill="1" applyBorder="1">
      <alignment vertical="center"/>
    </xf>
    <xf numFmtId="2" fontId="20" fillId="34" borderId="18" xfId="0" applyNumberFormat="1" applyFont="1" applyFill="1" applyBorder="1">
      <alignment vertical="center"/>
    </xf>
    <xf numFmtId="2" fontId="20" fillId="34" borderId="20" xfId="0" applyNumberFormat="1" applyFont="1" applyFill="1" applyBorder="1">
      <alignment vertical="center"/>
    </xf>
    <xf numFmtId="2" fontId="0" fillId="34" borderId="18" xfId="0" applyNumberFormat="1" applyFill="1" applyBorder="1">
      <alignment vertical="center"/>
    </xf>
    <xf numFmtId="2" fontId="0" fillId="34" borderId="20" xfId="0" applyNumberFormat="1" applyFill="1" applyBorder="1">
      <alignment vertical="center"/>
    </xf>
    <xf numFmtId="2" fontId="0" fillId="35" borderId="18" xfId="0" applyNumberFormat="1" applyFill="1" applyBorder="1">
      <alignment vertical="center"/>
    </xf>
    <xf numFmtId="2" fontId="25" fillId="0" borderId="0" xfId="0" applyNumberFormat="1" applyFont="1" applyFill="1" applyBorder="1">
      <alignment vertical="center"/>
    </xf>
    <xf numFmtId="2" fontId="25" fillId="0" borderId="25" xfId="0" applyNumberFormat="1" applyFont="1" applyFill="1" applyBorder="1">
      <alignment vertical="center"/>
    </xf>
    <xf numFmtId="2" fontId="25" fillId="0" borderId="20" xfId="0" applyNumberFormat="1" applyFont="1" applyFill="1" applyBorder="1">
      <alignment vertical="center"/>
    </xf>
    <xf numFmtId="2" fontId="24" fillId="0" borderId="0" xfId="0" applyNumberFormat="1" applyFont="1" applyFill="1" applyBorder="1">
      <alignment vertical="center"/>
    </xf>
    <xf numFmtId="2" fontId="0" fillId="0" borderId="0" xfId="0" applyNumberFormat="1" applyFill="1" applyBorder="1">
      <alignment vertical="center"/>
    </xf>
    <xf numFmtId="2" fontId="20" fillId="0" borderId="0" xfId="0" applyNumberFormat="1" applyFont="1" applyFill="1" applyBorder="1">
      <alignment vertical="center"/>
    </xf>
    <xf numFmtId="2" fontId="0" fillId="0" borderId="12" xfId="0" applyNumberFormat="1" applyFill="1" applyBorder="1">
      <alignment vertical="center"/>
    </xf>
    <xf numFmtId="2" fontId="0" fillId="0" borderId="14" xfId="0" applyNumberFormat="1" applyBorder="1">
      <alignment vertical="center"/>
    </xf>
    <xf numFmtId="2" fontId="0" fillId="0" borderId="17" xfId="0" applyNumberFormat="1" applyFill="1" applyBorder="1">
      <alignment vertical="center"/>
    </xf>
    <xf numFmtId="2" fontId="27" fillId="37" borderId="0" xfId="0" applyNumberFormat="1" applyFont="1" applyFill="1">
      <alignment vertical="center"/>
    </xf>
    <xf numFmtId="2" fontId="0" fillId="0" borderId="12" xfId="0" applyNumberFormat="1" applyBorder="1">
      <alignment vertical="center"/>
    </xf>
    <xf numFmtId="2" fontId="0" fillId="0" borderId="17" xfId="0" applyNumberFormat="1" applyBorder="1">
      <alignment vertical="center"/>
    </xf>
    <xf numFmtId="2" fontId="0" fillId="33" borderId="20" xfId="0" applyNumberFormat="1" applyFill="1" applyBorder="1">
      <alignment vertical="center"/>
    </xf>
    <xf numFmtId="2" fontId="0" fillId="36" borderId="18" xfId="0" applyNumberFormat="1" applyFill="1" applyBorder="1">
      <alignment vertical="center"/>
    </xf>
    <xf numFmtId="2" fontId="20" fillId="36" borderId="18" xfId="0" applyNumberFormat="1" applyFont="1" applyFill="1" applyBorder="1">
      <alignment vertical="center"/>
    </xf>
    <xf numFmtId="2" fontId="26" fillId="37" borderId="18" xfId="0" applyNumberFormat="1" applyFont="1" applyFill="1" applyBorder="1">
      <alignment vertical="center"/>
    </xf>
    <xf numFmtId="2" fontId="0" fillId="36" borderId="20" xfId="0" applyNumberFormat="1" applyFill="1" applyBorder="1">
      <alignment vertical="center"/>
    </xf>
    <xf numFmtId="2" fontId="20" fillId="36" borderId="20" xfId="0" applyNumberFormat="1" applyFont="1" applyFill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FFF7F7"/>
      <color rgb="FFFFE7E7"/>
      <color rgb="FFFFD1D1"/>
      <color rgb="FFFFABAB"/>
      <color rgb="FFFF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T-t</a:t>
            </a:r>
            <a:r>
              <a:rPr lang="zh-TW" altLang="en-US"/>
              <a:t>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自由吸熱1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29058723503399E-2"/>
                  <c:y val="4.245310245310245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baseline="0"/>
                      <a:t>1.</a:t>
                    </a:r>
                    <a:r>
                      <a:rPr lang="zh-TW" altLang="en-US" baseline="0"/>
                      <a:t> </a:t>
                    </a:r>
                    <a:r>
                      <a:rPr lang="en-US" altLang="zh-TW" baseline="0"/>
                      <a:t>y = 0.0036x + 8.1932</a:t>
                    </a:r>
                    <a:endParaRPr lang="en-US" altLang="zh-TW"/>
                  </a:p>
                </c:rich>
              </c:tx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結果分析!$A$3:$A$13</c:f>
              <c:numCache>
                <c:formatCode>0.00</c:formatCode>
                <c:ptCount val="11"/>
                <c:pt idx="0">
                  <c:v>30.78</c:v>
                </c:pt>
                <c:pt idx="1">
                  <c:v>61.56</c:v>
                </c:pt>
                <c:pt idx="2">
                  <c:v>92.34</c:v>
                </c:pt>
                <c:pt idx="3">
                  <c:v>123.12</c:v>
                </c:pt>
                <c:pt idx="4">
                  <c:v>153.9</c:v>
                </c:pt>
                <c:pt idx="5">
                  <c:v>184.68</c:v>
                </c:pt>
                <c:pt idx="6">
                  <c:v>215.46</c:v>
                </c:pt>
                <c:pt idx="7">
                  <c:v>246.24</c:v>
                </c:pt>
                <c:pt idx="8">
                  <c:v>277.02</c:v>
                </c:pt>
                <c:pt idx="9">
                  <c:v>307.8</c:v>
                </c:pt>
                <c:pt idx="10">
                  <c:v>335.5</c:v>
                </c:pt>
              </c:numCache>
            </c:numRef>
          </c:xVal>
          <c:yVal>
            <c:numRef>
              <c:f>結果分析!$B$3:$B$13</c:f>
              <c:numCache>
                <c:formatCode>0.00</c:formatCode>
                <c:ptCount val="11"/>
                <c:pt idx="0">
                  <c:v>8.27</c:v>
                </c:pt>
                <c:pt idx="1">
                  <c:v>8.42</c:v>
                </c:pt>
                <c:pt idx="2">
                  <c:v>8.5299999999999994</c:v>
                </c:pt>
                <c:pt idx="3">
                  <c:v>8.65</c:v>
                </c:pt>
                <c:pt idx="4">
                  <c:v>8.77</c:v>
                </c:pt>
                <c:pt idx="5">
                  <c:v>8.89</c:v>
                </c:pt>
                <c:pt idx="6">
                  <c:v>8.98</c:v>
                </c:pt>
                <c:pt idx="7">
                  <c:v>9.09</c:v>
                </c:pt>
                <c:pt idx="8">
                  <c:v>9.18</c:v>
                </c:pt>
                <c:pt idx="9">
                  <c:v>9.2899999999999991</c:v>
                </c:pt>
                <c:pt idx="10">
                  <c:v>9.41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15-4B95-A108-17B717C035DD}"/>
            </c:ext>
          </c:extLst>
        </c:ser>
        <c:ser>
          <c:idx val="1"/>
          <c:order val="1"/>
          <c:tx>
            <c:v>加熱1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514836527413365E-2"/>
                  <c:y val="7.938462748336233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baseline="0"/>
                      <a:t>1.</a:t>
                    </a:r>
                    <a:r>
                      <a:rPr lang="zh-TW" altLang="en-US" baseline="0"/>
                      <a:t> </a:t>
                    </a:r>
                    <a:r>
                      <a:rPr lang="en-US" altLang="zh-TW" baseline="0"/>
                      <a:t>y = 0.019x + 3.8282</a:t>
                    </a:r>
                    <a:endParaRPr lang="en-US" altLang="zh-TW"/>
                  </a:p>
                </c:rich>
              </c:tx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結果分析!$A$14:$A$65</c:f>
              <c:numCache>
                <c:formatCode>0.00</c:formatCode>
                <c:ptCount val="52"/>
                <c:pt idx="0">
                  <c:v>366.28</c:v>
                </c:pt>
                <c:pt idx="1">
                  <c:v>397.06</c:v>
                </c:pt>
                <c:pt idx="2">
                  <c:v>427.84</c:v>
                </c:pt>
                <c:pt idx="3">
                  <c:v>458.63</c:v>
                </c:pt>
                <c:pt idx="4">
                  <c:v>489.41</c:v>
                </c:pt>
                <c:pt idx="5">
                  <c:v>520.19000000000005</c:v>
                </c:pt>
                <c:pt idx="6">
                  <c:v>550.97</c:v>
                </c:pt>
                <c:pt idx="7">
                  <c:v>581.75</c:v>
                </c:pt>
                <c:pt idx="8">
                  <c:v>612.53</c:v>
                </c:pt>
                <c:pt idx="9">
                  <c:v>643.30999999999995</c:v>
                </c:pt>
                <c:pt idx="10">
                  <c:v>674.09</c:v>
                </c:pt>
                <c:pt idx="11">
                  <c:v>704.87</c:v>
                </c:pt>
                <c:pt idx="12">
                  <c:v>735.65</c:v>
                </c:pt>
                <c:pt idx="13">
                  <c:v>766.43</c:v>
                </c:pt>
                <c:pt idx="14">
                  <c:v>797.21</c:v>
                </c:pt>
                <c:pt idx="15">
                  <c:v>827.99</c:v>
                </c:pt>
                <c:pt idx="16">
                  <c:v>858.77</c:v>
                </c:pt>
                <c:pt idx="17">
                  <c:v>889.55</c:v>
                </c:pt>
                <c:pt idx="18">
                  <c:v>920.33</c:v>
                </c:pt>
                <c:pt idx="19">
                  <c:v>951.12</c:v>
                </c:pt>
                <c:pt idx="20">
                  <c:v>981.9</c:v>
                </c:pt>
                <c:pt idx="21">
                  <c:v>1012.68</c:v>
                </c:pt>
                <c:pt idx="22">
                  <c:v>1043.46</c:v>
                </c:pt>
                <c:pt idx="23">
                  <c:v>1074.24</c:v>
                </c:pt>
                <c:pt idx="24">
                  <c:v>1105.02</c:v>
                </c:pt>
                <c:pt idx="25">
                  <c:v>1135.8</c:v>
                </c:pt>
                <c:pt idx="26">
                  <c:v>1166.58</c:v>
                </c:pt>
                <c:pt idx="27">
                  <c:v>1197.3599999999999</c:v>
                </c:pt>
                <c:pt idx="28">
                  <c:v>1228.1400000000001</c:v>
                </c:pt>
                <c:pt idx="29">
                  <c:v>1258.92</c:v>
                </c:pt>
                <c:pt idx="30">
                  <c:v>1289.7</c:v>
                </c:pt>
                <c:pt idx="31">
                  <c:v>1320.48</c:v>
                </c:pt>
                <c:pt idx="32">
                  <c:v>1351.26</c:v>
                </c:pt>
                <c:pt idx="33">
                  <c:v>1382.04</c:v>
                </c:pt>
                <c:pt idx="34">
                  <c:v>1412.82</c:v>
                </c:pt>
                <c:pt idx="35">
                  <c:v>1443.6</c:v>
                </c:pt>
                <c:pt idx="36">
                  <c:v>1474.38</c:v>
                </c:pt>
                <c:pt idx="37">
                  <c:v>1505.17</c:v>
                </c:pt>
                <c:pt idx="38">
                  <c:v>1535.95</c:v>
                </c:pt>
                <c:pt idx="39">
                  <c:v>1566.73</c:v>
                </c:pt>
                <c:pt idx="40">
                  <c:v>1597.51</c:v>
                </c:pt>
                <c:pt idx="41">
                  <c:v>1628.29</c:v>
                </c:pt>
                <c:pt idx="42">
                  <c:v>1659.07</c:v>
                </c:pt>
                <c:pt idx="43">
                  <c:v>1689.85</c:v>
                </c:pt>
                <c:pt idx="44">
                  <c:v>1720.63</c:v>
                </c:pt>
                <c:pt idx="45">
                  <c:v>1751.41</c:v>
                </c:pt>
                <c:pt idx="46">
                  <c:v>1782.19</c:v>
                </c:pt>
                <c:pt idx="47">
                  <c:v>1812.97</c:v>
                </c:pt>
                <c:pt idx="48">
                  <c:v>1843.75</c:v>
                </c:pt>
                <c:pt idx="49">
                  <c:v>1874.53</c:v>
                </c:pt>
                <c:pt idx="50">
                  <c:v>1905.31</c:v>
                </c:pt>
                <c:pt idx="51">
                  <c:v>1936.1</c:v>
                </c:pt>
              </c:numCache>
            </c:numRef>
          </c:xVal>
          <c:yVal>
            <c:numRef>
              <c:f>結果分析!$B$14:$B$65</c:f>
              <c:numCache>
                <c:formatCode>0.00</c:formatCode>
                <c:ptCount val="52"/>
                <c:pt idx="0">
                  <c:v>9.629999999999999</c:v>
                </c:pt>
                <c:pt idx="1">
                  <c:v>10.45</c:v>
                </c:pt>
                <c:pt idx="2">
                  <c:v>11.03</c:v>
                </c:pt>
                <c:pt idx="3">
                  <c:v>11.64</c:v>
                </c:pt>
                <c:pt idx="4">
                  <c:v>12.44</c:v>
                </c:pt>
                <c:pt idx="5">
                  <c:v>13.129999999999999</c:v>
                </c:pt>
                <c:pt idx="6">
                  <c:v>13.629999999999999</c:v>
                </c:pt>
                <c:pt idx="7">
                  <c:v>14.93</c:v>
                </c:pt>
                <c:pt idx="8">
                  <c:v>15.32</c:v>
                </c:pt>
                <c:pt idx="9">
                  <c:v>15.82</c:v>
                </c:pt>
                <c:pt idx="10">
                  <c:v>16.45</c:v>
                </c:pt>
                <c:pt idx="11">
                  <c:v>17.299999999999997</c:v>
                </c:pt>
                <c:pt idx="12">
                  <c:v>18.100000000000001</c:v>
                </c:pt>
                <c:pt idx="13">
                  <c:v>18.86</c:v>
                </c:pt>
                <c:pt idx="14">
                  <c:v>19.36</c:v>
                </c:pt>
                <c:pt idx="15">
                  <c:v>19.84</c:v>
                </c:pt>
                <c:pt idx="16">
                  <c:v>20.67</c:v>
                </c:pt>
                <c:pt idx="17">
                  <c:v>21.45</c:v>
                </c:pt>
                <c:pt idx="18">
                  <c:v>21.95</c:v>
                </c:pt>
                <c:pt idx="19">
                  <c:v>22.59</c:v>
                </c:pt>
                <c:pt idx="20">
                  <c:v>23.240000000000002</c:v>
                </c:pt>
                <c:pt idx="21">
                  <c:v>23.77</c:v>
                </c:pt>
                <c:pt idx="22">
                  <c:v>24.54</c:v>
                </c:pt>
                <c:pt idx="23">
                  <c:v>24.86</c:v>
                </c:pt>
                <c:pt idx="24">
                  <c:v>25.479999999999997</c:v>
                </c:pt>
                <c:pt idx="25">
                  <c:v>26.299999999999997</c:v>
                </c:pt>
                <c:pt idx="26">
                  <c:v>26.61</c:v>
                </c:pt>
                <c:pt idx="27">
                  <c:v>27.089999999999996</c:v>
                </c:pt>
                <c:pt idx="28">
                  <c:v>27.72</c:v>
                </c:pt>
                <c:pt idx="29">
                  <c:v>28.21</c:v>
                </c:pt>
                <c:pt idx="30">
                  <c:v>28.72</c:v>
                </c:pt>
                <c:pt idx="31">
                  <c:v>29.36</c:v>
                </c:pt>
                <c:pt idx="32">
                  <c:v>30.009999999999998</c:v>
                </c:pt>
                <c:pt idx="33">
                  <c:v>30.549999999999997</c:v>
                </c:pt>
                <c:pt idx="34">
                  <c:v>31.14</c:v>
                </c:pt>
                <c:pt idx="35">
                  <c:v>31.549999999999997</c:v>
                </c:pt>
                <c:pt idx="36">
                  <c:v>31.93</c:v>
                </c:pt>
                <c:pt idx="37">
                  <c:v>32.54</c:v>
                </c:pt>
                <c:pt idx="38">
                  <c:v>33.07</c:v>
                </c:pt>
                <c:pt idx="39">
                  <c:v>33.57</c:v>
                </c:pt>
                <c:pt idx="40">
                  <c:v>34.17</c:v>
                </c:pt>
                <c:pt idx="41">
                  <c:v>34.69</c:v>
                </c:pt>
                <c:pt idx="42">
                  <c:v>35.15</c:v>
                </c:pt>
                <c:pt idx="43">
                  <c:v>35.71</c:v>
                </c:pt>
                <c:pt idx="44">
                  <c:v>36.18</c:v>
                </c:pt>
                <c:pt idx="45">
                  <c:v>36.630000000000003</c:v>
                </c:pt>
                <c:pt idx="46">
                  <c:v>37.42</c:v>
                </c:pt>
                <c:pt idx="47">
                  <c:v>37.74</c:v>
                </c:pt>
                <c:pt idx="48">
                  <c:v>38.18</c:v>
                </c:pt>
                <c:pt idx="49">
                  <c:v>38.81</c:v>
                </c:pt>
                <c:pt idx="50">
                  <c:v>39.47</c:v>
                </c:pt>
                <c:pt idx="51">
                  <c:v>40.08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15-4B95-A108-17B717C035DD}"/>
            </c:ext>
          </c:extLst>
        </c:ser>
        <c:ser>
          <c:idx val="2"/>
          <c:order val="2"/>
          <c:tx>
            <c:v>自由放熱1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84403768105451E-2"/>
                  <c:y val="-4.737719582804958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baseline="0"/>
                      <a:t>1.</a:t>
                    </a:r>
                    <a:r>
                      <a:rPr lang="zh-TW" altLang="en-US" baseline="0"/>
                      <a:t> </a:t>
                    </a:r>
                    <a:r>
                      <a:rPr lang="en-US" altLang="zh-TW" baseline="0"/>
                      <a:t>y = -0.0033x + 46.438</a:t>
                    </a:r>
                    <a:endParaRPr lang="en-US" altLang="zh-TW"/>
                  </a:p>
                </c:rich>
              </c:tx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結果分析!$A$66:$A$76</c:f>
              <c:numCache>
                <c:formatCode>0.00</c:formatCode>
                <c:ptCount val="11"/>
                <c:pt idx="0">
                  <c:v>1966.87</c:v>
                </c:pt>
                <c:pt idx="1">
                  <c:v>1997.66</c:v>
                </c:pt>
                <c:pt idx="2">
                  <c:v>2028.44</c:v>
                </c:pt>
                <c:pt idx="3">
                  <c:v>2059.2199999999998</c:v>
                </c:pt>
                <c:pt idx="4">
                  <c:v>2090</c:v>
                </c:pt>
                <c:pt idx="5">
                  <c:v>2120.7800000000002</c:v>
                </c:pt>
                <c:pt idx="6">
                  <c:v>2151.56</c:v>
                </c:pt>
                <c:pt idx="7">
                  <c:v>2182.34</c:v>
                </c:pt>
                <c:pt idx="8">
                  <c:v>2213.12</c:v>
                </c:pt>
                <c:pt idx="9">
                  <c:v>2243.9</c:v>
                </c:pt>
                <c:pt idx="10">
                  <c:v>2274.6799999999998</c:v>
                </c:pt>
              </c:numCache>
            </c:numRef>
          </c:xVal>
          <c:yVal>
            <c:numRef>
              <c:f>結果分析!$B$66:$B$76</c:f>
              <c:numCache>
                <c:formatCode>0.00</c:formatCode>
                <c:ptCount val="11"/>
                <c:pt idx="0">
                  <c:v>40.119999999999997</c:v>
                </c:pt>
                <c:pt idx="1">
                  <c:v>39.96</c:v>
                </c:pt>
                <c:pt idx="2">
                  <c:v>39.78</c:v>
                </c:pt>
                <c:pt idx="3">
                  <c:v>39.65</c:v>
                </c:pt>
                <c:pt idx="4">
                  <c:v>39.520000000000003</c:v>
                </c:pt>
                <c:pt idx="5">
                  <c:v>39.44</c:v>
                </c:pt>
                <c:pt idx="6">
                  <c:v>39.369999999999997</c:v>
                </c:pt>
                <c:pt idx="7">
                  <c:v>39.270000000000003</c:v>
                </c:pt>
                <c:pt idx="8">
                  <c:v>39.21</c:v>
                </c:pt>
                <c:pt idx="9">
                  <c:v>39.159999999999997</c:v>
                </c:pt>
                <c:pt idx="10">
                  <c:v>39.07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15-4B95-A108-17B717C035DD}"/>
            </c:ext>
          </c:extLst>
        </c:ser>
        <c:ser>
          <c:idx val="3"/>
          <c:order val="3"/>
          <c:tx>
            <c:v>自由吸熱2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211161336430633E-2"/>
                  <c:y val="-3.998269879186450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baseline="0"/>
                      <a:t>2.</a:t>
                    </a:r>
                    <a:r>
                      <a:rPr lang="zh-TW" altLang="en-US" baseline="0"/>
                      <a:t> </a:t>
                    </a:r>
                    <a:r>
                      <a:rPr lang="en-US" altLang="zh-TW" baseline="0"/>
                      <a:t>y = 0.0014x + 13.591</a:t>
                    </a:r>
                    <a:endParaRPr lang="en-US" altLang="zh-TW"/>
                  </a:p>
                </c:rich>
              </c:tx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結果分析!$C$3:$C$17</c:f>
              <c:numCache>
                <c:formatCode>0.00</c:formatCode>
                <c:ptCount val="15"/>
                <c:pt idx="0">
                  <c:v>27.7</c:v>
                </c:pt>
                <c:pt idx="1">
                  <c:v>58.48</c:v>
                </c:pt>
                <c:pt idx="2">
                  <c:v>89.26</c:v>
                </c:pt>
                <c:pt idx="3">
                  <c:v>120.04</c:v>
                </c:pt>
                <c:pt idx="4">
                  <c:v>150.83000000000001</c:v>
                </c:pt>
                <c:pt idx="5">
                  <c:v>181.61</c:v>
                </c:pt>
                <c:pt idx="6">
                  <c:v>212.39</c:v>
                </c:pt>
                <c:pt idx="7">
                  <c:v>243.17</c:v>
                </c:pt>
                <c:pt idx="8">
                  <c:v>273.95</c:v>
                </c:pt>
                <c:pt idx="9">
                  <c:v>304.73</c:v>
                </c:pt>
                <c:pt idx="10">
                  <c:v>335.51</c:v>
                </c:pt>
                <c:pt idx="11">
                  <c:v>366.29</c:v>
                </c:pt>
                <c:pt idx="12">
                  <c:v>397.07</c:v>
                </c:pt>
                <c:pt idx="13">
                  <c:v>427.85</c:v>
                </c:pt>
                <c:pt idx="14">
                  <c:v>458.63</c:v>
                </c:pt>
              </c:numCache>
            </c:numRef>
          </c:xVal>
          <c:yVal>
            <c:numRef>
              <c:f>結果分析!$D$3:$D$17</c:f>
              <c:numCache>
                <c:formatCode>0.00</c:formatCode>
                <c:ptCount val="15"/>
                <c:pt idx="0">
                  <c:v>13.64</c:v>
                </c:pt>
                <c:pt idx="1">
                  <c:v>13.68</c:v>
                </c:pt>
                <c:pt idx="2">
                  <c:v>13.71</c:v>
                </c:pt>
                <c:pt idx="3">
                  <c:v>13.75</c:v>
                </c:pt>
                <c:pt idx="4">
                  <c:v>13.8</c:v>
                </c:pt>
                <c:pt idx="5">
                  <c:v>13.85</c:v>
                </c:pt>
                <c:pt idx="6">
                  <c:v>13.9</c:v>
                </c:pt>
                <c:pt idx="7">
                  <c:v>13.93</c:v>
                </c:pt>
                <c:pt idx="8">
                  <c:v>13.97</c:v>
                </c:pt>
                <c:pt idx="9">
                  <c:v>14.02</c:v>
                </c:pt>
                <c:pt idx="10">
                  <c:v>14.06</c:v>
                </c:pt>
                <c:pt idx="11">
                  <c:v>14.12</c:v>
                </c:pt>
                <c:pt idx="12">
                  <c:v>14.14</c:v>
                </c:pt>
                <c:pt idx="13">
                  <c:v>14.2</c:v>
                </c:pt>
                <c:pt idx="14">
                  <c:v>14.24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E15-4B95-A108-17B717C035DD}"/>
            </c:ext>
          </c:extLst>
        </c:ser>
        <c:ser>
          <c:idx val="4"/>
          <c:order val="4"/>
          <c:tx>
            <c:v>加熱2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09197138513149"/>
                  <c:y val="0.1175624956992735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baseline="0"/>
                      <a:t>2.</a:t>
                    </a:r>
                    <a:r>
                      <a:rPr lang="zh-TW" altLang="en-US" baseline="0"/>
                      <a:t> </a:t>
                    </a:r>
                    <a:r>
                      <a:rPr lang="en-US" altLang="zh-TW" baseline="0"/>
                      <a:t>y = 0.0167x + 7.1823</a:t>
                    </a:r>
                    <a:endParaRPr lang="en-US" altLang="zh-TW"/>
                  </a:p>
                </c:rich>
              </c:tx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結果分析!$C$18:$C$61</c:f>
              <c:numCache>
                <c:formatCode>0.00</c:formatCode>
                <c:ptCount val="44"/>
                <c:pt idx="0">
                  <c:v>489.41</c:v>
                </c:pt>
                <c:pt idx="1">
                  <c:v>520.19000000000005</c:v>
                </c:pt>
                <c:pt idx="2">
                  <c:v>550.97</c:v>
                </c:pt>
                <c:pt idx="3">
                  <c:v>581.75</c:v>
                </c:pt>
                <c:pt idx="4">
                  <c:v>612.53</c:v>
                </c:pt>
                <c:pt idx="5">
                  <c:v>643.32000000000005</c:v>
                </c:pt>
                <c:pt idx="6">
                  <c:v>674.1</c:v>
                </c:pt>
                <c:pt idx="7">
                  <c:v>704.88</c:v>
                </c:pt>
                <c:pt idx="8">
                  <c:v>735.66</c:v>
                </c:pt>
                <c:pt idx="9">
                  <c:v>766.44</c:v>
                </c:pt>
                <c:pt idx="10">
                  <c:v>797.22</c:v>
                </c:pt>
                <c:pt idx="11">
                  <c:v>828</c:v>
                </c:pt>
                <c:pt idx="12">
                  <c:v>858.78</c:v>
                </c:pt>
                <c:pt idx="13">
                  <c:v>889.56</c:v>
                </c:pt>
                <c:pt idx="14">
                  <c:v>920.34</c:v>
                </c:pt>
                <c:pt idx="15">
                  <c:v>951.12</c:v>
                </c:pt>
                <c:pt idx="16">
                  <c:v>981.9</c:v>
                </c:pt>
                <c:pt idx="17">
                  <c:v>1012.68</c:v>
                </c:pt>
                <c:pt idx="18">
                  <c:v>1043.46</c:v>
                </c:pt>
                <c:pt idx="19">
                  <c:v>1074.24</c:v>
                </c:pt>
                <c:pt idx="20">
                  <c:v>1105.03</c:v>
                </c:pt>
                <c:pt idx="21">
                  <c:v>1135.81</c:v>
                </c:pt>
                <c:pt idx="22">
                  <c:v>1166.58</c:v>
                </c:pt>
                <c:pt idx="23">
                  <c:v>1197.3699999999999</c:v>
                </c:pt>
                <c:pt idx="24">
                  <c:v>1228.1500000000001</c:v>
                </c:pt>
                <c:pt idx="25">
                  <c:v>1258.93</c:v>
                </c:pt>
                <c:pt idx="26">
                  <c:v>1289.71</c:v>
                </c:pt>
                <c:pt idx="27">
                  <c:v>1320.49</c:v>
                </c:pt>
                <c:pt idx="28">
                  <c:v>1351.27</c:v>
                </c:pt>
                <c:pt idx="29">
                  <c:v>1382.05</c:v>
                </c:pt>
                <c:pt idx="30">
                  <c:v>1412.83</c:v>
                </c:pt>
                <c:pt idx="31">
                  <c:v>1443.61</c:v>
                </c:pt>
                <c:pt idx="32">
                  <c:v>1474.39</c:v>
                </c:pt>
                <c:pt idx="33">
                  <c:v>1505.17</c:v>
                </c:pt>
                <c:pt idx="34">
                  <c:v>1535.95</c:v>
                </c:pt>
                <c:pt idx="35">
                  <c:v>1566.73</c:v>
                </c:pt>
                <c:pt idx="36">
                  <c:v>1597.51</c:v>
                </c:pt>
                <c:pt idx="37">
                  <c:v>1628.3</c:v>
                </c:pt>
                <c:pt idx="38">
                  <c:v>1659.08</c:v>
                </c:pt>
                <c:pt idx="39">
                  <c:v>1689.86</c:v>
                </c:pt>
                <c:pt idx="40">
                  <c:v>1720.64</c:v>
                </c:pt>
                <c:pt idx="41">
                  <c:v>1751.42</c:v>
                </c:pt>
                <c:pt idx="42">
                  <c:v>1782.2</c:v>
                </c:pt>
                <c:pt idx="43">
                  <c:v>1812.98</c:v>
                </c:pt>
              </c:numCache>
            </c:numRef>
          </c:xVal>
          <c:yVal>
            <c:numRef>
              <c:f>結果分析!$D$18:$D$61</c:f>
              <c:numCache>
                <c:formatCode>0.00</c:formatCode>
                <c:ptCount val="44"/>
                <c:pt idx="0">
                  <c:v>14.6</c:v>
                </c:pt>
                <c:pt idx="1">
                  <c:v>15.17</c:v>
                </c:pt>
                <c:pt idx="2">
                  <c:v>15.87</c:v>
                </c:pt>
                <c:pt idx="3">
                  <c:v>16.54</c:v>
                </c:pt>
                <c:pt idx="4">
                  <c:v>17.22</c:v>
                </c:pt>
                <c:pt idx="5">
                  <c:v>17.760000000000002</c:v>
                </c:pt>
                <c:pt idx="6">
                  <c:v>18.489999999999998</c:v>
                </c:pt>
                <c:pt idx="7">
                  <c:v>18.63</c:v>
                </c:pt>
                <c:pt idx="8">
                  <c:v>19.22</c:v>
                </c:pt>
                <c:pt idx="9">
                  <c:v>20.03</c:v>
                </c:pt>
                <c:pt idx="10">
                  <c:v>20.74</c:v>
                </c:pt>
                <c:pt idx="11">
                  <c:v>21.14</c:v>
                </c:pt>
                <c:pt idx="12">
                  <c:v>21.82</c:v>
                </c:pt>
                <c:pt idx="13">
                  <c:v>22.53</c:v>
                </c:pt>
                <c:pt idx="14">
                  <c:v>22.87</c:v>
                </c:pt>
                <c:pt idx="15">
                  <c:v>23.13</c:v>
                </c:pt>
                <c:pt idx="16">
                  <c:v>24.16</c:v>
                </c:pt>
                <c:pt idx="17">
                  <c:v>24.27</c:v>
                </c:pt>
                <c:pt idx="18">
                  <c:v>24.82</c:v>
                </c:pt>
                <c:pt idx="19">
                  <c:v>25.38</c:v>
                </c:pt>
                <c:pt idx="20">
                  <c:v>25.92</c:v>
                </c:pt>
                <c:pt idx="21">
                  <c:v>26.29</c:v>
                </c:pt>
                <c:pt idx="22">
                  <c:v>26.87</c:v>
                </c:pt>
                <c:pt idx="23">
                  <c:v>27.42</c:v>
                </c:pt>
                <c:pt idx="24">
                  <c:v>27.7</c:v>
                </c:pt>
                <c:pt idx="25">
                  <c:v>28.44</c:v>
                </c:pt>
                <c:pt idx="26">
                  <c:v>28.87</c:v>
                </c:pt>
                <c:pt idx="27">
                  <c:v>29.53</c:v>
                </c:pt>
                <c:pt idx="28">
                  <c:v>30.05</c:v>
                </c:pt>
                <c:pt idx="29">
                  <c:v>30.44</c:v>
                </c:pt>
                <c:pt idx="30">
                  <c:v>30.99</c:v>
                </c:pt>
                <c:pt idx="31">
                  <c:v>31.45</c:v>
                </c:pt>
                <c:pt idx="32">
                  <c:v>31.79</c:v>
                </c:pt>
                <c:pt idx="33">
                  <c:v>32.76</c:v>
                </c:pt>
                <c:pt idx="34">
                  <c:v>32.880000000000003</c:v>
                </c:pt>
                <c:pt idx="35">
                  <c:v>33.119999999999997</c:v>
                </c:pt>
                <c:pt idx="36">
                  <c:v>33.630000000000003</c:v>
                </c:pt>
                <c:pt idx="37">
                  <c:v>34.21</c:v>
                </c:pt>
                <c:pt idx="38">
                  <c:v>34.53</c:v>
                </c:pt>
                <c:pt idx="39">
                  <c:v>35.19</c:v>
                </c:pt>
                <c:pt idx="40">
                  <c:v>35.42</c:v>
                </c:pt>
                <c:pt idx="41">
                  <c:v>36</c:v>
                </c:pt>
                <c:pt idx="42">
                  <c:v>36.35</c:v>
                </c:pt>
                <c:pt idx="43">
                  <c:v>36.97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E15-4B95-A108-17B717C035DD}"/>
            </c:ext>
          </c:extLst>
        </c:ser>
        <c:ser>
          <c:idx val="5"/>
          <c:order val="5"/>
          <c:tx>
            <c:v>自由放熱2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361474374783201E-2"/>
                  <c:y val="4.02319934727260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baseline="0"/>
                      <a:t>2.</a:t>
                    </a:r>
                    <a:r>
                      <a:rPr lang="zh-TW" altLang="en-US" baseline="0"/>
                      <a:t> </a:t>
                    </a:r>
                    <a:r>
                      <a:rPr lang="en-US" altLang="zh-TW" baseline="0"/>
                      <a:t>y = -0.0007x + 38.257</a:t>
                    </a:r>
                    <a:endParaRPr lang="en-US" altLang="zh-TW"/>
                  </a:p>
                </c:rich>
              </c:tx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結果分析!$C$62:$C$74</c:f>
              <c:numCache>
                <c:formatCode>0.00</c:formatCode>
                <c:ptCount val="13"/>
                <c:pt idx="0">
                  <c:v>1843.76</c:v>
                </c:pt>
                <c:pt idx="1">
                  <c:v>1874.54</c:v>
                </c:pt>
                <c:pt idx="2">
                  <c:v>1905.32</c:v>
                </c:pt>
                <c:pt idx="3">
                  <c:v>1936.1</c:v>
                </c:pt>
                <c:pt idx="4">
                  <c:v>1966.88</c:v>
                </c:pt>
                <c:pt idx="5">
                  <c:v>1997.66</c:v>
                </c:pt>
                <c:pt idx="6">
                  <c:v>2028.44</c:v>
                </c:pt>
                <c:pt idx="7">
                  <c:v>2059.2199999999998</c:v>
                </c:pt>
                <c:pt idx="8">
                  <c:v>2090</c:v>
                </c:pt>
                <c:pt idx="9">
                  <c:v>2120.7800000000002</c:v>
                </c:pt>
                <c:pt idx="10">
                  <c:v>2151.5700000000002</c:v>
                </c:pt>
                <c:pt idx="11">
                  <c:v>2182.35</c:v>
                </c:pt>
                <c:pt idx="12">
                  <c:v>2213.13</c:v>
                </c:pt>
              </c:numCache>
            </c:numRef>
          </c:xVal>
          <c:yVal>
            <c:numRef>
              <c:f>結果分析!$D$62:$D$74</c:f>
              <c:numCache>
                <c:formatCode>0.00</c:formatCode>
                <c:ptCount val="13"/>
                <c:pt idx="0">
                  <c:v>37.049999999999997</c:v>
                </c:pt>
                <c:pt idx="1">
                  <c:v>36.94</c:v>
                </c:pt>
                <c:pt idx="2">
                  <c:v>37.020000000000003</c:v>
                </c:pt>
                <c:pt idx="3">
                  <c:v>37</c:v>
                </c:pt>
                <c:pt idx="4">
                  <c:v>36.97</c:v>
                </c:pt>
                <c:pt idx="5">
                  <c:v>36.96</c:v>
                </c:pt>
                <c:pt idx="6">
                  <c:v>36.979999999999997</c:v>
                </c:pt>
                <c:pt idx="7">
                  <c:v>36.96</c:v>
                </c:pt>
                <c:pt idx="8">
                  <c:v>36.909999999999997</c:v>
                </c:pt>
                <c:pt idx="9">
                  <c:v>36.89</c:v>
                </c:pt>
                <c:pt idx="10">
                  <c:v>36.840000000000003</c:v>
                </c:pt>
                <c:pt idx="11">
                  <c:v>36.799999999999997</c:v>
                </c:pt>
                <c:pt idx="12">
                  <c:v>36.75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E15-4B95-A108-17B717C035DD}"/>
            </c:ext>
          </c:extLst>
        </c:ser>
        <c:ser>
          <c:idx val="6"/>
          <c:order val="6"/>
          <c:tx>
            <c:v>自由吸熱3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78061686843846"/>
                  <c:y val="3.295644224247250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baseline="0">
                        <a:solidFill>
                          <a:schemeClr val="bg1"/>
                        </a:solidFill>
                      </a:rPr>
                      <a:t>3.</a:t>
                    </a:r>
                    <a:r>
                      <a:rPr lang="zh-TW" altLang="en-US" baseline="0">
                        <a:solidFill>
                          <a:schemeClr val="bg1"/>
                        </a:solidFill>
                      </a:rPr>
                      <a:t> </a:t>
                    </a:r>
                    <a:r>
                      <a:rPr lang="en-US" altLang="zh-TW" baseline="0">
                        <a:solidFill>
                          <a:schemeClr val="bg1"/>
                        </a:solidFill>
                      </a:rPr>
                      <a:t>y = 0.0029x + 11.481</a:t>
                    </a:r>
                    <a:endParaRPr lang="en-US" altLang="zh-TW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accent1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結果分析!$E$3:$E$22</c:f>
              <c:numCache>
                <c:formatCode>0.00</c:formatCode>
                <c:ptCount val="20"/>
                <c:pt idx="0">
                  <c:v>27.7</c:v>
                </c:pt>
                <c:pt idx="1">
                  <c:v>58.48</c:v>
                </c:pt>
                <c:pt idx="2">
                  <c:v>89.26</c:v>
                </c:pt>
                <c:pt idx="3">
                  <c:v>120.04</c:v>
                </c:pt>
                <c:pt idx="4">
                  <c:v>150.83000000000001</c:v>
                </c:pt>
                <c:pt idx="5">
                  <c:v>181.61</c:v>
                </c:pt>
                <c:pt idx="6">
                  <c:v>212.39</c:v>
                </c:pt>
                <c:pt idx="7">
                  <c:v>243.17</c:v>
                </c:pt>
                <c:pt idx="8">
                  <c:v>273.95</c:v>
                </c:pt>
                <c:pt idx="9">
                  <c:v>304.73</c:v>
                </c:pt>
                <c:pt idx="10">
                  <c:v>335.51</c:v>
                </c:pt>
                <c:pt idx="11">
                  <c:v>366.29</c:v>
                </c:pt>
                <c:pt idx="12">
                  <c:v>397.07</c:v>
                </c:pt>
                <c:pt idx="13">
                  <c:v>427.85</c:v>
                </c:pt>
                <c:pt idx="14">
                  <c:v>458.63</c:v>
                </c:pt>
                <c:pt idx="15">
                  <c:v>489.41</c:v>
                </c:pt>
                <c:pt idx="16">
                  <c:v>520.19000000000005</c:v>
                </c:pt>
                <c:pt idx="17">
                  <c:v>550.97</c:v>
                </c:pt>
                <c:pt idx="18">
                  <c:v>581.75</c:v>
                </c:pt>
                <c:pt idx="19">
                  <c:v>612.53</c:v>
                </c:pt>
              </c:numCache>
            </c:numRef>
          </c:xVal>
          <c:yVal>
            <c:numRef>
              <c:f>結果分析!$F$3:$F$22</c:f>
              <c:numCache>
                <c:formatCode>0.00</c:formatCode>
                <c:ptCount val="20"/>
                <c:pt idx="0">
                  <c:v>11.49</c:v>
                </c:pt>
                <c:pt idx="1">
                  <c:v>11.61</c:v>
                </c:pt>
                <c:pt idx="2">
                  <c:v>11.85</c:v>
                </c:pt>
                <c:pt idx="3">
                  <c:v>11.86</c:v>
                </c:pt>
                <c:pt idx="4">
                  <c:v>12.06</c:v>
                </c:pt>
                <c:pt idx="5">
                  <c:v>12.08</c:v>
                </c:pt>
                <c:pt idx="6">
                  <c:v>12.04</c:v>
                </c:pt>
                <c:pt idx="7">
                  <c:v>12.09</c:v>
                </c:pt>
                <c:pt idx="8">
                  <c:v>12.25</c:v>
                </c:pt>
                <c:pt idx="9">
                  <c:v>12.34</c:v>
                </c:pt>
                <c:pt idx="10">
                  <c:v>12.36</c:v>
                </c:pt>
                <c:pt idx="11">
                  <c:v>12.44</c:v>
                </c:pt>
                <c:pt idx="12">
                  <c:v>12.67</c:v>
                </c:pt>
                <c:pt idx="13">
                  <c:v>12.74</c:v>
                </c:pt>
                <c:pt idx="14">
                  <c:v>12.82</c:v>
                </c:pt>
                <c:pt idx="15">
                  <c:v>12.91</c:v>
                </c:pt>
                <c:pt idx="16">
                  <c:v>13.02</c:v>
                </c:pt>
                <c:pt idx="17">
                  <c:v>13.1</c:v>
                </c:pt>
                <c:pt idx="18">
                  <c:v>13.19</c:v>
                </c:pt>
                <c:pt idx="19">
                  <c:v>13.23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A-47B0-BEA3-8C8D641EC7DE}"/>
            </c:ext>
          </c:extLst>
        </c:ser>
        <c:ser>
          <c:idx val="7"/>
          <c:order val="7"/>
          <c:tx>
            <c:v>吸熱3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9624070714811983E-2"/>
                  <c:y val="0.282698398655224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baseline="0">
                        <a:solidFill>
                          <a:schemeClr val="bg1"/>
                        </a:solidFill>
                      </a:rPr>
                      <a:t>3.</a:t>
                    </a:r>
                    <a:r>
                      <a:rPr lang="zh-TW" altLang="en-US" baseline="0">
                        <a:solidFill>
                          <a:schemeClr val="bg1"/>
                        </a:solidFill>
                      </a:rPr>
                      <a:t> </a:t>
                    </a:r>
                    <a:r>
                      <a:rPr lang="en-US" altLang="zh-TW" baseline="0">
                        <a:solidFill>
                          <a:schemeClr val="bg1"/>
                        </a:solidFill>
                      </a:rPr>
                      <a:t>y = 0.0172x + 3.1172</a:t>
                    </a:r>
                    <a:endParaRPr lang="en-US" altLang="zh-TW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accent1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結果分析!$E$23:$E$79</c:f>
              <c:numCache>
                <c:formatCode>0.00</c:formatCode>
                <c:ptCount val="57"/>
                <c:pt idx="0">
                  <c:v>643.32000000000005</c:v>
                </c:pt>
                <c:pt idx="1">
                  <c:v>674.1</c:v>
                </c:pt>
                <c:pt idx="2">
                  <c:v>704.88</c:v>
                </c:pt>
                <c:pt idx="3">
                  <c:v>735.66</c:v>
                </c:pt>
                <c:pt idx="4">
                  <c:v>766.44</c:v>
                </c:pt>
                <c:pt idx="5">
                  <c:v>797.22</c:v>
                </c:pt>
                <c:pt idx="6">
                  <c:v>828</c:v>
                </c:pt>
                <c:pt idx="7">
                  <c:v>858.78</c:v>
                </c:pt>
                <c:pt idx="8">
                  <c:v>889.56</c:v>
                </c:pt>
                <c:pt idx="9">
                  <c:v>920.34</c:v>
                </c:pt>
                <c:pt idx="10">
                  <c:v>951.12</c:v>
                </c:pt>
                <c:pt idx="11">
                  <c:v>981.9</c:v>
                </c:pt>
                <c:pt idx="12">
                  <c:v>1012.68</c:v>
                </c:pt>
                <c:pt idx="13">
                  <c:v>1043.46</c:v>
                </c:pt>
                <c:pt idx="14">
                  <c:v>1074.24</c:v>
                </c:pt>
                <c:pt idx="15">
                  <c:v>1105.03</c:v>
                </c:pt>
                <c:pt idx="16">
                  <c:v>1135.81</c:v>
                </c:pt>
                <c:pt idx="17">
                  <c:v>1166.58</c:v>
                </c:pt>
                <c:pt idx="18">
                  <c:v>1197.3699999999999</c:v>
                </c:pt>
                <c:pt idx="19">
                  <c:v>1228.1500000000001</c:v>
                </c:pt>
                <c:pt idx="20">
                  <c:v>1258.93</c:v>
                </c:pt>
                <c:pt idx="21">
                  <c:v>1289.71</c:v>
                </c:pt>
                <c:pt idx="22">
                  <c:v>1320.49</c:v>
                </c:pt>
                <c:pt idx="23">
                  <c:v>1351.27</c:v>
                </c:pt>
                <c:pt idx="24">
                  <c:v>1382.05</c:v>
                </c:pt>
                <c:pt idx="25">
                  <c:v>1412.83</c:v>
                </c:pt>
                <c:pt idx="26">
                  <c:v>1443.61</c:v>
                </c:pt>
                <c:pt idx="27">
                  <c:v>1474.39</c:v>
                </c:pt>
                <c:pt idx="28">
                  <c:v>1505.17</c:v>
                </c:pt>
                <c:pt idx="29">
                  <c:v>1535.95</c:v>
                </c:pt>
                <c:pt idx="30">
                  <c:v>1566.73</c:v>
                </c:pt>
                <c:pt idx="31">
                  <c:v>1597.51</c:v>
                </c:pt>
                <c:pt idx="32">
                  <c:v>1628.3</c:v>
                </c:pt>
                <c:pt idx="33">
                  <c:v>1659.08</c:v>
                </c:pt>
                <c:pt idx="34">
                  <c:v>1689.86</c:v>
                </c:pt>
                <c:pt idx="35">
                  <c:v>1720.64</c:v>
                </c:pt>
                <c:pt idx="36">
                  <c:v>1751.42</c:v>
                </c:pt>
                <c:pt idx="37">
                  <c:v>1782.2</c:v>
                </c:pt>
                <c:pt idx="38">
                  <c:v>1812.98</c:v>
                </c:pt>
                <c:pt idx="39">
                  <c:v>1843.76</c:v>
                </c:pt>
                <c:pt idx="40">
                  <c:v>1874.54</c:v>
                </c:pt>
                <c:pt idx="41">
                  <c:v>1905.32</c:v>
                </c:pt>
                <c:pt idx="42">
                  <c:v>1936.1</c:v>
                </c:pt>
                <c:pt idx="43">
                  <c:v>1966.88</c:v>
                </c:pt>
                <c:pt idx="44">
                  <c:v>1997.66</c:v>
                </c:pt>
                <c:pt idx="45">
                  <c:v>2028.44</c:v>
                </c:pt>
                <c:pt idx="46">
                  <c:v>2059.2199999999998</c:v>
                </c:pt>
                <c:pt idx="47">
                  <c:v>2090</c:v>
                </c:pt>
                <c:pt idx="48">
                  <c:v>2120.7800000000002</c:v>
                </c:pt>
                <c:pt idx="49">
                  <c:v>2151.5700000000002</c:v>
                </c:pt>
                <c:pt idx="50">
                  <c:v>2182.35</c:v>
                </c:pt>
                <c:pt idx="51">
                  <c:v>2213.13</c:v>
                </c:pt>
                <c:pt idx="52">
                  <c:v>2243.91</c:v>
                </c:pt>
                <c:pt idx="53">
                  <c:v>2274.69</c:v>
                </c:pt>
                <c:pt idx="54">
                  <c:v>2305.4699999999998</c:v>
                </c:pt>
                <c:pt idx="55">
                  <c:v>2336.25</c:v>
                </c:pt>
                <c:pt idx="56">
                  <c:v>2367.0300000000002</c:v>
                </c:pt>
              </c:numCache>
            </c:numRef>
          </c:xVal>
          <c:yVal>
            <c:numRef>
              <c:f>結果分析!$F$23:$F$79</c:f>
              <c:numCache>
                <c:formatCode>0.00</c:formatCode>
                <c:ptCount val="57"/>
                <c:pt idx="0">
                  <c:v>13.42</c:v>
                </c:pt>
                <c:pt idx="1">
                  <c:v>13.87</c:v>
                </c:pt>
                <c:pt idx="2">
                  <c:v>14.58</c:v>
                </c:pt>
                <c:pt idx="3">
                  <c:v>14.97</c:v>
                </c:pt>
                <c:pt idx="4">
                  <c:v>15.77</c:v>
                </c:pt>
                <c:pt idx="5">
                  <c:v>16.27</c:v>
                </c:pt>
                <c:pt idx="6">
                  <c:v>17.13</c:v>
                </c:pt>
                <c:pt idx="7">
                  <c:v>18.04</c:v>
                </c:pt>
                <c:pt idx="8">
                  <c:v>18.52</c:v>
                </c:pt>
                <c:pt idx="9">
                  <c:v>18.89</c:v>
                </c:pt>
                <c:pt idx="10">
                  <c:v>19.32</c:v>
                </c:pt>
                <c:pt idx="11">
                  <c:v>19.899999999999999</c:v>
                </c:pt>
                <c:pt idx="12">
                  <c:v>20.66</c:v>
                </c:pt>
                <c:pt idx="13">
                  <c:v>21.18</c:v>
                </c:pt>
                <c:pt idx="14">
                  <c:v>21.85</c:v>
                </c:pt>
                <c:pt idx="15">
                  <c:v>22.38</c:v>
                </c:pt>
                <c:pt idx="16">
                  <c:v>23.15</c:v>
                </c:pt>
                <c:pt idx="17">
                  <c:v>23.57</c:v>
                </c:pt>
                <c:pt idx="18">
                  <c:v>23.99</c:v>
                </c:pt>
                <c:pt idx="19">
                  <c:v>24.49</c:v>
                </c:pt>
                <c:pt idx="20">
                  <c:v>25.22</c:v>
                </c:pt>
                <c:pt idx="21">
                  <c:v>25.94</c:v>
                </c:pt>
                <c:pt idx="22">
                  <c:v>26.52</c:v>
                </c:pt>
                <c:pt idx="23">
                  <c:v>27</c:v>
                </c:pt>
                <c:pt idx="24">
                  <c:v>27.42</c:v>
                </c:pt>
                <c:pt idx="25">
                  <c:v>27.88</c:v>
                </c:pt>
                <c:pt idx="26">
                  <c:v>28.63</c:v>
                </c:pt>
                <c:pt idx="27">
                  <c:v>28.87</c:v>
                </c:pt>
                <c:pt idx="28">
                  <c:v>29.51</c:v>
                </c:pt>
                <c:pt idx="29">
                  <c:v>29.94</c:v>
                </c:pt>
                <c:pt idx="30">
                  <c:v>30.4</c:v>
                </c:pt>
                <c:pt idx="31">
                  <c:v>31.23</c:v>
                </c:pt>
                <c:pt idx="32">
                  <c:v>31.48</c:v>
                </c:pt>
                <c:pt idx="33">
                  <c:v>32.049999999999997</c:v>
                </c:pt>
                <c:pt idx="34">
                  <c:v>32.42</c:v>
                </c:pt>
                <c:pt idx="35">
                  <c:v>33.020000000000003</c:v>
                </c:pt>
                <c:pt idx="36">
                  <c:v>33.65</c:v>
                </c:pt>
                <c:pt idx="37">
                  <c:v>34.01</c:v>
                </c:pt>
                <c:pt idx="38">
                  <c:v>34.61</c:v>
                </c:pt>
                <c:pt idx="39">
                  <c:v>35.04</c:v>
                </c:pt>
                <c:pt idx="40">
                  <c:v>35.69</c:v>
                </c:pt>
                <c:pt idx="41">
                  <c:v>35.96</c:v>
                </c:pt>
                <c:pt idx="42">
                  <c:v>36.6</c:v>
                </c:pt>
                <c:pt idx="43">
                  <c:v>37.03</c:v>
                </c:pt>
                <c:pt idx="44">
                  <c:v>37.76</c:v>
                </c:pt>
                <c:pt idx="45">
                  <c:v>38.03</c:v>
                </c:pt>
                <c:pt idx="46">
                  <c:v>38.619999999999997</c:v>
                </c:pt>
                <c:pt idx="47">
                  <c:v>38.83</c:v>
                </c:pt>
                <c:pt idx="48">
                  <c:v>39.49</c:v>
                </c:pt>
                <c:pt idx="49">
                  <c:v>39.82</c:v>
                </c:pt>
                <c:pt idx="50">
                  <c:v>40.43</c:v>
                </c:pt>
                <c:pt idx="51">
                  <c:v>40.799999999999997</c:v>
                </c:pt>
                <c:pt idx="52">
                  <c:v>41.48</c:v>
                </c:pt>
                <c:pt idx="53">
                  <c:v>41.79</c:v>
                </c:pt>
                <c:pt idx="54">
                  <c:v>42.29</c:v>
                </c:pt>
                <c:pt idx="55">
                  <c:v>42.81</c:v>
                </c:pt>
                <c:pt idx="56">
                  <c:v>42.86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FA-47B0-BEA3-8C8D641EC7DE}"/>
            </c:ext>
          </c:extLst>
        </c:ser>
        <c:ser>
          <c:idx val="8"/>
          <c:order val="8"/>
          <c:tx>
            <c:v>自由放熱3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780480632852519E-2"/>
                  <c:y val="-3.689993806953906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baseline="0">
                        <a:solidFill>
                          <a:schemeClr val="bg1"/>
                        </a:solidFill>
                      </a:rPr>
                      <a:t>3.</a:t>
                    </a:r>
                    <a:r>
                      <a:rPr lang="zh-TW" altLang="en-US" baseline="0">
                        <a:solidFill>
                          <a:schemeClr val="bg1"/>
                        </a:solidFill>
                      </a:rPr>
                      <a:t> </a:t>
                    </a:r>
                    <a:r>
                      <a:rPr lang="en-US" altLang="zh-TW" baseline="0">
                        <a:solidFill>
                          <a:schemeClr val="bg1"/>
                        </a:solidFill>
                      </a:rPr>
                      <a:t>y = -0.0037x + 51.598</a:t>
                    </a:r>
                    <a:endParaRPr lang="en-US" altLang="zh-TW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accent1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結果分析!$E$80:$E$89</c:f>
              <c:numCache>
                <c:formatCode>0.00</c:formatCode>
                <c:ptCount val="10"/>
                <c:pt idx="0">
                  <c:v>2397.81</c:v>
                </c:pt>
                <c:pt idx="1">
                  <c:v>2428.59</c:v>
                </c:pt>
                <c:pt idx="2">
                  <c:v>2459.37</c:v>
                </c:pt>
                <c:pt idx="3">
                  <c:v>2490.15</c:v>
                </c:pt>
                <c:pt idx="4">
                  <c:v>2520.9299999999998</c:v>
                </c:pt>
                <c:pt idx="5">
                  <c:v>2551.71</c:v>
                </c:pt>
                <c:pt idx="6">
                  <c:v>2582.5</c:v>
                </c:pt>
                <c:pt idx="7">
                  <c:v>2613.27</c:v>
                </c:pt>
                <c:pt idx="8">
                  <c:v>2644.06</c:v>
                </c:pt>
                <c:pt idx="9">
                  <c:v>2674.84</c:v>
                </c:pt>
              </c:numCache>
            </c:numRef>
          </c:xVal>
          <c:yVal>
            <c:numRef>
              <c:f>結果分析!$F$80:$F$89</c:f>
              <c:numCache>
                <c:formatCode>0.00</c:formatCode>
                <c:ptCount val="10"/>
                <c:pt idx="0">
                  <c:v>42.79</c:v>
                </c:pt>
                <c:pt idx="1">
                  <c:v>42.6</c:v>
                </c:pt>
                <c:pt idx="2">
                  <c:v>42.51</c:v>
                </c:pt>
                <c:pt idx="3">
                  <c:v>42.42</c:v>
                </c:pt>
                <c:pt idx="4">
                  <c:v>42.25</c:v>
                </c:pt>
                <c:pt idx="5">
                  <c:v>42.12</c:v>
                </c:pt>
                <c:pt idx="6">
                  <c:v>42.02</c:v>
                </c:pt>
                <c:pt idx="7">
                  <c:v>41.95</c:v>
                </c:pt>
                <c:pt idx="8">
                  <c:v>41.82</c:v>
                </c:pt>
                <c:pt idx="9">
                  <c:v>41.77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A-47B0-BEA3-8C8D641E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522991"/>
        <c:axId val="1537523407"/>
      </c:scatterChart>
      <c:valAx>
        <c:axId val="153752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7523407"/>
        <c:crosses val="autoZero"/>
        <c:crossBetween val="midCat"/>
      </c:valAx>
      <c:valAx>
        <c:axId val="153752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j</a:t>
                </a:r>
                <a:r>
                  <a:rPr lang="zh-TW" altLang="en-US"/>
                  <a:t>溫度</a:t>
                </a:r>
                <a:r>
                  <a:rPr lang="en-US" altLang="zh-TW"/>
                  <a:t>(</a:t>
                </a:r>
                <a:r>
                  <a:rPr lang="en-US" altLang="zh-TW">
                    <a:latin typeface="Adobe Myungjo Std M" panose="02020600000000000000" pitchFamily="18" charset="-128"/>
                    <a:ea typeface="Adobe Myungjo Std M" panose="02020600000000000000" pitchFamily="18" charset="-128"/>
                  </a:rPr>
                  <a:t>℃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7522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957567804024501E-2"/>
                  <c:y val="-5.91827063283756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結果分析!$I$27:$I$29</c:f>
              <c:numCache>
                <c:formatCode>General</c:formatCode>
                <c:ptCount val="3"/>
                <c:pt idx="0">
                  <c:v>244.8</c:v>
                </c:pt>
                <c:pt idx="1">
                  <c:v>300.39999999999998</c:v>
                </c:pt>
                <c:pt idx="2">
                  <c:v>280.39999999999998</c:v>
                </c:pt>
              </c:numCache>
            </c:numRef>
          </c:xVal>
          <c:yVal>
            <c:numRef>
              <c:f>結果分析!$J$27:$J$29</c:f>
              <c:numCache>
                <c:formatCode>0.00</c:formatCode>
                <c:ptCount val="3"/>
                <c:pt idx="0">
                  <c:v>1120.5382803952521</c:v>
                </c:pt>
                <c:pt idx="1">
                  <c:v>1343.3639380708389</c:v>
                </c:pt>
                <c:pt idx="2">
                  <c:v>1276.577596196626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7-4D2A-B4CA-D15DBF7B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78752"/>
        <c:axId val="249176256"/>
      </c:scatterChart>
      <c:valAx>
        <c:axId val="24917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176256"/>
        <c:crosses val="autoZero"/>
        <c:crossBetween val="midCat"/>
      </c:valAx>
      <c:valAx>
        <c:axId val="2491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17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自由上升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374442332383102E-2"/>
                  <c:y val="-7.3102167752788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數據1!$A$2:$A$12</c:f>
              <c:numCache>
                <c:formatCode>0.00</c:formatCode>
                <c:ptCount val="11"/>
                <c:pt idx="0">
                  <c:v>30.78</c:v>
                </c:pt>
                <c:pt idx="1">
                  <c:v>61.56</c:v>
                </c:pt>
                <c:pt idx="2">
                  <c:v>92.34</c:v>
                </c:pt>
                <c:pt idx="3">
                  <c:v>123.12</c:v>
                </c:pt>
                <c:pt idx="4">
                  <c:v>153.9</c:v>
                </c:pt>
                <c:pt idx="5">
                  <c:v>184.68</c:v>
                </c:pt>
                <c:pt idx="6">
                  <c:v>215.46</c:v>
                </c:pt>
                <c:pt idx="7">
                  <c:v>246.24</c:v>
                </c:pt>
                <c:pt idx="8">
                  <c:v>277.02</c:v>
                </c:pt>
                <c:pt idx="9">
                  <c:v>307.8</c:v>
                </c:pt>
                <c:pt idx="10">
                  <c:v>335.5</c:v>
                </c:pt>
              </c:numCache>
            </c:numRef>
          </c:xVal>
          <c:yVal>
            <c:numRef>
              <c:f>數據1!$B$2:$B$12</c:f>
              <c:numCache>
                <c:formatCode>0.00</c:formatCode>
                <c:ptCount val="11"/>
                <c:pt idx="0">
                  <c:v>-0.99</c:v>
                </c:pt>
                <c:pt idx="1">
                  <c:v>-0.84</c:v>
                </c:pt>
                <c:pt idx="2">
                  <c:v>-0.73</c:v>
                </c:pt>
                <c:pt idx="3">
                  <c:v>-0.61</c:v>
                </c:pt>
                <c:pt idx="4">
                  <c:v>-0.49</c:v>
                </c:pt>
                <c:pt idx="5">
                  <c:v>-0.37</c:v>
                </c:pt>
                <c:pt idx="6">
                  <c:v>-0.28000000000000003</c:v>
                </c:pt>
                <c:pt idx="7">
                  <c:v>-0.17</c:v>
                </c:pt>
                <c:pt idx="8">
                  <c:v>-0.08</c:v>
                </c:pt>
                <c:pt idx="9">
                  <c:v>0.03</c:v>
                </c:pt>
                <c:pt idx="10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F-4AD0-B902-6F9CA6FECD23}"/>
            </c:ext>
          </c:extLst>
        </c:ser>
        <c:ser>
          <c:idx val="1"/>
          <c:order val="1"/>
          <c:tx>
            <c:v>加熱上升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146880969731749"/>
                  <c:y val="0.23430066099358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數據1!$A$13:$A$64</c:f>
              <c:numCache>
                <c:formatCode>0.00</c:formatCode>
                <c:ptCount val="52"/>
                <c:pt idx="0">
                  <c:v>366.28</c:v>
                </c:pt>
                <c:pt idx="1">
                  <c:v>397.06</c:v>
                </c:pt>
                <c:pt idx="2">
                  <c:v>427.84</c:v>
                </c:pt>
                <c:pt idx="3">
                  <c:v>458.63</c:v>
                </c:pt>
                <c:pt idx="4">
                  <c:v>489.41</c:v>
                </c:pt>
                <c:pt idx="5">
                  <c:v>520.19000000000005</c:v>
                </c:pt>
                <c:pt idx="6">
                  <c:v>550.97</c:v>
                </c:pt>
                <c:pt idx="7">
                  <c:v>581.75</c:v>
                </c:pt>
                <c:pt idx="8">
                  <c:v>612.53</c:v>
                </c:pt>
                <c:pt idx="9">
                  <c:v>643.30999999999995</c:v>
                </c:pt>
                <c:pt idx="10">
                  <c:v>674.09</c:v>
                </c:pt>
                <c:pt idx="11">
                  <c:v>704.87</c:v>
                </c:pt>
                <c:pt idx="12">
                  <c:v>735.65</c:v>
                </c:pt>
                <c:pt idx="13">
                  <c:v>766.43</c:v>
                </c:pt>
                <c:pt idx="14">
                  <c:v>797.21</c:v>
                </c:pt>
                <c:pt idx="15">
                  <c:v>827.99</c:v>
                </c:pt>
                <c:pt idx="16">
                  <c:v>858.77</c:v>
                </c:pt>
                <c:pt idx="17">
                  <c:v>889.55</c:v>
                </c:pt>
                <c:pt idx="18">
                  <c:v>920.33</c:v>
                </c:pt>
                <c:pt idx="19">
                  <c:v>951.12</c:v>
                </c:pt>
                <c:pt idx="20">
                  <c:v>981.9</c:v>
                </c:pt>
                <c:pt idx="21">
                  <c:v>1012.68</c:v>
                </c:pt>
                <c:pt idx="22">
                  <c:v>1043.46</c:v>
                </c:pt>
                <c:pt idx="23">
                  <c:v>1074.24</c:v>
                </c:pt>
                <c:pt idx="24">
                  <c:v>1105.02</c:v>
                </c:pt>
                <c:pt idx="25">
                  <c:v>1135.8</c:v>
                </c:pt>
                <c:pt idx="26">
                  <c:v>1166.58</c:v>
                </c:pt>
                <c:pt idx="27">
                  <c:v>1197.3599999999999</c:v>
                </c:pt>
                <c:pt idx="28">
                  <c:v>1228.1400000000001</c:v>
                </c:pt>
                <c:pt idx="29">
                  <c:v>1258.92</c:v>
                </c:pt>
                <c:pt idx="30">
                  <c:v>1289.7</c:v>
                </c:pt>
                <c:pt idx="31">
                  <c:v>1320.48</c:v>
                </c:pt>
                <c:pt idx="32">
                  <c:v>1351.26</c:v>
                </c:pt>
                <c:pt idx="33">
                  <c:v>1382.04</c:v>
                </c:pt>
                <c:pt idx="34">
                  <c:v>1412.82</c:v>
                </c:pt>
                <c:pt idx="35">
                  <c:v>1443.6</c:v>
                </c:pt>
                <c:pt idx="36">
                  <c:v>1474.38</c:v>
                </c:pt>
                <c:pt idx="37">
                  <c:v>1505.17</c:v>
                </c:pt>
                <c:pt idx="38">
                  <c:v>1535.95</c:v>
                </c:pt>
                <c:pt idx="39">
                  <c:v>1566.73</c:v>
                </c:pt>
                <c:pt idx="40">
                  <c:v>1597.51</c:v>
                </c:pt>
                <c:pt idx="41">
                  <c:v>1628.29</c:v>
                </c:pt>
                <c:pt idx="42">
                  <c:v>1659.07</c:v>
                </c:pt>
                <c:pt idx="43">
                  <c:v>1689.85</c:v>
                </c:pt>
                <c:pt idx="44">
                  <c:v>1720.63</c:v>
                </c:pt>
                <c:pt idx="45">
                  <c:v>1751.41</c:v>
                </c:pt>
                <c:pt idx="46">
                  <c:v>1782.19</c:v>
                </c:pt>
                <c:pt idx="47">
                  <c:v>1812.97</c:v>
                </c:pt>
                <c:pt idx="48">
                  <c:v>1843.75</c:v>
                </c:pt>
                <c:pt idx="49">
                  <c:v>1874.53</c:v>
                </c:pt>
                <c:pt idx="50">
                  <c:v>1905.31</c:v>
                </c:pt>
                <c:pt idx="51">
                  <c:v>1936.1</c:v>
                </c:pt>
              </c:numCache>
            </c:numRef>
          </c:xVal>
          <c:yVal>
            <c:numRef>
              <c:f>數據1!$B$13:$B$64</c:f>
              <c:numCache>
                <c:formatCode>0.00</c:formatCode>
                <c:ptCount val="52"/>
                <c:pt idx="0">
                  <c:v>0.37</c:v>
                </c:pt>
                <c:pt idx="1">
                  <c:v>1.19</c:v>
                </c:pt>
                <c:pt idx="2">
                  <c:v>1.77</c:v>
                </c:pt>
                <c:pt idx="3">
                  <c:v>2.38</c:v>
                </c:pt>
                <c:pt idx="4">
                  <c:v>3.18</c:v>
                </c:pt>
                <c:pt idx="5">
                  <c:v>3.87</c:v>
                </c:pt>
                <c:pt idx="6">
                  <c:v>4.37</c:v>
                </c:pt>
                <c:pt idx="7">
                  <c:v>5.67</c:v>
                </c:pt>
                <c:pt idx="8">
                  <c:v>6.06</c:v>
                </c:pt>
                <c:pt idx="9">
                  <c:v>6.56</c:v>
                </c:pt>
                <c:pt idx="10">
                  <c:v>7.19</c:v>
                </c:pt>
                <c:pt idx="11">
                  <c:v>8.0399999999999991</c:v>
                </c:pt>
                <c:pt idx="12">
                  <c:v>8.84</c:v>
                </c:pt>
                <c:pt idx="13">
                  <c:v>9.6</c:v>
                </c:pt>
                <c:pt idx="14">
                  <c:v>10.1</c:v>
                </c:pt>
                <c:pt idx="15">
                  <c:v>10.58</c:v>
                </c:pt>
                <c:pt idx="16">
                  <c:v>11.41</c:v>
                </c:pt>
                <c:pt idx="17">
                  <c:v>12.19</c:v>
                </c:pt>
                <c:pt idx="18">
                  <c:v>12.69</c:v>
                </c:pt>
                <c:pt idx="19">
                  <c:v>13.33</c:v>
                </c:pt>
                <c:pt idx="20">
                  <c:v>13.98</c:v>
                </c:pt>
                <c:pt idx="21">
                  <c:v>14.51</c:v>
                </c:pt>
                <c:pt idx="22">
                  <c:v>15.28</c:v>
                </c:pt>
                <c:pt idx="23">
                  <c:v>15.6</c:v>
                </c:pt>
                <c:pt idx="24">
                  <c:v>16.22</c:v>
                </c:pt>
                <c:pt idx="25">
                  <c:v>17.04</c:v>
                </c:pt>
                <c:pt idx="26">
                  <c:v>17.350000000000001</c:v>
                </c:pt>
                <c:pt idx="27">
                  <c:v>17.829999999999998</c:v>
                </c:pt>
                <c:pt idx="28">
                  <c:v>18.46</c:v>
                </c:pt>
                <c:pt idx="29">
                  <c:v>18.95</c:v>
                </c:pt>
                <c:pt idx="30">
                  <c:v>19.46</c:v>
                </c:pt>
                <c:pt idx="31">
                  <c:v>20.100000000000001</c:v>
                </c:pt>
                <c:pt idx="32">
                  <c:v>20.75</c:v>
                </c:pt>
                <c:pt idx="33">
                  <c:v>21.29</c:v>
                </c:pt>
                <c:pt idx="34">
                  <c:v>21.88</c:v>
                </c:pt>
                <c:pt idx="35">
                  <c:v>22.29</c:v>
                </c:pt>
                <c:pt idx="36">
                  <c:v>22.67</c:v>
                </c:pt>
                <c:pt idx="37">
                  <c:v>23.28</c:v>
                </c:pt>
                <c:pt idx="38">
                  <c:v>23.81</c:v>
                </c:pt>
                <c:pt idx="39">
                  <c:v>24.31</c:v>
                </c:pt>
                <c:pt idx="40">
                  <c:v>24.91</c:v>
                </c:pt>
                <c:pt idx="41">
                  <c:v>25.43</c:v>
                </c:pt>
                <c:pt idx="42">
                  <c:v>25.89</c:v>
                </c:pt>
                <c:pt idx="43">
                  <c:v>26.45</c:v>
                </c:pt>
                <c:pt idx="44">
                  <c:v>26.92</c:v>
                </c:pt>
                <c:pt idx="45">
                  <c:v>27.37</c:v>
                </c:pt>
                <c:pt idx="46">
                  <c:v>28.16</c:v>
                </c:pt>
                <c:pt idx="47">
                  <c:v>28.48</c:v>
                </c:pt>
                <c:pt idx="48">
                  <c:v>28.92</c:v>
                </c:pt>
                <c:pt idx="49">
                  <c:v>29.55</c:v>
                </c:pt>
                <c:pt idx="50">
                  <c:v>30.21</c:v>
                </c:pt>
                <c:pt idx="51">
                  <c:v>30.82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8F-4AD0-B902-6F9CA6FECD23}"/>
            </c:ext>
          </c:extLst>
        </c:ser>
        <c:ser>
          <c:idx val="2"/>
          <c:order val="2"/>
          <c:tx>
            <c:v>自由下降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502890563736456E-2"/>
                  <c:y val="-5.65526146994601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數據1!$A$65:$A$75</c:f>
              <c:numCache>
                <c:formatCode>0.00</c:formatCode>
                <c:ptCount val="11"/>
                <c:pt idx="0">
                  <c:v>1966.87</c:v>
                </c:pt>
                <c:pt idx="1">
                  <c:v>1997.66</c:v>
                </c:pt>
                <c:pt idx="2">
                  <c:v>2028.44</c:v>
                </c:pt>
                <c:pt idx="3">
                  <c:v>2059.2199999999998</c:v>
                </c:pt>
                <c:pt idx="4">
                  <c:v>2090</c:v>
                </c:pt>
                <c:pt idx="5">
                  <c:v>2120.7800000000002</c:v>
                </c:pt>
                <c:pt idx="6">
                  <c:v>2151.56</c:v>
                </c:pt>
                <c:pt idx="7">
                  <c:v>2182.34</c:v>
                </c:pt>
                <c:pt idx="8">
                  <c:v>2213.12</c:v>
                </c:pt>
                <c:pt idx="9">
                  <c:v>2243.9</c:v>
                </c:pt>
                <c:pt idx="10">
                  <c:v>2274.6799999999998</c:v>
                </c:pt>
              </c:numCache>
            </c:numRef>
          </c:xVal>
          <c:yVal>
            <c:numRef>
              <c:f>數據1!$B$65:$B$75</c:f>
              <c:numCache>
                <c:formatCode>0.00</c:formatCode>
                <c:ptCount val="11"/>
                <c:pt idx="0">
                  <c:v>30.86</c:v>
                </c:pt>
                <c:pt idx="1">
                  <c:v>30.7</c:v>
                </c:pt>
                <c:pt idx="2">
                  <c:v>30.52</c:v>
                </c:pt>
                <c:pt idx="3">
                  <c:v>30.39</c:v>
                </c:pt>
                <c:pt idx="4">
                  <c:v>30.26</c:v>
                </c:pt>
                <c:pt idx="5">
                  <c:v>30.18</c:v>
                </c:pt>
                <c:pt idx="6">
                  <c:v>30.11</c:v>
                </c:pt>
                <c:pt idx="7">
                  <c:v>30.01</c:v>
                </c:pt>
                <c:pt idx="8">
                  <c:v>29.95</c:v>
                </c:pt>
                <c:pt idx="9">
                  <c:v>29.9</c:v>
                </c:pt>
                <c:pt idx="10">
                  <c:v>29.81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8F-4AD0-B902-6F9CA6FEC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969631"/>
        <c:axId val="1199968383"/>
      </c:scatterChart>
      <c:valAx>
        <c:axId val="119996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9968383"/>
        <c:crosses val="autoZero"/>
        <c:crossBetween val="midCat"/>
      </c:valAx>
      <c:valAx>
        <c:axId val="11999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996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自由吸熱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89374928391679E-2"/>
                  <c:y val="-4.0640041056077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數據2!$A$2:$A$16</c:f>
              <c:numCache>
                <c:formatCode>0.00</c:formatCode>
                <c:ptCount val="15"/>
                <c:pt idx="0">
                  <c:v>27.7</c:v>
                </c:pt>
                <c:pt idx="1">
                  <c:v>58.48</c:v>
                </c:pt>
                <c:pt idx="2">
                  <c:v>89.26</c:v>
                </c:pt>
                <c:pt idx="3">
                  <c:v>120.04</c:v>
                </c:pt>
                <c:pt idx="4">
                  <c:v>150.83000000000001</c:v>
                </c:pt>
                <c:pt idx="5">
                  <c:v>181.61</c:v>
                </c:pt>
                <c:pt idx="6">
                  <c:v>212.39</c:v>
                </c:pt>
                <c:pt idx="7">
                  <c:v>243.17</c:v>
                </c:pt>
                <c:pt idx="8">
                  <c:v>273.95</c:v>
                </c:pt>
                <c:pt idx="9">
                  <c:v>304.73</c:v>
                </c:pt>
                <c:pt idx="10">
                  <c:v>335.51</c:v>
                </c:pt>
                <c:pt idx="11">
                  <c:v>366.29</c:v>
                </c:pt>
                <c:pt idx="12">
                  <c:v>397.07</c:v>
                </c:pt>
                <c:pt idx="13">
                  <c:v>427.85</c:v>
                </c:pt>
                <c:pt idx="14">
                  <c:v>458.63</c:v>
                </c:pt>
              </c:numCache>
            </c:numRef>
          </c:xVal>
          <c:yVal>
            <c:numRef>
              <c:f>數據2!$B$2:$B$17</c:f>
              <c:numCache>
                <c:formatCode>0.00</c:formatCode>
                <c:ptCount val="16"/>
                <c:pt idx="0">
                  <c:v>13.64</c:v>
                </c:pt>
                <c:pt idx="1">
                  <c:v>13.68</c:v>
                </c:pt>
                <c:pt idx="2">
                  <c:v>13.71</c:v>
                </c:pt>
                <c:pt idx="3">
                  <c:v>13.75</c:v>
                </c:pt>
                <c:pt idx="4">
                  <c:v>13.8</c:v>
                </c:pt>
                <c:pt idx="5">
                  <c:v>13.85</c:v>
                </c:pt>
                <c:pt idx="6">
                  <c:v>13.9</c:v>
                </c:pt>
                <c:pt idx="7">
                  <c:v>13.93</c:v>
                </c:pt>
                <c:pt idx="8">
                  <c:v>13.97</c:v>
                </c:pt>
                <c:pt idx="9">
                  <c:v>14.02</c:v>
                </c:pt>
                <c:pt idx="10">
                  <c:v>14.06</c:v>
                </c:pt>
                <c:pt idx="11">
                  <c:v>14.12</c:v>
                </c:pt>
                <c:pt idx="12">
                  <c:v>14.14</c:v>
                </c:pt>
                <c:pt idx="13">
                  <c:v>14.2</c:v>
                </c:pt>
                <c:pt idx="14">
                  <c:v>14.24</c:v>
                </c:pt>
                <c:pt idx="15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0-4FDC-AAFC-BC89880E0388}"/>
            </c:ext>
          </c:extLst>
        </c:ser>
        <c:ser>
          <c:idx val="1"/>
          <c:order val="1"/>
          <c:tx>
            <c:v>加熱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893860325379741"/>
                  <c:y val="0.21940871303584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數據2!$A$17:$A$60</c:f>
              <c:numCache>
                <c:formatCode>0.00</c:formatCode>
                <c:ptCount val="44"/>
                <c:pt idx="0">
                  <c:v>489.41</c:v>
                </c:pt>
                <c:pt idx="1">
                  <c:v>520.19000000000005</c:v>
                </c:pt>
                <c:pt idx="2">
                  <c:v>550.97</c:v>
                </c:pt>
                <c:pt idx="3">
                  <c:v>581.75</c:v>
                </c:pt>
                <c:pt idx="4">
                  <c:v>612.53</c:v>
                </c:pt>
                <c:pt idx="5">
                  <c:v>643.32000000000005</c:v>
                </c:pt>
                <c:pt idx="6">
                  <c:v>674.1</c:v>
                </c:pt>
                <c:pt idx="7">
                  <c:v>704.88</c:v>
                </c:pt>
                <c:pt idx="8">
                  <c:v>735.66</c:v>
                </c:pt>
                <c:pt idx="9">
                  <c:v>766.44</c:v>
                </c:pt>
                <c:pt idx="10">
                  <c:v>797.22</c:v>
                </c:pt>
                <c:pt idx="11">
                  <c:v>828</c:v>
                </c:pt>
                <c:pt idx="12">
                  <c:v>858.78</c:v>
                </c:pt>
                <c:pt idx="13">
                  <c:v>889.56</c:v>
                </c:pt>
                <c:pt idx="14">
                  <c:v>920.34</c:v>
                </c:pt>
                <c:pt idx="15">
                  <c:v>951.12</c:v>
                </c:pt>
                <c:pt idx="16">
                  <c:v>981.9</c:v>
                </c:pt>
                <c:pt idx="17">
                  <c:v>1012.68</c:v>
                </c:pt>
                <c:pt idx="18">
                  <c:v>1043.46</c:v>
                </c:pt>
                <c:pt idx="19">
                  <c:v>1074.24</c:v>
                </c:pt>
                <c:pt idx="20">
                  <c:v>1105.03</c:v>
                </c:pt>
                <c:pt idx="21">
                  <c:v>1135.81</c:v>
                </c:pt>
                <c:pt idx="22">
                  <c:v>1166.58</c:v>
                </c:pt>
                <c:pt idx="23">
                  <c:v>1197.3699999999999</c:v>
                </c:pt>
                <c:pt idx="24">
                  <c:v>1228.1500000000001</c:v>
                </c:pt>
                <c:pt idx="25">
                  <c:v>1258.93</c:v>
                </c:pt>
                <c:pt idx="26">
                  <c:v>1289.71</c:v>
                </c:pt>
                <c:pt idx="27">
                  <c:v>1320.49</c:v>
                </c:pt>
                <c:pt idx="28">
                  <c:v>1351.27</c:v>
                </c:pt>
                <c:pt idx="29">
                  <c:v>1382.05</c:v>
                </c:pt>
                <c:pt idx="30">
                  <c:v>1412.83</c:v>
                </c:pt>
                <c:pt idx="31">
                  <c:v>1443.61</c:v>
                </c:pt>
                <c:pt idx="32">
                  <c:v>1474.39</c:v>
                </c:pt>
                <c:pt idx="33">
                  <c:v>1505.17</c:v>
                </c:pt>
                <c:pt idx="34">
                  <c:v>1535.95</c:v>
                </c:pt>
                <c:pt idx="35">
                  <c:v>1566.73</c:v>
                </c:pt>
                <c:pt idx="36">
                  <c:v>1597.51</c:v>
                </c:pt>
                <c:pt idx="37">
                  <c:v>1628.3</c:v>
                </c:pt>
                <c:pt idx="38">
                  <c:v>1659.08</c:v>
                </c:pt>
                <c:pt idx="39">
                  <c:v>1689.86</c:v>
                </c:pt>
                <c:pt idx="40">
                  <c:v>1720.64</c:v>
                </c:pt>
                <c:pt idx="41">
                  <c:v>1751.42</c:v>
                </c:pt>
                <c:pt idx="42">
                  <c:v>1782.2</c:v>
                </c:pt>
                <c:pt idx="43">
                  <c:v>1812.98</c:v>
                </c:pt>
              </c:numCache>
            </c:numRef>
          </c:xVal>
          <c:yVal>
            <c:numRef>
              <c:f>數據2!$B$17:$B$60</c:f>
              <c:numCache>
                <c:formatCode>0.00</c:formatCode>
                <c:ptCount val="44"/>
                <c:pt idx="0">
                  <c:v>14.6</c:v>
                </c:pt>
                <c:pt idx="1">
                  <c:v>15.17</c:v>
                </c:pt>
                <c:pt idx="2">
                  <c:v>15.87</c:v>
                </c:pt>
                <c:pt idx="3">
                  <c:v>16.54</c:v>
                </c:pt>
                <c:pt idx="4">
                  <c:v>17.22</c:v>
                </c:pt>
                <c:pt idx="5">
                  <c:v>17.760000000000002</c:v>
                </c:pt>
                <c:pt idx="6">
                  <c:v>18.489999999999998</c:v>
                </c:pt>
                <c:pt idx="7">
                  <c:v>18.63</c:v>
                </c:pt>
                <c:pt idx="8">
                  <c:v>19.22</c:v>
                </c:pt>
                <c:pt idx="9">
                  <c:v>20.03</c:v>
                </c:pt>
                <c:pt idx="10">
                  <c:v>20.74</c:v>
                </c:pt>
                <c:pt idx="11">
                  <c:v>21.14</c:v>
                </c:pt>
                <c:pt idx="12">
                  <c:v>21.82</c:v>
                </c:pt>
                <c:pt idx="13">
                  <c:v>22.53</c:v>
                </c:pt>
                <c:pt idx="14">
                  <c:v>22.87</c:v>
                </c:pt>
                <c:pt idx="15">
                  <c:v>23.13</c:v>
                </c:pt>
                <c:pt idx="16">
                  <c:v>24.16</c:v>
                </c:pt>
                <c:pt idx="17">
                  <c:v>24.27</c:v>
                </c:pt>
                <c:pt idx="18">
                  <c:v>24.82</c:v>
                </c:pt>
                <c:pt idx="19">
                  <c:v>25.38</c:v>
                </c:pt>
                <c:pt idx="20">
                  <c:v>25.92</c:v>
                </c:pt>
                <c:pt idx="21">
                  <c:v>26.29</c:v>
                </c:pt>
                <c:pt idx="22">
                  <c:v>26.87</c:v>
                </c:pt>
                <c:pt idx="23">
                  <c:v>27.42</c:v>
                </c:pt>
                <c:pt idx="24">
                  <c:v>27.7</c:v>
                </c:pt>
                <c:pt idx="25">
                  <c:v>28.44</c:v>
                </c:pt>
                <c:pt idx="26">
                  <c:v>28.87</c:v>
                </c:pt>
                <c:pt idx="27">
                  <c:v>29.53</c:v>
                </c:pt>
                <c:pt idx="28">
                  <c:v>30.05</c:v>
                </c:pt>
                <c:pt idx="29">
                  <c:v>30.44</c:v>
                </c:pt>
                <c:pt idx="30">
                  <c:v>30.99</c:v>
                </c:pt>
                <c:pt idx="31">
                  <c:v>31.45</c:v>
                </c:pt>
                <c:pt idx="32">
                  <c:v>31.79</c:v>
                </c:pt>
                <c:pt idx="33">
                  <c:v>32.76</c:v>
                </c:pt>
                <c:pt idx="34">
                  <c:v>32.880000000000003</c:v>
                </c:pt>
                <c:pt idx="35">
                  <c:v>33.119999999999997</c:v>
                </c:pt>
                <c:pt idx="36">
                  <c:v>33.630000000000003</c:v>
                </c:pt>
                <c:pt idx="37">
                  <c:v>34.21</c:v>
                </c:pt>
                <c:pt idx="38">
                  <c:v>34.53</c:v>
                </c:pt>
                <c:pt idx="39">
                  <c:v>35.19</c:v>
                </c:pt>
                <c:pt idx="40">
                  <c:v>35.42</c:v>
                </c:pt>
                <c:pt idx="41">
                  <c:v>36</c:v>
                </c:pt>
                <c:pt idx="42">
                  <c:v>36.35</c:v>
                </c:pt>
                <c:pt idx="43">
                  <c:v>36.97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0-4FDC-AAFC-BC89880E0388}"/>
            </c:ext>
          </c:extLst>
        </c:ser>
        <c:ser>
          <c:idx val="2"/>
          <c:order val="2"/>
          <c:tx>
            <c:v>自由放熱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009760770633404E-2"/>
                  <c:y val="6.2409210132176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數據2!$A$61:$A$73</c:f>
              <c:numCache>
                <c:formatCode>0.00</c:formatCode>
                <c:ptCount val="13"/>
                <c:pt idx="0">
                  <c:v>1843.76</c:v>
                </c:pt>
                <c:pt idx="1">
                  <c:v>1874.54</c:v>
                </c:pt>
                <c:pt idx="2">
                  <c:v>1905.32</c:v>
                </c:pt>
                <c:pt idx="3">
                  <c:v>1936.1</c:v>
                </c:pt>
                <c:pt idx="4">
                  <c:v>1966.88</c:v>
                </c:pt>
                <c:pt idx="5">
                  <c:v>1997.66</c:v>
                </c:pt>
                <c:pt idx="6">
                  <c:v>2028.44</c:v>
                </c:pt>
                <c:pt idx="7">
                  <c:v>2059.2199999999998</c:v>
                </c:pt>
                <c:pt idx="8">
                  <c:v>2090</c:v>
                </c:pt>
                <c:pt idx="9">
                  <c:v>2120.7800000000002</c:v>
                </c:pt>
                <c:pt idx="10">
                  <c:v>2151.5700000000002</c:v>
                </c:pt>
                <c:pt idx="11">
                  <c:v>2182.35</c:v>
                </c:pt>
                <c:pt idx="12">
                  <c:v>2213.13</c:v>
                </c:pt>
              </c:numCache>
            </c:numRef>
          </c:xVal>
          <c:yVal>
            <c:numRef>
              <c:f>數據2!$B$61:$B$73</c:f>
              <c:numCache>
                <c:formatCode>0.00</c:formatCode>
                <c:ptCount val="13"/>
                <c:pt idx="0">
                  <c:v>37.049999999999997</c:v>
                </c:pt>
                <c:pt idx="1">
                  <c:v>36.94</c:v>
                </c:pt>
                <c:pt idx="2">
                  <c:v>37.020000000000003</c:v>
                </c:pt>
                <c:pt idx="3">
                  <c:v>37</c:v>
                </c:pt>
                <c:pt idx="4">
                  <c:v>36.97</c:v>
                </c:pt>
                <c:pt idx="5">
                  <c:v>36.96</c:v>
                </c:pt>
                <c:pt idx="6">
                  <c:v>36.979999999999997</c:v>
                </c:pt>
                <c:pt idx="7">
                  <c:v>36.96</c:v>
                </c:pt>
                <c:pt idx="8">
                  <c:v>36.909999999999997</c:v>
                </c:pt>
                <c:pt idx="9">
                  <c:v>36.89</c:v>
                </c:pt>
                <c:pt idx="10">
                  <c:v>36.840000000000003</c:v>
                </c:pt>
                <c:pt idx="11">
                  <c:v>36.799999999999997</c:v>
                </c:pt>
                <c:pt idx="12">
                  <c:v>36.75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B0-4FDC-AAFC-BC89880E0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337311"/>
        <c:axId val="1347340223"/>
      </c:scatterChart>
      <c:valAx>
        <c:axId val="13473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7340223"/>
        <c:crosses val="autoZero"/>
        <c:crossBetween val="midCat"/>
      </c:valAx>
      <c:valAx>
        <c:axId val="134734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73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14260717410336E-2"/>
          <c:y val="5.0925925925925923E-2"/>
          <c:w val="0.7486231863321664"/>
          <c:h val="0.84466755227955781"/>
        </c:manualLayout>
      </c:layout>
      <c:scatterChart>
        <c:scatterStyle val="lineMarker"/>
        <c:varyColors val="0"/>
        <c:ser>
          <c:idx val="0"/>
          <c:order val="0"/>
          <c:tx>
            <c:v>自由吸熱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624885471502269E-3"/>
                  <c:y val="-2.170031364107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數據3!$A$2:$A$21</c:f>
              <c:numCache>
                <c:formatCode>General</c:formatCode>
                <c:ptCount val="20"/>
                <c:pt idx="0">
                  <c:v>27.7</c:v>
                </c:pt>
                <c:pt idx="1">
                  <c:v>58.48</c:v>
                </c:pt>
                <c:pt idx="2">
                  <c:v>89.26</c:v>
                </c:pt>
                <c:pt idx="3">
                  <c:v>120.04</c:v>
                </c:pt>
                <c:pt idx="4">
                  <c:v>150.83000000000001</c:v>
                </c:pt>
                <c:pt idx="5">
                  <c:v>181.61</c:v>
                </c:pt>
                <c:pt idx="6">
                  <c:v>212.39</c:v>
                </c:pt>
                <c:pt idx="7">
                  <c:v>243.17</c:v>
                </c:pt>
                <c:pt idx="8">
                  <c:v>273.95</c:v>
                </c:pt>
                <c:pt idx="9">
                  <c:v>304.73</c:v>
                </c:pt>
                <c:pt idx="10">
                  <c:v>335.51</c:v>
                </c:pt>
                <c:pt idx="11">
                  <c:v>366.29</c:v>
                </c:pt>
                <c:pt idx="12">
                  <c:v>397.07</c:v>
                </c:pt>
                <c:pt idx="13">
                  <c:v>427.85</c:v>
                </c:pt>
                <c:pt idx="14">
                  <c:v>458.63</c:v>
                </c:pt>
                <c:pt idx="15">
                  <c:v>489.41</c:v>
                </c:pt>
                <c:pt idx="16">
                  <c:v>520.19000000000005</c:v>
                </c:pt>
                <c:pt idx="17">
                  <c:v>550.97</c:v>
                </c:pt>
                <c:pt idx="18">
                  <c:v>581.75</c:v>
                </c:pt>
                <c:pt idx="19">
                  <c:v>612.53</c:v>
                </c:pt>
              </c:numCache>
            </c:numRef>
          </c:xVal>
          <c:yVal>
            <c:numRef>
              <c:f>數據3!$B$2:$B$21</c:f>
              <c:numCache>
                <c:formatCode>General</c:formatCode>
                <c:ptCount val="20"/>
                <c:pt idx="0">
                  <c:v>11.49</c:v>
                </c:pt>
                <c:pt idx="1">
                  <c:v>11.61</c:v>
                </c:pt>
                <c:pt idx="2">
                  <c:v>11.85</c:v>
                </c:pt>
                <c:pt idx="3">
                  <c:v>11.86</c:v>
                </c:pt>
                <c:pt idx="4">
                  <c:v>12.06</c:v>
                </c:pt>
                <c:pt idx="5">
                  <c:v>12.08</c:v>
                </c:pt>
                <c:pt idx="6">
                  <c:v>12.04</c:v>
                </c:pt>
                <c:pt idx="7">
                  <c:v>12.09</c:v>
                </c:pt>
                <c:pt idx="8">
                  <c:v>12.25</c:v>
                </c:pt>
                <c:pt idx="9">
                  <c:v>12.34</c:v>
                </c:pt>
                <c:pt idx="10">
                  <c:v>12.36</c:v>
                </c:pt>
                <c:pt idx="11">
                  <c:v>12.44</c:v>
                </c:pt>
                <c:pt idx="12">
                  <c:v>12.67</c:v>
                </c:pt>
                <c:pt idx="13">
                  <c:v>12.74</c:v>
                </c:pt>
                <c:pt idx="14">
                  <c:v>12.82</c:v>
                </c:pt>
                <c:pt idx="15">
                  <c:v>12.91</c:v>
                </c:pt>
                <c:pt idx="16">
                  <c:v>13.02</c:v>
                </c:pt>
                <c:pt idx="17">
                  <c:v>13.1</c:v>
                </c:pt>
                <c:pt idx="18">
                  <c:v>13.19</c:v>
                </c:pt>
                <c:pt idx="19">
                  <c:v>13.23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9-48BA-8431-E2A84610D68E}"/>
            </c:ext>
          </c:extLst>
        </c:ser>
        <c:ser>
          <c:idx val="1"/>
          <c:order val="1"/>
          <c:tx>
            <c:v>加熱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941508771274396"/>
                  <c:y val="0.2004732256257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數據3!$A$22:$A$80</c:f>
              <c:numCache>
                <c:formatCode>General</c:formatCode>
                <c:ptCount val="59"/>
                <c:pt idx="0">
                  <c:v>643.32000000000005</c:v>
                </c:pt>
                <c:pt idx="1">
                  <c:v>674.1</c:v>
                </c:pt>
                <c:pt idx="2">
                  <c:v>704.88</c:v>
                </c:pt>
                <c:pt idx="3">
                  <c:v>735.66</c:v>
                </c:pt>
                <c:pt idx="4">
                  <c:v>766.44</c:v>
                </c:pt>
                <c:pt idx="5">
                  <c:v>797.22</c:v>
                </c:pt>
                <c:pt idx="6">
                  <c:v>828</c:v>
                </c:pt>
                <c:pt idx="7">
                  <c:v>858.78</c:v>
                </c:pt>
                <c:pt idx="8">
                  <c:v>889.56</c:v>
                </c:pt>
                <c:pt idx="9">
                  <c:v>920.34</c:v>
                </c:pt>
                <c:pt idx="10">
                  <c:v>951.12</c:v>
                </c:pt>
                <c:pt idx="11">
                  <c:v>981.9</c:v>
                </c:pt>
                <c:pt idx="12">
                  <c:v>1012.68</c:v>
                </c:pt>
                <c:pt idx="13">
                  <c:v>1043.46</c:v>
                </c:pt>
                <c:pt idx="14">
                  <c:v>1074.24</c:v>
                </c:pt>
                <c:pt idx="15">
                  <c:v>1105.03</c:v>
                </c:pt>
                <c:pt idx="16">
                  <c:v>1135.81</c:v>
                </c:pt>
                <c:pt idx="17">
                  <c:v>1166.58</c:v>
                </c:pt>
                <c:pt idx="18">
                  <c:v>1197.3699999999999</c:v>
                </c:pt>
                <c:pt idx="19">
                  <c:v>1228.1500000000001</c:v>
                </c:pt>
                <c:pt idx="20">
                  <c:v>1258.93</c:v>
                </c:pt>
                <c:pt idx="21">
                  <c:v>1289.71</c:v>
                </c:pt>
                <c:pt idx="22">
                  <c:v>1320.49</c:v>
                </c:pt>
                <c:pt idx="23">
                  <c:v>1351.27</c:v>
                </c:pt>
                <c:pt idx="24">
                  <c:v>1382.05</c:v>
                </c:pt>
                <c:pt idx="25">
                  <c:v>1412.83</c:v>
                </c:pt>
                <c:pt idx="26">
                  <c:v>1443.61</c:v>
                </c:pt>
                <c:pt idx="27">
                  <c:v>1474.39</c:v>
                </c:pt>
                <c:pt idx="28">
                  <c:v>1505.17</c:v>
                </c:pt>
                <c:pt idx="29">
                  <c:v>1535.95</c:v>
                </c:pt>
                <c:pt idx="30">
                  <c:v>1566.73</c:v>
                </c:pt>
                <c:pt idx="31">
                  <c:v>1597.51</c:v>
                </c:pt>
                <c:pt idx="32">
                  <c:v>1628.3</c:v>
                </c:pt>
                <c:pt idx="33">
                  <c:v>1659.08</c:v>
                </c:pt>
                <c:pt idx="34">
                  <c:v>1689.86</c:v>
                </c:pt>
                <c:pt idx="35">
                  <c:v>1720.64</c:v>
                </c:pt>
                <c:pt idx="36">
                  <c:v>1751.42</c:v>
                </c:pt>
                <c:pt idx="37">
                  <c:v>1782.2</c:v>
                </c:pt>
                <c:pt idx="38">
                  <c:v>1812.98</c:v>
                </c:pt>
                <c:pt idx="39">
                  <c:v>1843.76</c:v>
                </c:pt>
                <c:pt idx="40">
                  <c:v>1874.54</c:v>
                </c:pt>
                <c:pt idx="41">
                  <c:v>1905.32</c:v>
                </c:pt>
                <c:pt idx="42">
                  <c:v>1936.1</c:v>
                </c:pt>
                <c:pt idx="43">
                  <c:v>1966.88</c:v>
                </c:pt>
                <c:pt idx="44">
                  <c:v>1997.66</c:v>
                </c:pt>
                <c:pt idx="45">
                  <c:v>2028.44</c:v>
                </c:pt>
                <c:pt idx="46">
                  <c:v>2059.2199999999998</c:v>
                </c:pt>
                <c:pt idx="47">
                  <c:v>2090</c:v>
                </c:pt>
                <c:pt idx="48">
                  <c:v>2120.7800000000002</c:v>
                </c:pt>
                <c:pt idx="49">
                  <c:v>2151.5700000000002</c:v>
                </c:pt>
                <c:pt idx="50">
                  <c:v>2182.35</c:v>
                </c:pt>
                <c:pt idx="51">
                  <c:v>2213.13</c:v>
                </c:pt>
                <c:pt idx="52">
                  <c:v>2243.91</c:v>
                </c:pt>
                <c:pt idx="53">
                  <c:v>2274.69</c:v>
                </c:pt>
                <c:pt idx="54">
                  <c:v>2305.4699999999998</c:v>
                </c:pt>
                <c:pt idx="55">
                  <c:v>2336.25</c:v>
                </c:pt>
                <c:pt idx="56">
                  <c:v>2367.0300000000002</c:v>
                </c:pt>
                <c:pt idx="57">
                  <c:v>2397.81</c:v>
                </c:pt>
                <c:pt idx="58">
                  <c:v>2428.59</c:v>
                </c:pt>
              </c:numCache>
            </c:numRef>
          </c:xVal>
          <c:yVal>
            <c:numRef>
              <c:f>數據3!$B$22:$B$80</c:f>
              <c:numCache>
                <c:formatCode>General</c:formatCode>
                <c:ptCount val="59"/>
                <c:pt idx="0">
                  <c:v>13.42</c:v>
                </c:pt>
                <c:pt idx="1">
                  <c:v>13.87</c:v>
                </c:pt>
                <c:pt idx="2">
                  <c:v>14.58</c:v>
                </c:pt>
                <c:pt idx="3">
                  <c:v>14.97</c:v>
                </c:pt>
                <c:pt idx="4">
                  <c:v>15.77</c:v>
                </c:pt>
                <c:pt idx="5">
                  <c:v>16.27</c:v>
                </c:pt>
                <c:pt idx="6">
                  <c:v>17.13</c:v>
                </c:pt>
                <c:pt idx="7">
                  <c:v>18.04</c:v>
                </c:pt>
                <c:pt idx="8">
                  <c:v>18.52</c:v>
                </c:pt>
                <c:pt idx="9">
                  <c:v>18.89</c:v>
                </c:pt>
                <c:pt idx="10">
                  <c:v>19.32</c:v>
                </c:pt>
                <c:pt idx="11">
                  <c:v>19.899999999999999</c:v>
                </c:pt>
                <c:pt idx="12">
                  <c:v>20.66</c:v>
                </c:pt>
                <c:pt idx="13">
                  <c:v>21.18</c:v>
                </c:pt>
                <c:pt idx="14">
                  <c:v>21.85</c:v>
                </c:pt>
                <c:pt idx="15">
                  <c:v>22.38</c:v>
                </c:pt>
                <c:pt idx="16">
                  <c:v>23.15</c:v>
                </c:pt>
                <c:pt idx="17">
                  <c:v>23.57</c:v>
                </c:pt>
                <c:pt idx="18">
                  <c:v>23.99</c:v>
                </c:pt>
                <c:pt idx="19">
                  <c:v>24.49</c:v>
                </c:pt>
                <c:pt idx="20">
                  <c:v>25.22</c:v>
                </c:pt>
                <c:pt idx="21">
                  <c:v>25.94</c:v>
                </c:pt>
                <c:pt idx="22">
                  <c:v>26.52</c:v>
                </c:pt>
                <c:pt idx="23">
                  <c:v>27</c:v>
                </c:pt>
                <c:pt idx="24">
                  <c:v>27.42</c:v>
                </c:pt>
                <c:pt idx="25">
                  <c:v>27.88</c:v>
                </c:pt>
                <c:pt idx="26">
                  <c:v>28.63</c:v>
                </c:pt>
                <c:pt idx="27">
                  <c:v>28.87</c:v>
                </c:pt>
                <c:pt idx="28">
                  <c:v>29.51</c:v>
                </c:pt>
                <c:pt idx="29">
                  <c:v>29.94</c:v>
                </c:pt>
                <c:pt idx="30">
                  <c:v>30.4</c:v>
                </c:pt>
                <c:pt idx="31">
                  <c:v>31.23</c:v>
                </c:pt>
                <c:pt idx="32">
                  <c:v>31.48</c:v>
                </c:pt>
                <c:pt idx="33">
                  <c:v>32.049999999999997</c:v>
                </c:pt>
                <c:pt idx="34">
                  <c:v>32.42</c:v>
                </c:pt>
                <c:pt idx="35">
                  <c:v>33.020000000000003</c:v>
                </c:pt>
                <c:pt idx="36">
                  <c:v>33.65</c:v>
                </c:pt>
                <c:pt idx="37">
                  <c:v>34.01</c:v>
                </c:pt>
                <c:pt idx="38">
                  <c:v>34.61</c:v>
                </c:pt>
                <c:pt idx="39">
                  <c:v>35.04</c:v>
                </c:pt>
                <c:pt idx="40">
                  <c:v>35.69</c:v>
                </c:pt>
                <c:pt idx="41">
                  <c:v>35.96</c:v>
                </c:pt>
                <c:pt idx="42">
                  <c:v>36.6</c:v>
                </c:pt>
                <c:pt idx="43">
                  <c:v>37.03</c:v>
                </c:pt>
                <c:pt idx="44">
                  <c:v>37.76</c:v>
                </c:pt>
                <c:pt idx="45">
                  <c:v>38.03</c:v>
                </c:pt>
                <c:pt idx="46">
                  <c:v>38.619999999999997</c:v>
                </c:pt>
                <c:pt idx="47">
                  <c:v>38.83</c:v>
                </c:pt>
                <c:pt idx="48">
                  <c:v>39.49</c:v>
                </c:pt>
                <c:pt idx="49">
                  <c:v>39.82</c:v>
                </c:pt>
                <c:pt idx="50">
                  <c:v>40.43</c:v>
                </c:pt>
                <c:pt idx="51">
                  <c:v>40.799999999999997</c:v>
                </c:pt>
                <c:pt idx="52">
                  <c:v>41.48</c:v>
                </c:pt>
                <c:pt idx="53">
                  <c:v>41.79</c:v>
                </c:pt>
                <c:pt idx="54">
                  <c:v>42.29</c:v>
                </c:pt>
                <c:pt idx="55">
                  <c:v>42.81</c:v>
                </c:pt>
                <c:pt idx="56">
                  <c:v>42.86</c:v>
                </c:pt>
                <c:pt idx="57">
                  <c:v>42.79</c:v>
                </c:pt>
                <c:pt idx="58">
                  <c:v>42.6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29-48BA-8431-E2A84610D68E}"/>
            </c:ext>
          </c:extLst>
        </c:ser>
        <c:ser>
          <c:idx val="2"/>
          <c:order val="2"/>
          <c:tx>
            <c:v>自由放熱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119884730079423E-2"/>
                  <c:y val="5.17454318212270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數據3!$A$79:$A$88</c:f>
              <c:numCache>
                <c:formatCode>General</c:formatCode>
                <c:ptCount val="10"/>
                <c:pt idx="0">
                  <c:v>2397.81</c:v>
                </c:pt>
                <c:pt idx="1">
                  <c:v>2428.59</c:v>
                </c:pt>
                <c:pt idx="2">
                  <c:v>2459.37</c:v>
                </c:pt>
                <c:pt idx="3">
                  <c:v>2490.15</c:v>
                </c:pt>
                <c:pt idx="4">
                  <c:v>2520.9299999999998</c:v>
                </c:pt>
                <c:pt idx="5">
                  <c:v>2551.71</c:v>
                </c:pt>
                <c:pt idx="6">
                  <c:v>2582.5</c:v>
                </c:pt>
                <c:pt idx="7">
                  <c:v>2613.27</c:v>
                </c:pt>
                <c:pt idx="8">
                  <c:v>2644.06</c:v>
                </c:pt>
                <c:pt idx="9">
                  <c:v>2674.84</c:v>
                </c:pt>
              </c:numCache>
            </c:numRef>
          </c:xVal>
          <c:yVal>
            <c:numRef>
              <c:f>數據3!$B$79:$B$88</c:f>
              <c:numCache>
                <c:formatCode>General</c:formatCode>
                <c:ptCount val="10"/>
                <c:pt idx="0">
                  <c:v>42.79</c:v>
                </c:pt>
                <c:pt idx="1">
                  <c:v>42.6</c:v>
                </c:pt>
                <c:pt idx="2">
                  <c:v>42.51</c:v>
                </c:pt>
                <c:pt idx="3">
                  <c:v>42.42</c:v>
                </c:pt>
                <c:pt idx="4">
                  <c:v>42.25</c:v>
                </c:pt>
                <c:pt idx="5">
                  <c:v>42.12</c:v>
                </c:pt>
                <c:pt idx="6">
                  <c:v>42.02</c:v>
                </c:pt>
                <c:pt idx="7">
                  <c:v>41.95</c:v>
                </c:pt>
                <c:pt idx="8">
                  <c:v>41.82</c:v>
                </c:pt>
                <c:pt idx="9">
                  <c:v>41.77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29-48BA-8431-E2A84610D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274128"/>
        <c:axId val="1291278704"/>
      </c:scatterChart>
      <c:valAx>
        <c:axId val="129127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278704"/>
        <c:crosses val="autoZero"/>
        <c:crossBetween val="midCat"/>
      </c:valAx>
      <c:valAx>
        <c:axId val="12912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27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9521</xdr:colOff>
      <xdr:row>0</xdr:row>
      <xdr:rowOff>19050</xdr:rowOff>
    </xdr:from>
    <xdr:to>
      <xdr:col>19</xdr:col>
      <xdr:colOff>676275</xdr:colOff>
      <xdr:row>24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25</xdr:row>
      <xdr:rowOff>4762</xdr:rowOff>
    </xdr:from>
    <xdr:to>
      <xdr:col>20</xdr:col>
      <xdr:colOff>276225</xdr:colOff>
      <xdr:row>38</xdr:row>
      <xdr:rowOff>23812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28575</xdr:colOff>
      <xdr:row>40</xdr:row>
      <xdr:rowOff>23812</xdr:rowOff>
    </xdr:from>
    <xdr:ext cx="622093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字方塊 6"/>
            <xdr:cNvSpPr txBox="1"/>
          </xdr:nvSpPr>
          <xdr:spPr>
            <a:xfrm>
              <a:off x="8705850" y="4224337"/>
              <a:ext cx="622093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TW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altLang="zh-TW" sz="1100" i="1">
                            <a:latin typeface="Cambria Math" panose="02040503050406030204" pitchFamily="18" charset="0"/>
                          </a:rPr>
                          <m:t>IV</m:t>
                        </m:r>
                        <m:r>
                          <a:rPr lang="en-US" altLang="zh-TW" sz="11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altLang="zh-TW" sz="1100" i="1">
                            <a:latin typeface="Cambria Math" panose="02040503050406030204" pitchFamily="18" charset="0"/>
                          </a:rPr>
                          <m:t>2−</m:t>
                        </m:r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altLang="zh-TW" sz="1100" i="1">
                            <a:latin typeface="Cambria Math" panose="02040503050406030204" pitchFamily="18" charset="0"/>
                          </a:rPr>
                          <m:t>1)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altLang="zh-TW" sz="1100" i="1">
                            <a:latin typeface="Cambria Math" panose="02040503050406030204" pitchFamily="18" charset="0"/>
                          </a:rPr>
                          <m:t>C</m:t>
                        </m:r>
                        <m:r>
                          <a:rPr lang="en-US" altLang="zh-TW" sz="11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US" altLang="zh-TW" sz="1100" i="1">
                            <a:latin typeface="Cambria Math" panose="02040503050406030204" pitchFamily="18" charset="0"/>
                          </a:rPr>
                          <m:t>T</m:t>
                        </m:r>
                        <m:r>
                          <a:rPr lang="en-US" altLang="zh-TW" sz="1100" i="1">
                            <a:latin typeface="Cambria Math" panose="02040503050406030204" pitchFamily="18" charset="0"/>
                          </a:rPr>
                          <m:t>2−</m:t>
                        </m:r>
                        <m:r>
                          <m:rPr>
                            <m:sty m:val="p"/>
                          </m:rPr>
                          <a:rPr lang="en-US" altLang="zh-TW" sz="1100" i="1">
                            <a:latin typeface="Cambria Math" panose="02040503050406030204" pitchFamily="18" charset="0"/>
                          </a:rPr>
                          <m:t>T</m:t>
                        </m:r>
                        <m:r>
                          <a:rPr lang="en-US" altLang="zh-TW" sz="1100" i="1">
                            <a:latin typeface="Cambria Math" panose="02040503050406030204" pitchFamily="18" charset="0"/>
                          </a:rPr>
                          <m:t>1)</m:t>
                        </m:r>
                      </m:den>
                    </m:f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7" name="文字方塊 6"/>
            <xdr:cNvSpPr txBox="1"/>
          </xdr:nvSpPr>
          <xdr:spPr>
            <a:xfrm>
              <a:off x="8705850" y="4224337"/>
              <a:ext cx="622093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TW" sz="1100" i="0">
                  <a:latin typeface="Cambria Math" panose="02040503050406030204" pitchFamily="18" charset="0"/>
                </a:rPr>
                <a:t>(IV(</a:t>
              </a:r>
              <a:r>
                <a:rPr lang="en-US" altLang="zh-TW" sz="1100" b="0" i="0">
                  <a:latin typeface="Cambria Math" panose="02040503050406030204" pitchFamily="18" charset="0"/>
                </a:rPr>
                <a:t>𝑡</a:t>
              </a:r>
              <a:r>
                <a:rPr lang="en-US" altLang="zh-TW" sz="1100" i="0">
                  <a:latin typeface="Cambria Math" panose="02040503050406030204" pitchFamily="18" charset="0"/>
                </a:rPr>
                <a:t>2−</a:t>
              </a:r>
              <a:r>
                <a:rPr lang="en-US" altLang="zh-TW" sz="1100" b="0" i="0">
                  <a:latin typeface="Cambria Math" panose="02040503050406030204" pitchFamily="18" charset="0"/>
                </a:rPr>
                <a:t>𝑡</a:t>
              </a:r>
              <a:r>
                <a:rPr lang="en-US" altLang="zh-TW" sz="1100" i="0">
                  <a:latin typeface="Cambria Math" panose="02040503050406030204" pitchFamily="18" charset="0"/>
                </a:rPr>
                <a:t>1))/(C(T2−T1))</a:t>
              </a:r>
              <a:endParaRPr lang="zh-TW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5121</xdr:colOff>
      <xdr:row>0</xdr:row>
      <xdr:rowOff>60511</xdr:rowOff>
    </xdr:from>
    <xdr:to>
      <xdr:col>17</xdr:col>
      <xdr:colOff>342900</xdr:colOff>
      <xdr:row>18</xdr:row>
      <xdr:rowOff>9525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8897</xdr:colOff>
      <xdr:row>0</xdr:row>
      <xdr:rowOff>43961</xdr:rowOff>
    </xdr:from>
    <xdr:to>
      <xdr:col>14</xdr:col>
      <xdr:colOff>652096</xdr:colOff>
      <xdr:row>15</xdr:row>
      <xdr:rowOff>183173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23811</xdr:colOff>
      <xdr:row>0</xdr:row>
      <xdr:rowOff>166686</xdr:rowOff>
    </xdr:from>
    <xdr:to>
      <xdr:col>17</xdr:col>
      <xdr:colOff>466725</xdr:colOff>
      <xdr:row>21</xdr:row>
      <xdr:rowOff>161925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自訂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490AA"/>
      </a:accent1>
      <a:accent2>
        <a:srgbClr val="C490AA"/>
      </a:accent2>
      <a:accent3>
        <a:srgbClr val="C490AA"/>
      </a:accent3>
      <a:accent4>
        <a:srgbClr val="9CC3E5"/>
      </a:accent4>
      <a:accent5>
        <a:srgbClr val="9CC3E5"/>
      </a:accent5>
      <a:accent6>
        <a:srgbClr val="9CC3E5"/>
      </a:accent6>
      <a:hlink>
        <a:srgbClr val="0563C1"/>
      </a:hlink>
      <a:folHlink>
        <a:srgbClr val="84E4D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>
      <selection activeCell="K40" sqref="K40"/>
    </sheetView>
  </sheetViews>
  <sheetFormatPr defaultRowHeight="16.5"/>
  <cols>
    <col min="1" max="1" width="9.25" style="11"/>
    <col min="2" max="2" width="9.25" style="11" customWidth="1"/>
    <col min="3" max="3" width="9.25" style="20"/>
    <col min="4" max="4" width="9.25" style="21"/>
    <col min="5" max="6" width="9" style="22"/>
    <col min="10" max="10" width="15.375" customWidth="1"/>
  </cols>
  <sheetData>
    <row r="1" spans="1:6">
      <c r="A1" s="11">
        <v>1</v>
      </c>
      <c r="C1" s="20">
        <v>2</v>
      </c>
      <c r="E1" s="22">
        <v>3</v>
      </c>
    </row>
    <row r="2" spans="1:6">
      <c r="A2" s="11" t="s">
        <v>0</v>
      </c>
      <c r="B2" s="11" t="s">
        <v>15</v>
      </c>
      <c r="C2" s="20" t="s">
        <v>16</v>
      </c>
      <c r="D2" s="21" t="s">
        <v>18</v>
      </c>
      <c r="E2" s="22" t="s">
        <v>17</v>
      </c>
      <c r="F2" s="22" t="s">
        <v>19</v>
      </c>
    </row>
    <row r="3" spans="1:6">
      <c r="A3" s="55">
        <v>30.78</v>
      </c>
      <c r="B3" s="55">
        <f>數據1!B2+9.26</f>
        <v>8.27</v>
      </c>
      <c r="C3" s="56">
        <v>27.7</v>
      </c>
      <c r="D3" s="57">
        <v>13.64</v>
      </c>
      <c r="E3" s="60">
        <v>27.7</v>
      </c>
      <c r="F3" s="60">
        <v>11.49</v>
      </c>
    </row>
    <row r="4" spans="1:6">
      <c r="A4" s="55">
        <v>61.56</v>
      </c>
      <c r="B4" s="55">
        <f>數據1!B3+9.26</f>
        <v>8.42</v>
      </c>
      <c r="C4" s="56">
        <v>58.48</v>
      </c>
      <c r="D4" s="57">
        <v>13.68</v>
      </c>
      <c r="E4" s="60">
        <v>58.48</v>
      </c>
      <c r="F4" s="60">
        <v>11.61</v>
      </c>
    </row>
    <row r="5" spans="1:6">
      <c r="A5" s="55">
        <v>92.34</v>
      </c>
      <c r="B5" s="55">
        <f>數據1!B4+9.26</f>
        <v>8.5299999999999994</v>
      </c>
      <c r="C5" s="56">
        <v>89.26</v>
      </c>
      <c r="D5" s="57">
        <v>13.71</v>
      </c>
      <c r="E5" s="60">
        <v>89.26</v>
      </c>
      <c r="F5" s="60">
        <v>11.85</v>
      </c>
    </row>
    <row r="6" spans="1:6">
      <c r="A6" s="55">
        <v>123.12</v>
      </c>
      <c r="B6" s="55">
        <f>數據1!B5+9.26</f>
        <v>8.65</v>
      </c>
      <c r="C6" s="56">
        <v>120.04</v>
      </c>
      <c r="D6" s="57">
        <v>13.75</v>
      </c>
      <c r="E6" s="60">
        <v>120.04</v>
      </c>
      <c r="F6" s="60">
        <v>11.86</v>
      </c>
    </row>
    <row r="7" spans="1:6">
      <c r="A7" s="55">
        <v>153.9</v>
      </c>
      <c r="B7" s="55">
        <f>數據1!B6+9.26</f>
        <v>8.77</v>
      </c>
      <c r="C7" s="56">
        <v>150.83000000000001</v>
      </c>
      <c r="D7" s="57">
        <v>13.8</v>
      </c>
      <c r="E7" s="60">
        <v>150.83000000000001</v>
      </c>
      <c r="F7" s="60">
        <v>12.06</v>
      </c>
    </row>
    <row r="8" spans="1:6">
      <c r="A8" s="55">
        <v>184.68</v>
      </c>
      <c r="B8" s="55">
        <f>數據1!B7+9.26</f>
        <v>8.89</v>
      </c>
      <c r="C8" s="56">
        <v>181.61</v>
      </c>
      <c r="D8" s="57">
        <v>13.85</v>
      </c>
      <c r="E8" s="60">
        <v>181.61</v>
      </c>
      <c r="F8" s="60">
        <v>12.08</v>
      </c>
    </row>
    <row r="9" spans="1:6">
      <c r="A9" s="55">
        <v>215.46</v>
      </c>
      <c r="B9" s="55">
        <f>數據1!B8+9.26</f>
        <v>8.98</v>
      </c>
      <c r="C9" s="56">
        <v>212.39</v>
      </c>
      <c r="D9" s="57">
        <v>13.9</v>
      </c>
      <c r="E9" s="60">
        <v>212.39</v>
      </c>
      <c r="F9" s="60">
        <v>12.04</v>
      </c>
    </row>
    <row r="10" spans="1:6">
      <c r="A10" s="55">
        <v>246.24</v>
      </c>
      <c r="B10" s="55">
        <f>數據1!B9+9.26</f>
        <v>9.09</v>
      </c>
      <c r="C10" s="56">
        <v>243.17</v>
      </c>
      <c r="D10" s="57">
        <v>13.93</v>
      </c>
      <c r="E10" s="60">
        <v>243.17</v>
      </c>
      <c r="F10" s="60">
        <v>12.09</v>
      </c>
    </row>
    <row r="11" spans="1:6">
      <c r="A11" s="55">
        <v>277.02</v>
      </c>
      <c r="B11" s="55">
        <f>數據1!B10+9.26</f>
        <v>9.18</v>
      </c>
      <c r="C11" s="56">
        <v>273.95</v>
      </c>
      <c r="D11" s="57">
        <v>13.97</v>
      </c>
      <c r="E11" s="60">
        <v>273.95</v>
      </c>
      <c r="F11" s="60">
        <v>12.25</v>
      </c>
    </row>
    <row r="12" spans="1:6">
      <c r="A12" s="55">
        <v>307.8</v>
      </c>
      <c r="B12" s="55">
        <f>數據1!B11+9.26</f>
        <v>9.2899999999999991</v>
      </c>
      <c r="C12" s="56">
        <v>304.73</v>
      </c>
      <c r="D12" s="57">
        <v>14.02</v>
      </c>
      <c r="E12" s="60">
        <v>304.73</v>
      </c>
      <c r="F12" s="60">
        <v>12.34</v>
      </c>
    </row>
    <row r="13" spans="1:6">
      <c r="A13" s="55">
        <v>335.5</v>
      </c>
      <c r="B13" s="55">
        <f>數據1!B12+9.26</f>
        <v>9.41</v>
      </c>
      <c r="C13" s="56">
        <v>335.51</v>
      </c>
      <c r="D13" s="57">
        <v>14.06</v>
      </c>
      <c r="E13" s="60">
        <v>335.51</v>
      </c>
      <c r="F13" s="60">
        <v>12.36</v>
      </c>
    </row>
    <row r="14" spans="1:6">
      <c r="A14" s="55">
        <v>366.28</v>
      </c>
      <c r="B14" s="55">
        <f>數據1!B13+9.26</f>
        <v>9.629999999999999</v>
      </c>
      <c r="C14" s="58">
        <v>366.29</v>
      </c>
      <c r="D14" s="59">
        <v>14.12</v>
      </c>
      <c r="E14" s="60">
        <v>366.29</v>
      </c>
      <c r="F14" s="60">
        <v>12.44</v>
      </c>
    </row>
    <row r="15" spans="1:6">
      <c r="A15" s="55">
        <v>397.06</v>
      </c>
      <c r="B15" s="55">
        <f>數據1!B14+9.26</f>
        <v>10.45</v>
      </c>
      <c r="C15" s="58">
        <v>397.07</v>
      </c>
      <c r="D15" s="59">
        <v>14.14</v>
      </c>
      <c r="E15" s="60">
        <v>397.07</v>
      </c>
      <c r="F15" s="60">
        <v>12.67</v>
      </c>
    </row>
    <row r="16" spans="1:6">
      <c r="A16" s="55">
        <v>427.84</v>
      </c>
      <c r="B16" s="55">
        <f>數據1!B15+9.26</f>
        <v>11.03</v>
      </c>
      <c r="C16" s="58">
        <v>427.85</v>
      </c>
      <c r="D16" s="59">
        <v>14.2</v>
      </c>
      <c r="E16" s="60">
        <v>427.85</v>
      </c>
      <c r="F16" s="60">
        <v>12.74</v>
      </c>
    </row>
    <row r="17" spans="1:12">
      <c r="A17" s="55">
        <v>458.63</v>
      </c>
      <c r="B17" s="55">
        <f>數據1!B16+9.26</f>
        <v>11.64</v>
      </c>
      <c r="C17" s="58">
        <v>458.63</v>
      </c>
      <c r="D17" s="59">
        <v>14.24</v>
      </c>
      <c r="E17" s="60">
        <v>458.63</v>
      </c>
      <c r="F17" s="60">
        <v>12.82</v>
      </c>
    </row>
    <row r="18" spans="1:12">
      <c r="A18" s="55">
        <v>489.41</v>
      </c>
      <c r="B18" s="55">
        <f>數據1!B17+9.26</f>
        <v>12.44</v>
      </c>
      <c r="C18" s="58">
        <v>489.41</v>
      </c>
      <c r="D18" s="59">
        <v>14.6</v>
      </c>
      <c r="E18" s="60">
        <v>489.41</v>
      </c>
      <c r="F18" s="60">
        <v>12.91</v>
      </c>
    </row>
    <row r="19" spans="1:12">
      <c r="A19" s="55">
        <v>520.19000000000005</v>
      </c>
      <c r="B19" s="55">
        <f>數據1!B18+9.26</f>
        <v>13.129999999999999</v>
      </c>
      <c r="C19" s="58">
        <v>520.19000000000005</v>
      </c>
      <c r="D19" s="59">
        <v>15.17</v>
      </c>
      <c r="E19" s="60">
        <v>520.19000000000005</v>
      </c>
      <c r="F19" s="60">
        <v>13.02</v>
      </c>
    </row>
    <row r="20" spans="1:12">
      <c r="A20" s="55">
        <v>550.97</v>
      </c>
      <c r="B20" s="55">
        <f>數據1!B19+9.26</f>
        <v>13.629999999999999</v>
      </c>
      <c r="C20" s="58">
        <v>550.97</v>
      </c>
      <c r="D20" s="59">
        <v>15.87</v>
      </c>
      <c r="E20" s="60">
        <v>550.97</v>
      </c>
      <c r="F20" s="60">
        <v>13.1</v>
      </c>
    </row>
    <row r="21" spans="1:12">
      <c r="A21" s="55">
        <v>581.75</v>
      </c>
      <c r="B21" s="55">
        <f>數據1!B20+9.26</f>
        <v>14.93</v>
      </c>
      <c r="C21" s="58">
        <v>581.75</v>
      </c>
      <c r="D21" s="59">
        <v>16.54</v>
      </c>
      <c r="E21" s="60">
        <v>581.75</v>
      </c>
      <c r="F21" s="60">
        <v>13.19</v>
      </c>
    </row>
    <row r="22" spans="1:12">
      <c r="A22" s="55">
        <v>612.53</v>
      </c>
      <c r="B22" s="55">
        <f>數據1!B21+9.26</f>
        <v>15.32</v>
      </c>
      <c r="C22" s="58">
        <v>612.53</v>
      </c>
      <c r="D22" s="59">
        <v>17.22</v>
      </c>
      <c r="E22" s="60">
        <v>612.53</v>
      </c>
      <c r="F22" s="60">
        <v>13.23</v>
      </c>
    </row>
    <row r="23" spans="1:12">
      <c r="A23" s="55">
        <v>643.30999999999995</v>
      </c>
      <c r="B23" s="55">
        <f>數據1!B22+9.26</f>
        <v>15.82</v>
      </c>
      <c r="C23" s="58">
        <v>643.32000000000005</v>
      </c>
      <c r="D23" s="59">
        <v>17.760000000000002</v>
      </c>
      <c r="E23" s="60">
        <v>643.32000000000005</v>
      </c>
      <c r="F23" s="60">
        <v>13.42</v>
      </c>
    </row>
    <row r="24" spans="1:12">
      <c r="A24" s="55">
        <v>674.09</v>
      </c>
      <c r="B24" s="55">
        <f>數據1!B23+9.26</f>
        <v>16.45</v>
      </c>
      <c r="C24" s="58">
        <v>674.1</v>
      </c>
      <c r="D24" s="59">
        <v>18.489999999999998</v>
      </c>
      <c r="E24" s="60">
        <v>674.1</v>
      </c>
      <c r="F24" s="60">
        <v>13.87</v>
      </c>
    </row>
    <row r="25" spans="1:12">
      <c r="A25" s="55">
        <v>704.87</v>
      </c>
      <c r="B25" s="55">
        <f>數據1!B24+9.26</f>
        <v>17.299999999999997</v>
      </c>
      <c r="C25" s="58">
        <v>704.88</v>
      </c>
      <c r="D25" s="59">
        <v>18.63</v>
      </c>
      <c r="E25" s="60">
        <v>704.88</v>
      </c>
      <c r="F25" s="60">
        <v>14.58</v>
      </c>
    </row>
    <row r="26" spans="1:12">
      <c r="A26" s="55">
        <v>735.65</v>
      </c>
      <c r="B26" s="55">
        <f>數據1!B25+9.26</f>
        <v>18.100000000000001</v>
      </c>
      <c r="C26" s="58">
        <v>735.66</v>
      </c>
      <c r="D26" s="59">
        <v>19.22</v>
      </c>
      <c r="E26" s="60">
        <v>735.66</v>
      </c>
      <c r="F26" s="60">
        <v>14.97</v>
      </c>
      <c r="I26" t="s">
        <v>33</v>
      </c>
      <c r="J26" t="s">
        <v>21</v>
      </c>
    </row>
    <row r="27" spans="1:12">
      <c r="A27" s="55">
        <v>766.43</v>
      </c>
      <c r="B27" s="55">
        <f>數據1!B26+9.26</f>
        <v>18.86</v>
      </c>
      <c r="C27" s="58">
        <v>766.44</v>
      </c>
      <c r="D27" s="59">
        <v>20.03</v>
      </c>
      <c r="E27" s="60">
        <v>766.44</v>
      </c>
      <c r="F27" s="60">
        <v>15.77</v>
      </c>
      <c r="I27">
        <v>244.8</v>
      </c>
      <c r="J27" s="51">
        <v>1120.5382803952521</v>
      </c>
    </row>
    <row r="28" spans="1:12">
      <c r="A28" s="55">
        <v>797.21</v>
      </c>
      <c r="B28" s="55">
        <f>數據1!B27+9.26</f>
        <v>19.36</v>
      </c>
      <c r="C28" s="58">
        <v>797.22</v>
      </c>
      <c r="D28" s="59">
        <v>20.74</v>
      </c>
      <c r="E28" s="60">
        <v>797.22</v>
      </c>
      <c r="F28" s="60">
        <v>16.27</v>
      </c>
      <c r="I28">
        <f>511-210.6</f>
        <v>300.39999999999998</v>
      </c>
      <c r="J28" s="51">
        <v>1343.3639380708389</v>
      </c>
    </row>
    <row r="29" spans="1:12">
      <c r="A29" s="55">
        <v>827.99</v>
      </c>
      <c r="B29" s="55">
        <f>數據1!B28+9.26</f>
        <v>19.84</v>
      </c>
      <c r="C29" s="58">
        <v>828</v>
      </c>
      <c r="D29" s="59">
        <v>21.14</v>
      </c>
      <c r="E29" s="60">
        <v>828</v>
      </c>
      <c r="F29" s="60">
        <v>17.13</v>
      </c>
      <c r="I29">
        <f>491-210.6</f>
        <v>280.39999999999998</v>
      </c>
      <c r="J29" s="51">
        <v>1276.577596196626</v>
      </c>
    </row>
    <row r="30" spans="1:12">
      <c r="A30" s="55">
        <v>858.77</v>
      </c>
      <c r="B30" s="55">
        <f>數據1!B29+9.26</f>
        <v>20.67</v>
      </c>
      <c r="C30" s="58">
        <v>858.78</v>
      </c>
      <c r="D30" s="59">
        <v>21.82</v>
      </c>
      <c r="E30" s="60">
        <v>858.78</v>
      </c>
      <c r="F30" s="60">
        <v>18.04</v>
      </c>
    </row>
    <row r="31" spans="1:12">
      <c r="A31" s="55">
        <v>889.55</v>
      </c>
      <c r="B31" s="55">
        <f>數據1!B30+9.26</f>
        <v>21.45</v>
      </c>
      <c r="C31" s="58">
        <v>889.56</v>
      </c>
      <c r="D31" s="59">
        <v>22.53</v>
      </c>
      <c r="E31" s="60">
        <v>889.56</v>
      </c>
      <c r="F31" s="60">
        <v>18.52</v>
      </c>
      <c r="I31" t="s">
        <v>34</v>
      </c>
      <c r="J31">
        <v>4.0514999999999999</v>
      </c>
      <c r="K31" t="s">
        <v>35</v>
      </c>
      <c r="L31">
        <f>131.86/4.0515</f>
        <v>32.545970628162415</v>
      </c>
    </row>
    <row r="32" spans="1:12">
      <c r="A32" s="55">
        <v>920.33</v>
      </c>
      <c r="B32" s="55">
        <f>數據1!B31+9.26</f>
        <v>21.95</v>
      </c>
      <c r="C32" s="58">
        <v>920.34</v>
      </c>
      <c r="D32" s="59">
        <v>22.87</v>
      </c>
      <c r="E32" s="60">
        <v>920.34</v>
      </c>
      <c r="F32" s="60">
        <v>18.89</v>
      </c>
      <c r="I32" t="s">
        <v>36</v>
      </c>
      <c r="J32">
        <v>4.18</v>
      </c>
      <c r="K32" t="s">
        <v>37</v>
      </c>
      <c r="L32">
        <f>0.05*210.6+10</f>
        <v>20.53</v>
      </c>
    </row>
    <row r="33" spans="1:17">
      <c r="A33" s="55">
        <v>951.12</v>
      </c>
      <c r="B33" s="55">
        <f>數據1!B32+9.26</f>
        <v>22.59</v>
      </c>
      <c r="C33" s="58">
        <v>951.12</v>
      </c>
      <c r="D33" s="59">
        <v>23.13</v>
      </c>
      <c r="E33" s="60">
        <v>951.12</v>
      </c>
      <c r="F33" s="60">
        <v>19.32</v>
      </c>
      <c r="I33" t="s">
        <v>38</v>
      </c>
      <c r="J33">
        <f>(J31-J32)*100%</f>
        <v>-0.12849999999999984</v>
      </c>
      <c r="K33" t="s">
        <v>39</v>
      </c>
      <c r="L33">
        <f>(L31-L32)*100%</f>
        <v>12.015970628162414</v>
      </c>
    </row>
    <row r="34" spans="1:17">
      <c r="A34" s="55">
        <v>981.9</v>
      </c>
      <c r="B34" s="55">
        <f>數據1!B33+9.26</f>
        <v>23.240000000000002</v>
      </c>
      <c r="C34" s="58">
        <v>981.9</v>
      </c>
      <c r="D34" s="59">
        <v>24.16</v>
      </c>
      <c r="E34" s="60">
        <v>981.9</v>
      </c>
      <c r="F34" s="60">
        <v>19.899999999999999</v>
      </c>
    </row>
    <row r="35" spans="1:17">
      <c r="A35" s="55">
        <v>1012.68</v>
      </c>
      <c r="B35" s="55">
        <f>數據1!B34+9.26</f>
        <v>23.77</v>
      </c>
      <c r="C35" s="58">
        <v>1012.68</v>
      </c>
      <c r="D35" s="59">
        <v>24.27</v>
      </c>
      <c r="E35" s="60">
        <v>1012.68</v>
      </c>
      <c r="F35" s="60">
        <v>20.66</v>
      </c>
    </row>
    <row r="36" spans="1:17">
      <c r="A36" s="55">
        <v>1043.46</v>
      </c>
      <c r="B36" s="55">
        <f>數據1!B35+9.26</f>
        <v>24.54</v>
      </c>
      <c r="C36" s="58">
        <v>1043.46</v>
      </c>
      <c r="D36" s="59">
        <v>24.82</v>
      </c>
      <c r="E36" s="60">
        <v>1043.46</v>
      </c>
      <c r="F36" s="60">
        <v>21.18</v>
      </c>
    </row>
    <row r="37" spans="1:17">
      <c r="A37" s="55">
        <v>1074.24</v>
      </c>
      <c r="B37" s="55">
        <f>數據1!B36+9.26</f>
        <v>24.86</v>
      </c>
      <c r="C37" s="58">
        <v>1074.24</v>
      </c>
      <c r="D37" s="59">
        <v>25.38</v>
      </c>
      <c r="E37" s="60">
        <v>1074.24</v>
      </c>
      <c r="F37" s="60">
        <v>21.85</v>
      </c>
    </row>
    <row r="38" spans="1:17">
      <c r="A38" s="55">
        <v>1105.02</v>
      </c>
      <c r="B38" s="55">
        <f>數據1!B37+9.26</f>
        <v>25.479999999999997</v>
      </c>
      <c r="C38" s="58">
        <v>1105.03</v>
      </c>
      <c r="D38" s="59">
        <v>25.92</v>
      </c>
      <c r="E38" s="60">
        <v>1105.03</v>
      </c>
      <c r="F38" s="60">
        <v>22.38</v>
      </c>
    </row>
    <row r="39" spans="1:17">
      <c r="A39" s="55">
        <v>1135.8</v>
      </c>
      <c r="B39" s="55">
        <f>數據1!B38+9.26</f>
        <v>26.299999999999997</v>
      </c>
      <c r="C39" s="58">
        <v>1135.81</v>
      </c>
      <c r="D39" s="59">
        <v>26.29</v>
      </c>
      <c r="E39" s="60">
        <v>1135.81</v>
      </c>
      <c r="F39" s="60">
        <v>23.15</v>
      </c>
    </row>
    <row r="40" spans="1:17">
      <c r="A40" s="55">
        <v>1166.58</v>
      </c>
      <c r="B40" s="55">
        <f>數據1!B39+9.26</f>
        <v>26.61</v>
      </c>
      <c r="C40" s="58">
        <v>1166.58</v>
      </c>
      <c r="D40" s="59">
        <v>26.87</v>
      </c>
      <c r="E40" s="60">
        <v>1166.58</v>
      </c>
      <c r="F40" s="60">
        <v>23.57</v>
      </c>
      <c r="I40" t="s">
        <v>55</v>
      </c>
    </row>
    <row r="41" spans="1:17" ht="33">
      <c r="A41" s="55">
        <v>1197.3599999999999</v>
      </c>
      <c r="B41" s="55">
        <f>數據1!B40+9.26</f>
        <v>27.089999999999996</v>
      </c>
      <c r="C41" s="58">
        <v>1197.3699999999999</v>
      </c>
      <c r="D41" s="59">
        <v>27.42</v>
      </c>
      <c r="E41" s="60">
        <v>1197.3699999999999</v>
      </c>
      <c r="F41" s="60">
        <v>23.99</v>
      </c>
      <c r="I41" s="49" t="s">
        <v>57</v>
      </c>
      <c r="J41" t="s">
        <v>58</v>
      </c>
      <c r="K41" t="s">
        <v>59</v>
      </c>
      <c r="L41" s="50" t="s">
        <v>60</v>
      </c>
      <c r="M41" t="s">
        <v>61</v>
      </c>
      <c r="N41" t="s">
        <v>62</v>
      </c>
      <c r="P41" t="s">
        <v>63</v>
      </c>
      <c r="Q41" t="s">
        <v>64</v>
      </c>
    </row>
    <row r="42" spans="1:17">
      <c r="A42" s="55">
        <v>1228.1400000000001</v>
      </c>
      <c r="B42" s="55">
        <f>數據1!B41+9.26</f>
        <v>27.72</v>
      </c>
      <c r="C42" s="58">
        <v>1228.1500000000001</v>
      </c>
      <c r="D42" s="59">
        <v>27.7</v>
      </c>
      <c r="E42" s="60">
        <v>1228.1500000000001</v>
      </c>
      <c r="F42" s="60">
        <v>24.49</v>
      </c>
      <c r="I42" t="s">
        <v>65</v>
      </c>
      <c r="J42">
        <v>240</v>
      </c>
      <c r="K42">
        <v>704.87</v>
      </c>
      <c r="L42" s="51">
        <v>17.299999999999997</v>
      </c>
      <c r="M42" s="51">
        <v>1228.1400000000001</v>
      </c>
      <c r="N42">
        <v>27.72</v>
      </c>
      <c r="O42" s="51">
        <v>1097.3353555662188</v>
      </c>
      <c r="P42" s="51">
        <v>4.1357379699476828</v>
      </c>
      <c r="Q42" s="51">
        <v>1.0589002404860497</v>
      </c>
    </row>
    <row r="43" spans="1:17">
      <c r="A43" s="55">
        <v>1258.92</v>
      </c>
      <c r="B43" s="55">
        <f>數據1!B42+9.26</f>
        <v>28.21</v>
      </c>
      <c r="C43" s="58">
        <v>1258.93</v>
      </c>
      <c r="D43" s="59">
        <v>28.44</v>
      </c>
      <c r="E43" s="60">
        <v>1258.93</v>
      </c>
      <c r="F43" s="60">
        <v>25.22</v>
      </c>
      <c r="J43">
        <v>280</v>
      </c>
      <c r="K43">
        <v>1043.46</v>
      </c>
      <c r="L43">
        <v>21.18</v>
      </c>
      <c r="M43" s="51">
        <v>1628.3</v>
      </c>
      <c r="N43">
        <v>31.48</v>
      </c>
      <c r="O43" s="51">
        <v>1240.740899029126</v>
      </c>
      <c r="P43" s="51">
        <v>4.1230216297116478</v>
      </c>
      <c r="Q43" s="51">
        <v>1.3631189064199034</v>
      </c>
    </row>
    <row r="44" spans="1:17" ht="18" customHeight="1">
      <c r="A44" s="55">
        <v>1289.7</v>
      </c>
      <c r="B44" s="55">
        <f>數據1!B43+9.26</f>
        <v>28.72</v>
      </c>
      <c r="C44" s="58">
        <v>1289.71</v>
      </c>
      <c r="D44" s="59">
        <v>28.87</v>
      </c>
      <c r="E44" s="60">
        <v>1289.71</v>
      </c>
      <c r="F44" s="60">
        <v>25.94</v>
      </c>
      <c r="J44">
        <v>300</v>
      </c>
      <c r="K44">
        <v>858.78</v>
      </c>
      <c r="L44">
        <v>21.82</v>
      </c>
      <c r="M44" s="51">
        <v>1474.39</v>
      </c>
      <c r="N44">
        <v>31.79</v>
      </c>
      <c r="O44" s="51">
        <v>1349.2479353059184</v>
      </c>
      <c r="P44" s="51">
        <v>4.2041813956498881</v>
      </c>
      <c r="Q44" s="51">
        <v>-0.57850228827484251</v>
      </c>
    </row>
    <row r="45" spans="1:17">
      <c r="A45" s="55">
        <v>1320.48</v>
      </c>
      <c r="B45" s="55">
        <f>數據1!B44+9.26</f>
        <v>29.36</v>
      </c>
      <c r="C45" s="58">
        <v>1320.49</v>
      </c>
      <c r="D45" s="59">
        <v>29.53</v>
      </c>
      <c r="E45" s="60">
        <v>1320.49</v>
      </c>
      <c r="F45" s="60">
        <v>26.52</v>
      </c>
      <c r="I45" t="s">
        <v>66</v>
      </c>
      <c r="J45">
        <v>240</v>
      </c>
      <c r="K45">
        <v>489.41</v>
      </c>
      <c r="L45">
        <v>12.44</v>
      </c>
      <c r="M45" s="51">
        <v>1505.17</v>
      </c>
      <c r="N45">
        <v>32.54</v>
      </c>
      <c r="O45" s="51">
        <v>1104.2726189054727</v>
      </c>
      <c r="P45" s="51">
        <v>4.1618837632588566</v>
      </c>
      <c r="Q45" s="51">
        <v>0.43340279285031474</v>
      </c>
    </row>
    <row r="46" spans="1:17">
      <c r="A46" s="55">
        <v>1351.26</v>
      </c>
      <c r="B46" s="55">
        <f>數據1!B45+9.26</f>
        <v>30.009999999999998</v>
      </c>
      <c r="C46" s="58">
        <v>1351.27</v>
      </c>
      <c r="D46" s="59">
        <v>30.05</v>
      </c>
      <c r="E46" s="60">
        <v>1351.27</v>
      </c>
      <c r="F46" s="60">
        <v>27</v>
      </c>
      <c r="J46">
        <v>280</v>
      </c>
      <c r="K46">
        <v>797.22</v>
      </c>
      <c r="L46">
        <v>16.27</v>
      </c>
      <c r="M46" s="51">
        <v>1936.1</v>
      </c>
      <c r="N46">
        <v>36.6</v>
      </c>
      <c r="O46" s="51">
        <v>1224.1139360550908</v>
      </c>
      <c r="P46" s="51">
        <v>4.0677697007778919</v>
      </c>
      <c r="Q46" s="51">
        <v>2.6849353880887037</v>
      </c>
    </row>
    <row r="47" spans="1:17">
      <c r="A47" s="55">
        <v>1382.04</v>
      </c>
      <c r="B47" s="55">
        <f>數據1!B46+9.26</f>
        <v>30.549999999999997</v>
      </c>
      <c r="C47" s="58">
        <v>1382.05</v>
      </c>
      <c r="D47" s="59">
        <v>30.44</v>
      </c>
      <c r="E47" s="60">
        <v>1382.05</v>
      </c>
      <c r="F47" s="60">
        <v>27.42</v>
      </c>
      <c r="J47">
        <v>300</v>
      </c>
      <c r="K47">
        <v>581.75</v>
      </c>
      <c r="L47">
        <v>16.54</v>
      </c>
      <c r="M47" s="51">
        <v>1812.98</v>
      </c>
      <c r="N47">
        <v>36.97</v>
      </c>
      <c r="O47" s="51">
        <v>1316.8978142437593</v>
      </c>
      <c r="P47" s="51">
        <v>4.3906838737163989</v>
      </c>
      <c r="Q47" s="51">
        <v>-5.0402840602009373</v>
      </c>
    </row>
    <row r="48" spans="1:17">
      <c r="A48" s="55">
        <v>1412.82</v>
      </c>
      <c r="B48" s="55">
        <f>數據1!B47+9.26</f>
        <v>31.14</v>
      </c>
      <c r="C48" s="58">
        <v>1412.83</v>
      </c>
      <c r="D48" s="59">
        <v>30.99</v>
      </c>
      <c r="E48" s="60">
        <v>1412.83</v>
      </c>
      <c r="F48" s="60">
        <v>27.88</v>
      </c>
    </row>
    <row r="49" spans="1:9">
      <c r="A49" s="55">
        <v>1443.6</v>
      </c>
      <c r="B49" s="55">
        <f>數據1!B48+9.26</f>
        <v>31.549999999999997</v>
      </c>
      <c r="C49" s="58">
        <v>1443.61</v>
      </c>
      <c r="D49" s="59">
        <v>31.45</v>
      </c>
      <c r="E49" s="60">
        <v>1443.61</v>
      </c>
      <c r="F49" s="60">
        <v>28.63</v>
      </c>
      <c r="I49" t="s">
        <v>48</v>
      </c>
    </row>
    <row r="50" spans="1:9">
      <c r="A50" s="55">
        <v>1474.38</v>
      </c>
      <c r="B50" s="55">
        <f>數據1!B49+9.26</f>
        <v>31.93</v>
      </c>
      <c r="C50" s="58">
        <v>1474.39</v>
      </c>
      <c r="D50" s="59">
        <v>31.79</v>
      </c>
      <c r="E50" s="60">
        <v>1474.39</v>
      </c>
      <c r="F50" s="60">
        <v>28.87</v>
      </c>
      <c r="I50" t="s">
        <v>56</v>
      </c>
    </row>
    <row r="51" spans="1:9">
      <c r="A51" s="55">
        <v>1505.17</v>
      </c>
      <c r="B51" s="55">
        <f>數據1!B50+9.26</f>
        <v>32.54</v>
      </c>
      <c r="C51" s="58">
        <v>1505.17</v>
      </c>
      <c r="D51" s="59">
        <v>32.76</v>
      </c>
      <c r="E51" s="60">
        <v>1505.17</v>
      </c>
      <c r="F51" s="60">
        <v>29.51</v>
      </c>
      <c r="I51" t="s">
        <v>49</v>
      </c>
    </row>
    <row r="52" spans="1:9">
      <c r="A52" s="55">
        <v>1535.95</v>
      </c>
      <c r="B52" s="55">
        <f>數據1!B51+9.26</f>
        <v>33.07</v>
      </c>
      <c r="C52" s="58">
        <v>1535.95</v>
      </c>
      <c r="D52" s="59">
        <v>32.880000000000003</v>
      </c>
      <c r="E52" s="60">
        <v>1535.95</v>
      </c>
      <c r="F52" s="60">
        <v>29.94</v>
      </c>
      <c r="I52" t="s">
        <v>50</v>
      </c>
    </row>
    <row r="53" spans="1:9">
      <c r="A53" s="55">
        <v>1566.73</v>
      </c>
      <c r="B53" s="55">
        <f>數據1!B52+9.26</f>
        <v>33.57</v>
      </c>
      <c r="C53" s="58">
        <v>1566.73</v>
      </c>
      <c r="D53" s="59">
        <v>33.119999999999997</v>
      </c>
      <c r="E53" s="60">
        <v>1566.73</v>
      </c>
      <c r="F53" s="60">
        <v>30.4</v>
      </c>
      <c r="I53" t="s">
        <v>51</v>
      </c>
    </row>
    <row r="54" spans="1:9">
      <c r="A54" s="55">
        <v>1597.51</v>
      </c>
      <c r="B54" s="55">
        <f>數據1!B53+9.26</f>
        <v>34.17</v>
      </c>
      <c r="C54" s="58">
        <v>1597.51</v>
      </c>
      <c r="D54" s="59">
        <v>33.630000000000003</v>
      </c>
      <c r="E54" s="60">
        <v>1597.51</v>
      </c>
      <c r="F54" s="60">
        <v>31.23</v>
      </c>
      <c r="I54" s="52" t="s">
        <v>52</v>
      </c>
    </row>
    <row r="55" spans="1:9">
      <c r="A55" s="55">
        <v>1628.29</v>
      </c>
      <c r="B55" s="55">
        <f>數據1!B54+9.26</f>
        <v>34.69</v>
      </c>
      <c r="C55" s="58">
        <v>1628.3</v>
      </c>
      <c r="D55" s="59">
        <v>34.21</v>
      </c>
      <c r="E55" s="60">
        <v>1628.3</v>
      </c>
      <c r="F55" s="60">
        <v>31.48</v>
      </c>
      <c r="I55" s="54" t="s">
        <v>54</v>
      </c>
    </row>
    <row r="56" spans="1:9">
      <c r="A56" s="55">
        <v>1659.07</v>
      </c>
      <c r="B56" s="55">
        <f>數據1!B55+9.26</f>
        <v>35.15</v>
      </c>
      <c r="C56" s="58">
        <v>1659.08</v>
      </c>
      <c r="D56" s="59">
        <v>34.53</v>
      </c>
      <c r="E56" s="60">
        <v>1659.08</v>
      </c>
      <c r="F56" s="60">
        <v>32.049999999999997</v>
      </c>
      <c r="I56" s="53" t="s">
        <v>53</v>
      </c>
    </row>
    <row r="57" spans="1:9">
      <c r="A57" s="55">
        <v>1689.85</v>
      </c>
      <c r="B57" s="55">
        <f>數據1!B56+9.26</f>
        <v>35.71</v>
      </c>
      <c r="C57" s="58">
        <v>1689.86</v>
      </c>
      <c r="D57" s="59">
        <v>35.19</v>
      </c>
      <c r="E57" s="60">
        <v>1689.86</v>
      </c>
      <c r="F57" s="60">
        <v>32.42</v>
      </c>
      <c r="I57" t="s">
        <v>67</v>
      </c>
    </row>
    <row r="58" spans="1:9">
      <c r="A58" s="55">
        <v>1720.63</v>
      </c>
      <c r="B58" s="55">
        <f>數據1!B57+9.26</f>
        <v>36.18</v>
      </c>
      <c r="C58" s="58">
        <v>1720.64</v>
      </c>
      <c r="D58" s="59">
        <v>35.42</v>
      </c>
      <c r="E58" s="60">
        <v>1720.64</v>
      </c>
      <c r="F58" s="60">
        <v>33.020000000000003</v>
      </c>
    </row>
    <row r="59" spans="1:9">
      <c r="A59" s="55">
        <v>1751.41</v>
      </c>
      <c r="B59" s="55">
        <f>數據1!B58+9.26</f>
        <v>36.630000000000003</v>
      </c>
      <c r="C59" s="58">
        <v>1751.42</v>
      </c>
      <c r="D59" s="59">
        <v>36</v>
      </c>
      <c r="E59" s="60">
        <v>1751.42</v>
      </c>
      <c r="F59" s="60">
        <v>33.65</v>
      </c>
    </row>
    <row r="60" spans="1:9">
      <c r="A60" s="55">
        <v>1782.19</v>
      </c>
      <c r="B60" s="55">
        <f>數據1!B59+9.26</f>
        <v>37.42</v>
      </c>
      <c r="C60" s="58">
        <v>1782.2</v>
      </c>
      <c r="D60" s="59">
        <v>36.35</v>
      </c>
      <c r="E60" s="60">
        <v>1782.2</v>
      </c>
      <c r="F60" s="60">
        <v>34.01</v>
      </c>
    </row>
    <row r="61" spans="1:9">
      <c r="A61" s="55">
        <v>1812.97</v>
      </c>
      <c r="B61" s="55">
        <f>數據1!B60+9.26</f>
        <v>37.74</v>
      </c>
      <c r="C61" s="58">
        <v>1812.98</v>
      </c>
      <c r="D61" s="59">
        <v>36.97</v>
      </c>
      <c r="E61" s="60">
        <v>1812.98</v>
      </c>
      <c r="F61" s="60">
        <v>34.61</v>
      </c>
    </row>
    <row r="62" spans="1:9">
      <c r="A62" s="55">
        <v>1843.75</v>
      </c>
      <c r="B62" s="55">
        <f>數據1!B61+9.26</f>
        <v>38.18</v>
      </c>
      <c r="C62" s="58">
        <v>1843.76</v>
      </c>
      <c r="D62" s="59">
        <v>37.049999999999997</v>
      </c>
      <c r="E62" s="60">
        <v>1843.76</v>
      </c>
      <c r="F62" s="60">
        <v>35.04</v>
      </c>
    </row>
    <row r="63" spans="1:9">
      <c r="A63" s="55">
        <v>1874.53</v>
      </c>
      <c r="B63" s="55">
        <f>數據1!B62+9.26</f>
        <v>38.81</v>
      </c>
      <c r="C63" s="58">
        <v>1874.54</v>
      </c>
      <c r="D63" s="59">
        <v>36.94</v>
      </c>
      <c r="E63" s="60">
        <v>1874.54</v>
      </c>
      <c r="F63" s="60">
        <v>35.69</v>
      </c>
    </row>
    <row r="64" spans="1:9">
      <c r="A64" s="55">
        <v>1905.31</v>
      </c>
      <c r="B64" s="55">
        <f>數據1!B63+9.26</f>
        <v>39.47</v>
      </c>
      <c r="C64" s="58">
        <v>1905.32</v>
      </c>
      <c r="D64" s="59">
        <v>37.020000000000003</v>
      </c>
      <c r="E64" s="60">
        <v>1905.32</v>
      </c>
      <c r="F64" s="60">
        <v>35.96</v>
      </c>
    </row>
    <row r="65" spans="1:6">
      <c r="A65" s="55">
        <v>1936.1</v>
      </c>
      <c r="B65" s="55">
        <f>數據1!B64+9.26</f>
        <v>40.08</v>
      </c>
      <c r="C65" s="58">
        <v>1936.1</v>
      </c>
      <c r="D65" s="59">
        <v>37</v>
      </c>
      <c r="E65" s="60">
        <v>1936.1</v>
      </c>
      <c r="F65" s="60">
        <v>36.6</v>
      </c>
    </row>
    <row r="66" spans="1:6">
      <c r="A66" s="55">
        <v>1966.87</v>
      </c>
      <c r="B66" s="55">
        <f>數據1!B65+9.26</f>
        <v>40.119999999999997</v>
      </c>
      <c r="C66" s="58">
        <v>1966.88</v>
      </c>
      <c r="D66" s="59">
        <v>36.97</v>
      </c>
      <c r="E66" s="60">
        <v>1966.88</v>
      </c>
      <c r="F66" s="60">
        <v>37.03</v>
      </c>
    </row>
    <row r="67" spans="1:6">
      <c r="A67" s="55">
        <v>1997.66</v>
      </c>
      <c r="B67" s="55">
        <f>數據1!B66+9.26</f>
        <v>39.96</v>
      </c>
      <c r="C67" s="58">
        <v>1997.66</v>
      </c>
      <c r="D67" s="59">
        <v>36.96</v>
      </c>
      <c r="E67" s="60">
        <v>1997.66</v>
      </c>
      <c r="F67" s="60">
        <v>37.76</v>
      </c>
    </row>
    <row r="68" spans="1:6">
      <c r="A68" s="55">
        <v>2028.44</v>
      </c>
      <c r="B68" s="55">
        <f>數據1!B67+9.26</f>
        <v>39.78</v>
      </c>
      <c r="C68" s="58">
        <v>2028.44</v>
      </c>
      <c r="D68" s="59">
        <v>36.979999999999997</v>
      </c>
      <c r="E68" s="60">
        <v>2028.44</v>
      </c>
      <c r="F68" s="60">
        <v>38.03</v>
      </c>
    </row>
    <row r="69" spans="1:6">
      <c r="A69" s="55">
        <v>2059.2199999999998</v>
      </c>
      <c r="B69" s="55">
        <f>數據1!B68+9.26</f>
        <v>39.65</v>
      </c>
      <c r="C69" s="58">
        <v>2059.2199999999998</v>
      </c>
      <c r="D69" s="59">
        <v>36.96</v>
      </c>
      <c r="E69" s="60">
        <v>2059.2199999999998</v>
      </c>
      <c r="F69" s="60">
        <v>38.619999999999997</v>
      </c>
    </row>
    <row r="70" spans="1:6">
      <c r="A70" s="55">
        <v>2090</v>
      </c>
      <c r="B70" s="55">
        <f>數據1!B69+9.26</f>
        <v>39.520000000000003</v>
      </c>
      <c r="C70" s="58">
        <v>2090</v>
      </c>
      <c r="D70" s="59">
        <v>36.909999999999997</v>
      </c>
      <c r="E70" s="60">
        <v>2090</v>
      </c>
      <c r="F70" s="60">
        <v>38.83</v>
      </c>
    </row>
    <row r="71" spans="1:6">
      <c r="A71" s="55">
        <v>2120.7800000000002</v>
      </c>
      <c r="B71" s="55">
        <f>數據1!B70+9.26</f>
        <v>39.44</v>
      </c>
      <c r="C71" s="58">
        <v>2120.7800000000002</v>
      </c>
      <c r="D71" s="59">
        <v>36.89</v>
      </c>
      <c r="E71" s="60">
        <v>2120.7800000000002</v>
      </c>
      <c r="F71" s="60">
        <v>39.49</v>
      </c>
    </row>
    <row r="72" spans="1:6">
      <c r="A72" s="55">
        <v>2151.56</v>
      </c>
      <c r="B72" s="55">
        <f>數據1!B71+9.26</f>
        <v>39.369999999999997</v>
      </c>
      <c r="C72" s="58">
        <v>2151.5700000000002</v>
      </c>
      <c r="D72" s="59">
        <v>36.840000000000003</v>
      </c>
      <c r="E72" s="60">
        <v>2151.5700000000002</v>
      </c>
      <c r="F72" s="60">
        <v>39.82</v>
      </c>
    </row>
    <row r="73" spans="1:6">
      <c r="A73" s="55">
        <v>2182.34</v>
      </c>
      <c r="B73" s="55">
        <f>數據1!B72+9.26</f>
        <v>39.270000000000003</v>
      </c>
      <c r="C73" s="58">
        <v>2182.35</v>
      </c>
      <c r="D73" s="59">
        <v>36.799999999999997</v>
      </c>
      <c r="E73" s="60">
        <v>2182.35</v>
      </c>
      <c r="F73" s="60">
        <v>40.43</v>
      </c>
    </row>
    <row r="74" spans="1:6">
      <c r="A74" s="55">
        <v>2213.12</v>
      </c>
      <c r="B74" s="55">
        <f>數據1!B73+9.26</f>
        <v>39.21</v>
      </c>
      <c r="C74" s="58">
        <v>2213.13</v>
      </c>
      <c r="D74" s="59">
        <v>36.75</v>
      </c>
      <c r="E74" s="60">
        <v>2213.13</v>
      </c>
      <c r="F74" s="60">
        <v>40.799999999999997</v>
      </c>
    </row>
    <row r="75" spans="1:6">
      <c r="A75" s="55">
        <v>2243.9</v>
      </c>
      <c r="B75" s="55">
        <f>數據1!B74+9.26</f>
        <v>39.159999999999997</v>
      </c>
      <c r="E75" s="60">
        <v>2243.91</v>
      </c>
      <c r="F75" s="60">
        <v>41.48</v>
      </c>
    </row>
    <row r="76" spans="1:6">
      <c r="A76" s="55">
        <v>2274.6799999999998</v>
      </c>
      <c r="B76" s="55">
        <f>數據1!B75+9.26</f>
        <v>39.07</v>
      </c>
      <c r="E76" s="60">
        <v>2274.69</v>
      </c>
      <c r="F76" s="60">
        <v>41.79</v>
      </c>
    </row>
    <row r="77" spans="1:6">
      <c r="E77" s="60">
        <v>2305.4699999999998</v>
      </c>
      <c r="F77" s="60">
        <v>42.29</v>
      </c>
    </row>
    <row r="78" spans="1:6">
      <c r="E78" s="60">
        <v>2336.25</v>
      </c>
      <c r="F78" s="60">
        <v>42.81</v>
      </c>
    </row>
    <row r="79" spans="1:6">
      <c r="E79" s="60">
        <v>2367.0300000000002</v>
      </c>
      <c r="F79" s="60">
        <v>42.86</v>
      </c>
    </row>
    <row r="80" spans="1:6">
      <c r="E80" s="60">
        <v>2397.81</v>
      </c>
      <c r="F80" s="60">
        <v>42.79</v>
      </c>
    </row>
    <row r="81" spans="5:6">
      <c r="E81" s="60">
        <v>2428.59</v>
      </c>
      <c r="F81" s="60">
        <v>42.6</v>
      </c>
    </row>
    <row r="82" spans="5:6">
      <c r="E82" s="60">
        <v>2459.37</v>
      </c>
      <c r="F82" s="60">
        <v>42.51</v>
      </c>
    </row>
    <row r="83" spans="5:6">
      <c r="E83" s="60">
        <v>2490.15</v>
      </c>
      <c r="F83" s="60">
        <v>42.42</v>
      </c>
    </row>
    <row r="84" spans="5:6">
      <c r="E84" s="60">
        <v>2520.9299999999998</v>
      </c>
      <c r="F84" s="60">
        <v>42.25</v>
      </c>
    </row>
    <row r="85" spans="5:6">
      <c r="E85" s="60">
        <v>2551.71</v>
      </c>
      <c r="F85" s="60">
        <v>42.12</v>
      </c>
    </row>
    <row r="86" spans="5:6">
      <c r="E86" s="60">
        <v>2582.5</v>
      </c>
      <c r="F86" s="60">
        <v>42.02</v>
      </c>
    </row>
    <row r="87" spans="5:6">
      <c r="E87" s="60">
        <v>2613.27</v>
      </c>
      <c r="F87" s="60">
        <v>41.95</v>
      </c>
    </row>
    <row r="88" spans="5:6">
      <c r="E88" s="60">
        <v>2644.06</v>
      </c>
      <c r="F88" s="60">
        <v>41.82</v>
      </c>
    </row>
    <row r="89" spans="5:6">
      <c r="E89" s="60">
        <v>2674.84</v>
      </c>
      <c r="F89" s="60">
        <v>41.77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zoomScaleNormal="100" workbookViewId="0">
      <selection activeCell="A2" sqref="A2:B75"/>
    </sheetView>
  </sheetViews>
  <sheetFormatPr defaultRowHeight="16.5"/>
  <cols>
    <col min="2" max="3" width="12.75" customWidth="1"/>
    <col min="4" max="4" width="16.25" customWidth="1"/>
    <col min="5" max="5" width="12.5" customWidth="1"/>
    <col min="6" max="6" width="15.125" customWidth="1"/>
    <col min="7" max="7" width="12.25" bestFit="1" customWidth="1"/>
  </cols>
  <sheetData>
    <row r="1" spans="1:6">
      <c r="A1" t="s">
        <v>0</v>
      </c>
      <c r="B1" s="12" t="s">
        <v>1</v>
      </c>
    </row>
    <row r="2" spans="1:6">
      <c r="A2" s="73">
        <v>30.78</v>
      </c>
      <c r="B2" s="55">
        <v>-0.99</v>
      </c>
    </row>
    <row r="3" spans="1:6" ht="17.25" thickBot="1">
      <c r="A3" s="73">
        <v>61.56</v>
      </c>
      <c r="B3" s="55">
        <v>-0.84</v>
      </c>
    </row>
    <row r="4" spans="1:6">
      <c r="A4" s="73">
        <v>92.34</v>
      </c>
      <c r="B4" s="55">
        <v>-0.73</v>
      </c>
      <c r="C4" s="1" t="s">
        <v>9</v>
      </c>
      <c r="D4" s="2" t="s">
        <v>10</v>
      </c>
      <c r="E4" s="3" t="s">
        <v>8</v>
      </c>
    </row>
    <row r="5" spans="1:6">
      <c r="A5" s="73">
        <v>123.12</v>
      </c>
      <c r="B5" s="55">
        <v>-0.61</v>
      </c>
      <c r="C5" s="4" t="s">
        <v>2</v>
      </c>
      <c r="D5" s="5">
        <v>1.4</v>
      </c>
      <c r="E5" s="6" t="s">
        <v>3</v>
      </c>
    </row>
    <row r="6" spans="1:6">
      <c r="A6" s="73">
        <v>153.9</v>
      </c>
      <c r="B6" s="55">
        <v>-0.49</v>
      </c>
      <c r="C6" s="4" t="s">
        <v>4</v>
      </c>
      <c r="D6" s="5">
        <v>14.6</v>
      </c>
      <c r="E6" s="6" t="s">
        <v>4</v>
      </c>
    </row>
    <row r="7" spans="1:6">
      <c r="A7" s="73">
        <v>184.68</v>
      </c>
      <c r="B7" s="55">
        <v>-0.37</v>
      </c>
      <c r="C7" s="4" t="s">
        <v>6</v>
      </c>
      <c r="D7" s="5">
        <v>244.8</v>
      </c>
      <c r="E7" s="6" t="s">
        <v>5</v>
      </c>
    </row>
    <row r="8" spans="1:6">
      <c r="A8" s="73">
        <v>215.46</v>
      </c>
      <c r="B8" s="55">
        <v>-0.28000000000000003</v>
      </c>
      <c r="C8" s="4" t="s">
        <v>30</v>
      </c>
      <c r="D8" s="5">
        <v>468.2</v>
      </c>
      <c r="E8" s="6" t="s">
        <v>7</v>
      </c>
    </row>
    <row r="9" spans="1:6">
      <c r="A9" s="73">
        <v>246.24</v>
      </c>
      <c r="B9" s="55">
        <v>-0.17</v>
      </c>
      <c r="C9" s="4" t="s">
        <v>11</v>
      </c>
      <c r="D9" s="5">
        <v>-9.26</v>
      </c>
      <c r="E9" s="10" t="s">
        <v>12</v>
      </c>
    </row>
    <row r="10" spans="1:6" ht="17.25" thickBot="1">
      <c r="A10" s="73">
        <v>277.02</v>
      </c>
      <c r="B10" s="55">
        <v>-0.08</v>
      </c>
      <c r="C10" s="7" t="s">
        <v>13</v>
      </c>
      <c r="D10" s="8">
        <v>22.4</v>
      </c>
      <c r="E10" s="9" t="s">
        <v>12</v>
      </c>
    </row>
    <row r="11" spans="1:6">
      <c r="A11" s="73">
        <v>307.8</v>
      </c>
      <c r="B11" s="55">
        <v>0.03</v>
      </c>
      <c r="C11" s="17"/>
      <c r="D11" s="18"/>
    </row>
    <row r="12" spans="1:6">
      <c r="A12" s="73">
        <v>335.5</v>
      </c>
      <c r="B12" s="55">
        <v>0.15</v>
      </c>
      <c r="C12" s="17"/>
      <c r="D12" s="18"/>
    </row>
    <row r="13" spans="1:6">
      <c r="A13" s="74">
        <v>366.28</v>
      </c>
      <c r="B13" s="77">
        <v>0.37</v>
      </c>
      <c r="C13" s="43" t="s">
        <v>22</v>
      </c>
      <c r="D13" s="43" t="s">
        <v>23</v>
      </c>
      <c r="E13" s="17"/>
      <c r="F13" s="17"/>
    </row>
    <row r="14" spans="1:6">
      <c r="A14" s="74">
        <v>397.06</v>
      </c>
      <c r="B14" s="77">
        <v>1.19</v>
      </c>
      <c r="C14" s="61">
        <f>(A14-366.28)/(B14-0.37)</f>
        <v>37.536585365853696</v>
      </c>
      <c r="D14" s="61">
        <f>(1.42*14.75)*C14</f>
        <v>786.20378048780572</v>
      </c>
      <c r="E14" s="39"/>
      <c r="F14" s="39"/>
    </row>
    <row r="15" spans="1:6">
      <c r="A15" s="74">
        <v>427.84</v>
      </c>
      <c r="B15" s="77">
        <v>1.77</v>
      </c>
      <c r="C15" s="61">
        <f t="shared" ref="C15:C64" si="0">(A15-366.28)/(B15-0.37)</f>
        <v>43.971428571428575</v>
      </c>
      <c r="D15" s="61">
        <f t="shared" ref="D15:D16" si="1">(1.42*14.75)*C15</f>
        <v>920.98157142857156</v>
      </c>
      <c r="E15" s="17"/>
      <c r="F15" s="39"/>
    </row>
    <row r="16" spans="1:6">
      <c r="A16" s="74">
        <v>458.63</v>
      </c>
      <c r="B16" s="77">
        <v>2.38</v>
      </c>
      <c r="C16" s="61">
        <f t="shared" si="0"/>
        <v>45.945273631840813</v>
      </c>
      <c r="D16" s="61">
        <f t="shared" si="1"/>
        <v>962.32375621890583</v>
      </c>
      <c r="E16" s="17"/>
      <c r="F16" s="39"/>
    </row>
    <row r="17" spans="1:6">
      <c r="A17" s="74">
        <v>489.41</v>
      </c>
      <c r="B17" s="77">
        <v>3.18</v>
      </c>
      <c r="C17" s="61">
        <f t="shared" si="0"/>
        <v>43.81850533807831</v>
      </c>
      <c r="D17" s="61">
        <f t="shared" ref="D17:D64" si="2">(1.42*14.75)*C17</f>
        <v>917.77859430605019</v>
      </c>
      <c r="E17" s="17"/>
      <c r="F17" s="39"/>
    </row>
    <row r="18" spans="1:6">
      <c r="A18" s="74">
        <v>520.19000000000005</v>
      </c>
      <c r="B18" s="77">
        <v>3.87</v>
      </c>
      <c r="C18" s="61">
        <f t="shared" si="0"/>
        <v>43.974285714285735</v>
      </c>
      <c r="D18" s="61">
        <f t="shared" si="2"/>
        <v>921.04141428571472</v>
      </c>
      <c r="E18" s="17"/>
      <c r="F18" s="39"/>
    </row>
    <row r="19" spans="1:6">
      <c r="A19" s="74">
        <v>550.97</v>
      </c>
      <c r="B19" s="77">
        <v>4.37</v>
      </c>
      <c r="C19" s="61">
        <f t="shared" si="0"/>
        <v>46.172500000000014</v>
      </c>
      <c r="D19" s="61">
        <f t="shared" si="2"/>
        <v>967.08301250000034</v>
      </c>
      <c r="E19" s="17"/>
      <c r="F19" s="39"/>
    </row>
    <row r="20" spans="1:6">
      <c r="A20" s="74">
        <v>581.75</v>
      </c>
      <c r="B20" s="77">
        <v>5.67</v>
      </c>
      <c r="C20" s="61">
        <f t="shared" si="0"/>
        <v>40.654716981132083</v>
      </c>
      <c r="D20" s="61">
        <f t="shared" si="2"/>
        <v>851.51304716981144</v>
      </c>
      <c r="E20" s="17"/>
      <c r="F20" s="39"/>
    </row>
    <row r="21" spans="1:6">
      <c r="A21" s="74">
        <v>612.53</v>
      </c>
      <c r="B21" s="77">
        <v>6.06</v>
      </c>
      <c r="C21" s="61">
        <f t="shared" si="0"/>
        <v>43.277680140597546</v>
      </c>
      <c r="D21" s="61">
        <f t="shared" si="2"/>
        <v>906.45101054481563</v>
      </c>
      <c r="E21" s="17"/>
      <c r="F21" s="39"/>
    </row>
    <row r="22" spans="1:6">
      <c r="A22" s="74">
        <v>643.30999999999995</v>
      </c>
      <c r="B22" s="77">
        <v>6.56</v>
      </c>
      <c r="C22" s="61">
        <f t="shared" si="0"/>
        <v>44.754442649434573</v>
      </c>
      <c r="D22" s="61">
        <f t="shared" si="2"/>
        <v>937.38180129240709</v>
      </c>
      <c r="E22" s="17"/>
      <c r="F22" s="39"/>
    </row>
    <row r="23" spans="1:6">
      <c r="A23" s="74">
        <v>674.09</v>
      </c>
      <c r="B23" s="77">
        <v>7.19</v>
      </c>
      <c r="C23" s="61">
        <f t="shared" si="0"/>
        <v>45.133431085043995</v>
      </c>
      <c r="D23" s="61">
        <f t="shared" si="2"/>
        <v>945.31971407624644</v>
      </c>
      <c r="E23" s="17"/>
      <c r="F23" s="39"/>
    </row>
    <row r="24" spans="1:6">
      <c r="A24" s="74">
        <v>704.87</v>
      </c>
      <c r="B24" s="77">
        <v>8.0399999999999991</v>
      </c>
      <c r="C24" s="61">
        <f t="shared" si="0"/>
        <v>44.144719687092575</v>
      </c>
      <c r="D24" s="61">
        <f t="shared" si="2"/>
        <v>924.61115384615402</v>
      </c>
      <c r="E24" s="17"/>
      <c r="F24" s="39"/>
    </row>
    <row r="25" spans="1:6">
      <c r="A25" s="74">
        <v>735.65</v>
      </c>
      <c r="B25" s="77">
        <v>8.84</v>
      </c>
      <c r="C25" s="61">
        <f t="shared" si="0"/>
        <v>43.60920897284533</v>
      </c>
      <c r="D25" s="61">
        <f t="shared" si="2"/>
        <v>913.3948819362455</v>
      </c>
      <c r="E25" s="17"/>
      <c r="F25" s="39"/>
    </row>
    <row r="26" spans="1:6">
      <c r="A26" s="74">
        <v>766.43</v>
      </c>
      <c r="B26" s="77">
        <v>9.6</v>
      </c>
      <c r="C26" s="61">
        <f t="shared" si="0"/>
        <v>43.353196099674967</v>
      </c>
      <c r="D26" s="61">
        <f t="shared" si="2"/>
        <v>908.03269230769217</v>
      </c>
      <c r="E26" s="17" t="s">
        <v>20</v>
      </c>
      <c r="F26" s="39" t="s">
        <v>21</v>
      </c>
    </row>
    <row r="27" spans="1:6">
      <c r="A27" s="74">
        <v>797.21</v>
      </c>
      <c r="B27" s="77">
        <v>10.1</v>
      </c>
      <c r="C27" s="61">
        <f t="shared" si="0"/>
        <v>44.288797533401855</v>
      </c>
      <c r="D27" s="61">
        <f t="shared" si="2"/>
        <v>927.62886433710185</v>
      </c>
      <c r="E27" s="65">
        <f t="shared" ref="E27:E61" si="3">(A27-A17)/(B27-B17)</f>
        <v>44.479768786127167</v>
      </c>
      <c r="F27" s="66">
        <f t="shared" ref="F27:F61" si="4">(1.42*14.75)*E27</f>
        <v>931.62875722543356</v>
      </c>
    </row>
    <row r="28" spans="1:6">
      <c r="A28" s="74">
        <v>827.99</v>
      </c>
      <c r="B28" s="77">
        <v>10.58</v>
      </c>
      <c r="C28" s="61">
        <f t="shared" si="0"/>
        <v>45.221351616062684</v>
      </c>
      <c r="D28" s="61">
        <f t="shared" si="2"/>
        <v>947.16120959843295</v>
      </c>
      <c r="E28" s="65">
        <f t="shared" si="3"/>
        <v>45.871833084947831</v>
      </c>
      <c r="F28" s="66">
        <f t="shared" si="4"/>
        <v>960.78554396423237</v>
      </c>
    </row>
    <row r="29" spans="1:6">
      <c r="A29" s="74">
        <v>858.77</v>
      </c>
      <c r="B29" s="77">
        <v>11.41</v>
      </c>
      <c r="C29" s="61">
        <f t="shared" si="0"/>
        <v>44.60960144927536</v>
      </c>
      <c r="D29" s="61">
        <f t="shared" si="2"/>
        <v>934.34810235507246</v>
      </c>
      <c r="E29" s="65">
        <f t="shared" si="3"/>
        <v>43.721590909090899</v>
      </c>
      <c r="F29" s="66">
        <f t="shared" si="4"/>
        <v>915.74872159090887</v>
      </c>
    </row>
    <row r="30" spans="1:6">
      <c r="A30" s="74">
        <v>889.55</v>
      </c>
      <c r="B30" s="77">
        <v>12.19</v>
      </c>
      <c r="C30" s="61">
        <f t="shared" si="0"/>
        <v>44.269881556683586</v>
      </c>
      <c r="D30" s="61">
        <f t="shared" si="2"/>
        <v>927.2326692047377</v>
      </c>
      <c r="E30" s="65">
        <f t="shared" si="3"/>
        <v>47.208588957055213</v>
      </c>
      <c r="F30" s="66">
        <f t="shared" si="4"/>
        <v>988.78389570552145</v>
      </c>
    </row>
    <row r="31" spans="1:6">
      <c r="A31" s="74">
        <v>920.33</v>
      </c>
      <c r="B31" s="77">
        <v>12.69</v>
      </c>
      <c r="C31" s="61">
        <f t="shared" si="0"/>
        <v>44.971590909090914</v>
      </c>
      <c r="D31" s="61">
        <f t="shared" si="2"/>
        <v>941.92997159090919</v>
      </c>
      <c r="E31" s="65">
        <f t="shared" si="3"/>
        <v>46.42533936651585</v>
      </c>
      <c r="F31" s="66">
        <f t="shared" si="4"/>
        <v>972.37873303167453</v>
      </c>
    </row>
    <row r="32" spans="1:6">
      <c r="A32" s="74">
        <v>951.12</v>
      </c>
      <c r="B32" s="77">
        <v>13.33</v>
      </c>
      <c r="C32" s="61">
        <f t="shared" si="0"/>
        <v>45.126543209876544</v>
      </c>
      <c r="D32" s="61">
        <f t="shared" si="2"/>
        <v>945.17544753086429</v>
      </c>
      <c r="E32" s="65">
        <f t="shared" si="3"/>
        <v>45.466765140324966</v>
      </c>
      <c r="F32" s="66">
        <f t="shared" si="4"/>
        <v>952.30139586410644</v>
      </c>
    </row>
    <row r="33" spans="1:7">
      <c r="A33" s="74">
        <v>981.9</v>
      </c>
      <c r="B33" s="77">
        <v>13.98</v>
      </c>
      <c r="C33" s="61">
        <f t="shared" si="0"/>
        <v>45.232916972814103</v>
      </c>
      <c r="D33" s="61">
        <f t="shared" si="2"/>
        <v>947.40344599559137</v>
      </c>
      <c r="E33" s="65">
        <f t="shared" si="3"/>
        <v>45.332842415316634</v>
      </c>
      <c r="F33" s="66">
        <f t="shared" si="4"/>
        <v>949.49638438880686</v>
      </c>
    </row>
    <row r="34" spans="1:7">
      <c r="A34" s="74">
        <v>1012.68</v>
      </c>
      <c r="B34" s="77">
        <v>14.51</v>
      </c>
      <c r="C34" s="61">
        <f t="shared" si="0"/>
        <v>45.714285714285708</v>
      </c>
      <c r="D34" s="61">
        <f t="shared" si="2"/>
        <v>957.48571428571415</v>
      </c>
      <c r="E34" s="65">
        <f t="shared" si="3"/>
        <v>47.574961360123638</v>
      </c>
      <c r="F34" s="66">
        <f t="shared" si="4"/>
        <v>996.45756568778961</v>
      </c>
    </row>
    <row r="35" spans="1:7">
      <c r="A35" s="74">
        <v>1043.46</v>
      </c>
      <c r="B35" s="77">
        <v>15.28</v>
      </c>
      <c r="C35" s="61">
        <f t="shared" si="0"/>
        <v>45.417840375586856</v>
      </c>
      <c r="D35" s="61">
        <f t="shared" si="2"/>
        <v>951.27666666666676</v>
      </c>
      <c r="E35" s="65">
        <f t="shared" si="3"/>
        <v>47.79658385093169</v>
      </c>
      <c r="F35" s="66">
        <f t="shared" si="4"/>
        <v>1001.0994487577642</v>
      </c>
    </row>
    <row r="36" spans="1:7">
      <c r="A36" s="74">
        <v>1074.24</v>
      </c>
      <c r="B36" s="77">
        <v>15.6</v>
      </c>
      <c r="C36" s="61">
        <f t="shared" si="0"/>
        <v>46.484569927774132</v>
      </c>
      <c r="D36" s="61">
        <f t="shared" si="2"/>
        <v>973.61931713722925</v>
      </c>
      <c r="E36" s="65">
        <f t="shared" si="3"/>
        <v>51.301666666666677</v>
      </c>
      <c r="F36" s="66">
        <f t="shared" si="4"/>
        <v>1074.5134083333335</v>
      </c>
    </row>
    <row r="37" spans="1:7">
      <c r="A37" s="74">
        <v>1105.02</v>
      </c>
      <c r="B37" s="77">
        <v>16.22</v>
      </c>
      <c r="C37" s="61">
        <f t="shared" si="0"/>
        <v>46.608201892744482</v>
      </c>
      <c r="D37" s="61">
        <f t="shared" si="2"/>
        <v>976.20878864353324</v>
      </c>
      <c r="E37" s="65">
        <f t="shared" si="3"/>
        <v>50.295751633986924</v>
      </c>
      <c r="F37" s="66">
        <f t="shared" si="4"/>
        <v>1053.4445179738561</v>
      </c>
    </row>
    <row r="38" spans="1:7">
      <c r="A38" s="74">
        <v>1135.8</v>
      </c>
      <c r="B38" s="77">
        <v>17.04</v>
      </c>
      <c r="C38" s="61">
        <f t="shared" si="0"/>
        <v>46.161967606478711</v>
      </c>
      <c r="D38" s="61">
        <f t="shared" si="2"/>
        <v>966.86241151769661</v>
      </c>
      <c r="E38" s="65">
        <f t="shared" si="3"/>
        <v>47.648606811145513</v>
      </c>
      <c r="F38" s="66">
        <f t="shared" si="4"/>
        <v>998.00006965944283</v>
      </c>
    </row>
    <row r="39" spans="1:7">
      <c r="A39" s="74">
        <v>1166.58</v>
      </c>
      <c r="B39" s="77">
        <v>17.350000000000001</v>
      </c>
      <c r="C39" s="61">
        <f t="shared" si="0"/>
        <v>47.13191990577149</v>
      </c>
      <c r="D39" s="61">
        <f t="shared" si="2"/>
        <v>987.17806242638392</v>
      </c>
      <c r="E39" s="65">
        <f t="shared" si="3"/>
        <v>51.819865319865301</v>
      </c>
      <c r="F39" s="66">
        <f t="shared" si="4"/>
        <v>1085.3670791245788</v>
      </c>
    </row>
    <row r="40" spans="1:7">
      <c r="A40" s="75">
        <v>1197.3599999999999</v>
      </c>
      <c r="B40" s="78">
        <v>17.829999999999998</v>
      </c>
      <c r="C40" s="61">
        <f t="shared" si="0"/>
        <v>47.599083619702178</v>
      </c>
      <c r="D40" s="61">
        <f t="shared" si="2"/>
        <v>996.96280641466217</v>
      </c>
      <c r="E40" s="65">
        <f t="shared" si="3"/>
        <v>54.576241134751776</v>
      </c>
      <c r="F40" s="66">
        <f t="shared" si="4"/>
        <v>1143.0993705673759</v>
      </c>
    </row>
    <row r="41" spans="1:7">
      <c r="A41" s="75">
        <v>1228.1400000000001</v>
      </c>
      <c r="B41" s="78">
        <v>18.46</v>
      </c>
      <c r="C41" s="61">
        <f t="shared" si="0"/>
        <v>47.642896627971261</v>
      </c>
      <c r="D41" s="61">
        <f t="shared" si="2"/>
        <v>997.88046987285804</v>
      </c>
      <c r="E41" s="65">
        <f t="shared" si="3"/>
        <v>53.346620450606586</v>
      </c>
      <c r="F41" s="66">
        <f t="shared" si="4"/>
        <v>1117.344965337955</v>
      </c>
      <c r="G41" s="39"/>
    </row>
    <row r="42" spans="1:7">
      <c r="A42" s="75">
        <v>1258.92</v>
      </c>
      <c r="B42" s="78">
        <v>18.95</v>
      </c>
      <c r="C42" s="61">
        <f t="shared" si="0"/>
        <v>48.043057050592047</v>
      </c>
      <c r="D42" s="61">
        <f t="shared" si="2"/>
        <v>1006.2618299246504</v>
      </c>
      <c r="E42" s="65">
        <f t="shared" si="3"/>
        <v>54.76868327402137</v>
      </c>
      <c r="F42" s="66">
        <f t="shared" si="4"/>
        <v>1147.1300711743777</v>
      </c>
      <c r="G42" s="39"/>
    </row>
    <row r="43" spans="1:7">
      <c r="A43" s="75">
        <v>1289.7</v>
      </c>
      <c r="B43" s="78">
        <v>19.46</v>
      </c>
      <c r="C43" s="61">
        <f t="shared" si="0"/>
        <v>48.371922472498696</v>
      </c>
      <c r="D43" s="61">
        <f t="shared" si="2"/>
        <v>1013.1499161864851</v>
      </c>
      <c r="E43" s="65">
        <f t="shared" si="3"/>
        <v>56.167883211678841</v>
      </c>
      <c r="F43" s="66">
        <f t="shared" si="4"/>
        <v>1176.4363138686133</v>
      </c>
      <c r="G43" s="39"/>
    </row>
    <row r="44" spans="1:7">
      <c r="A44" s="75">
        <v>1320.48</v>
      </c>
      <c r="B44" s="78">
        <v>20.100000000000001</v>
      </c>
      <c r="C44" s="61">
        <f t="shared" si="0"/>
        <v>48.362899138367972</v>
      </c>
      <c r="D44" s="61">
        <f t="shared" si="2"/>
        <v>1012.9609224531172</v>
      </c>
      <c r="E44" s="65">
        <f t="shared" si="3"/>
        <v>55.062611806797847</v>
      </c>
      <c r="F44" s="66">
        <f t="shared" si="4"/>
        <v>1153.2864042933809</v>
      </c>
      <c r="G44" s="39"/>
    </row>
    <row r="45" spans="1:7">
      <c r="A45" s="75">
        <v>1351.26</v>
      </c>
      <c r="B45" s="78">
        <v>20.75</v>
      </c>
      <c r="C45" s="61">
        <f t="shared" si="0"/>
        <v>48.330716388616295</v>
      </c>
      <c r="D45" s="61">
        <f t="shared" si="2"/>
        <v>1012.2868547595683</v>
      </c>
      <c r="E45" s="65">
        <f t="shared" si="3"/>
        <v>56.270566727605107</v>
      </c>
      <c r="F45" s="66">
        <f t="shared" si="4"/>
        <v>1178.5870201096891</v>
      </c>
      <c r="G45" s="39"/>
    </row>
    <row r="46" spans="1:7">
      <c r="A46" s="75">
        <v>1382.04</v>
      </c>
      <c r="B46" s="78">
        <v>21.29</v>
      </c>
      <c r="C46" s="61">
        <f t="shared" si="0"/>
        <v>48.554493307839394</v>
      </c>
      <c r="D46" s="61">
        <f t="shared" si="2"/>
        <v>1016.9738623326962</v>
      </c>
      <c r="E46" s="65">
        <f t="shared" si="3"/>
        <v>54.094903339191561</v>
      </c>
      <c r="F46" s="66">
        <f t="shared" si="4"/>
        <v>1133.0177504393673</v>
      </c>
      <c r="G46" s="39"/>
    </row>
    <row r="47" spans="1:7">
      <c r="A47" s="75">
        <v>1412.82</v>
      </c>
      <c r="B47" s="78">
        <v>21.88</v>
      </c>
      <c r="C47" s="61">
        <f t="shared" si="0"/>
        <v>48.65364946536495</v>
      </c>
      <c r="D47" s="61">
        <f t="shared" si="2"/>
        <v>1019.0506880520688</v>
      </c>
      <c r="E47" s="65">
        <f t="shared" si="3"/>
        <v>54.381625441696102</v>
      </c>
      <c r="F47" s="66">
        <f t="shared" si="4"/>
        <v>1139.0231448763247</v>
      </c>
      <c r="G47" s="39"/>
    </row>
    <row r="48" spans="1:7">
      <c r="A48" s="75">
        <v>1443.6</v>
      </c>
      <c r="B48" s="78">
        <v>22.29</v>
      </c>
      <c r="C48" s="61">
        <f t="shared" si="0"/>
        <v>49.147810218978101</v>
      </c>
      <c r="D48" s="61">
        <f t="shared" si="2"/>
        <v>1029.4008850364964</v>
      </c>
      <c r="E48" s="65">
        <f t="shared" si="3"/>
        <v>58.628571428571419</v>
      </c>
      <c r="F48" s="66">
        <f t="shared" si="4"/>
        <v>1227.9754285714284</v>
      </c>
      <c r="G48" s="39"/>
    </row>
    <row r="49" spans="1:8">
      <c r="A49" s="75">
        <v>1474.38</v>
      </c>
      <c r="B49" s="78">
        <v>22.67</v>
      </c>
      <c r="C49" s="61">
        <f t="shared" si="0"/>
        <v>49.690582959641262</v>
      </c>
      <c r="D49" s="61">
        <f t="shared" si="2"/>
        <v>1040.7692600896862</v>
      </c>
      <c r="E49" s="65">
        <f t="shared" si="3"/>
        <v>57.85714285714289</v>
      </c>
      <c r="F49" s="66">
        <f t="shared" si="4"/>
        <v>1211.8178571428577</v>
      </c>
      <c r="G49" s="39"/>
    </row>
    <row r="50" spans="1:8">
      <c r="A50" s="75">
        <v>1505.17</v>
      </c>
      <c r="B50" s="78">
        <v>23.28</v>
      </c>
      <c r="C50" s="61">
        <f t="shared" si="0"/>
        <v>49.711479703186384</v>
      </c>
      <c r="D50" s="61">
        <f t="shared" si="2"/>
        <v>1041.2069423832388</v>
      </c>
      <c r="E50" s="65">
        <f t="shared" si="3"/>
        <v>56.478899082568809</v>
      </c>
      <c r="F50" s="66">
        <f t="shared" si="4"/>
        <v>1182.9505412844037</v>
      </c>
      <c r="G50" s="39"/>
    </row>
    <row r="51" spans="1:8">
      <c r="A51" s="75">
        <v>1535.95</v>
      </c>
      <c r="B51" s="78">
        <v>23.81</v>
      </c>
      <c r="C51" s="61">
        <f t="shared" si="0"/>
        <v>49.900597269624583</v>
      </c>
      <c r="D51" s="61">
        <f t="shared" si="2"/>
        <v>1045.168009812287</v>
      </c>
      <c r="E51" s="65">
        <f t="shared" si="3"/>
        <v>57.534579439252347</v>
      </c>
      <c r="F51" s="66">
        <f t="shared" si="4"/>
        <v>1205.0617663551404</v>
      </c>
      <c r="G51" s="39"/>
    </row>
    <row r="52" spans="1:8">
      <c r="A52" s="75">
        <v>1566.73</v>
      </c>
      <c r="B52" s="78">
        <v>24.31</v>
      </c>
      <c r="C52" s="61">
        <f t="shared" si="0"/>
        <v>50.144110275689229</v>
      </c>
      <c r="D52" s="61">
        <f t="shared" si="2"/>
        <v>1050.268389724311</v>
      </c>
      <c r="E52" s="65">
        <f t="shared" si="3"/>
        <v>57.427238805970148</v>
      </c>
      <c r="F52" s="66">
        <f t="shared" si="4"/>
        <v>1202.8135167910448</v>
      </c>
      <c r="G52" s="39"/>
    </row>
    <row r="53" spans="1:8">
      <c r="A53" s="75">
        <v>1597.51</v>
      </c>
      <c r="B53" s="78">
        <v>24.91</v>
      </c>
      <c r="C53" s="61">
        <f t="shared" si="0"/>
        <v>50.172371638141811</v>
      </c>
      <c r="D53" s="61">
        <f t="shared" si="2"/>
        <v>1050.8603239608804</v>
      </c>
      <c r="E53" s="65">
        <f t="shared" si="3"/>
        <v>56.478899082568802</v>
      </c>
      <c r="F53" s="66">
        <f t="shared" si="4"/>
        <v>1182.9505412844035</v>
      </c>
      <c r="G53" s="39"/>
    </row>
    <row r="54" spans="1:8">
      <c r="A54" s="75">
        <v>1628.29</v>
      </c>
      <c r="B54" s="78">
        <v>25.43</v>
      </c>
      <c r="C54" s="61">
        <f t="shared" si="0"/>
        <v>50.359537110933758</v>
      </c>
      <c r="D54" s="61">
        <f t="shared" si="2"/>
        <v>1054.7805047885076</v>
      </c>
      <c r="E54" s="65">
        <f t="shared" si="3"/>
        <v>57.75046904315198</v>
      </c>
      <c r="F54" s="66">
        <f t="shared" si="4"/>
        <v>1209.5835741088183</v>
      </c>
      <c r="G54" s="39"/>
    </row>
    <row r="55" spans="1:8">
      <c r="A55" s="75">
        <v>1659.07</v>
      </c>
      <c r="B55" s="78">
        <v>25.89</v>
      </c>
      <c r="C55" s="61">
        <f t="shared" si="0"/>
        <v>50.657915360501569</v>
      </c>
      <c r="D55" s="61">
        <f t="shared" si="2"/>
        <v>1061.0300372257054</v>
      </c>
      <c r="E55" s="65">
        <f t="shared" si="3"/>
        <v>59.885214007782082</v>
      </c>
      <c r="F55" s="66">
        <f t="shared" si="4"/>
        <v>1254.2958073929958</v>
      </c>
      <c r="G55" s="39"/>
    </row>
    <row r="56" spans="1:8">
      <c r="A56" s="75">
        <v>1689.85</v>
      </c>
      <c r="B56" s="78">
        <v>26.45</v>
      </c>
      <c r="C56" s="61">
        <f t="shared" si="0"/>
        <v>50.750383435582826</v>
      </c>
      <c r="D56" s="61">
        <f t="shared" si="2"/>
        <v>1062.9667810582823</v>
      </c>
      <c r="E56" s="65">
        <f t="shared" si="3"/>
        <v>59.653100775193785</v>
      </c>
      <c r="F56" s="66">
        <f t="shared" si="4"/>
        <v>1249.4341957364338</v>
      </c>
      <c r="G56" s="39"/>
    </row>
    <row r="57" spans="1:8">
      <c r="A57" s="75">
        <v>1720.63</v>
      </c>
      <c r="B57" s="78">
        <v>26.92</v>
      </c>
      <c r="C57" s="61">
        <f t="shared" si="0"/>
        <v>51.011299435028249</v>
      </c>
      <c r="D57" s="61">
        <f t="shared" si="2"/>
        <v>1068.4316666666666</v>
      </c>
      <c r="E57" s="65">
        <f t="shared" si="3"/>
        <v>61.073412698412703</v>
      </c>
      <c r="F57" s="66">
        <f t="shared" si="4"/>
        <v>1279.182628968254</v>
      </c>
      <c r="G57" s="39"/>
    </row>
    <row r="58" spans="1:8">
      <c r="A58" s="75">
        <v>1751.41</v>
      </c>
      <c r="B58" s="78">
        <v>27.37</v>
      </c>
      <c r="C58" s="61">
        <f t="shared" si="0"/>
        <v>51.301111111111112</v>
      </c>
      <c r="D58" s="61">
        <f t="shared" si="2"/>
        <v>1074.5017722222221</v>
      </c>
      <c r="E58" s="65">
        <f t="shared" si="3"/>
        <v>60.592519685039385</v>
      </c>
      <c r="F58" s="66">
        <f t="shared" si="4"/>
        <v>1269.11032480315</v>
      </c>
      <c r="G58" s="39"/>
    </row>
    <row r="59" spans="1:8">
      <c r="A59" s="74">
        <v>1782.19</v>
      </c>
      <c r="B59" s="77">
        <v>28.16</v>
      </c>
      <c r="C59" s="61">
        <f t="shared" si="0"/>
        <v>50.950341849586188</v>
      </c>
      <c r="D59" s="61">
        <f t="shared" si="2"/>
        <v>1067.1549100395828</v>
      </c>
      <c r="E59" s="65">
        <f t="shared" si="3"/>
        <v>56.067395264116584</v>
      </c>
      <c r="F59" s="66">
        <f t="shared" si="4"/>
        <v>1174.3315938069218</v>
      </c>
      <c r="G59" s="41"/>
      <c r="H59" s="41"/>
    </row>
    <row r="60" spans="1:8">
      <c r="A60" s="74">
        <v>1812.97</v>
      </c>
      <c r="B60" s="77">
        <v>28.48</v>
      </c>
      <c r="C60" s="61">
        <f t="shared" si="0"/>
        <v>51.465314834578443</v>
      </c>
      <c r="D60" s="61">
        <f t="shared" si="2"/>
        <v>1077.9410192102455</v>
      </c>
      <c r="E60" s="65">
        <f t="shared" si="3"/>
        <v>59.192307692307693</v>
      </c>
      <c r="F60" s="66">
        <f t="shared" si="4"/>
        <v>1239.7828846153845</v>
      </c>
    </row>
    <row r="61" spans="1:8">
      <c r="A61" s="74">
        <v>1843.75</v>
      </c>
      <c r="B61" s="77">
        <v>28.92</v>
      </c>
      <c r="C61" s="61">
        <f t="shared" si="0"/>
        <v>51.750262697022769</v>
      </c>
      <c r="D61" s="61">
        <f t="shared" si="2"/>
        <v>1083.9092521891419</v>
      </c>
      <c r="E61" s="65">
        <f t="shared" si="3"/>
        <v>60.234833659491152</v>
      </c>
      <c r="F61" s="66">
        <f t="shared" si="4"/>
        <v>1261.6185909980422</v>
      </c>
    </row>
    <row r="62" spans="1:8">
      <c r="A62" s="74">
        <v>1874.53</v>
      </c>
      <c r="B62" s="77">
        <v>29.55</v>
      </c>
      <c r="C62" s="61">
        <f t="shared" si="0"/>
        <v>51.68779986291981</v>
      </c>
      <c r="D62" s="61">
        <f t="shared" si="2"/>
        <v>1082.6009681288554</v>
      </c>
      <c r="E62" s="17"/>
      <c r="F62" s="39"/>
    </row>
    <row r="63" spans="1:8">
      <c r="A63" s="74">
        <v>1905.31</v>
      </c>
      <c r="B63" s="77">
        <v>30.21</v>
      </c>
      <c r="C63" s="61">
        <f t="shared" si="0"/>
        <v>51.576072386058982</v>
      </c>
      <c r="D63" s="61">
        <f t="shared" si="2"/>
        <v>1080.2608361260054</v>
      </c>
      <c r="E63" s="17"/>
      <c r="F63" s="39"/>
    </row>
    <row r="64" spans="1:8" ht="17.25" thickBot="1">
      <c r="A64" s="74">
        <v>1936.1</v>
      </c>
      <c r="B64" s="77">
        <v>30.82</v>
      </c>
      <c r="C64" s="61">
        <f t="shared" si="0"/>
        <v>51.554022988505743</v>
      </c>
      <c r="D64" s="61">
        <f t="shared" si="2"/>
        <v>1079.7990114942529</v>
      </c>
      <c r="E64" s="17"/>
      <c r="F64" s="39"/>
    </row>
    <row r="65" spans="1:8">
      <c r="A65" s="58">
        <v>1966.87</v>
      </c>
      <c r="B65" s="58">
        <v>30.86</v>
      </c>
      <c r="C65" s="62">
        <f>AVERAGE(C13:C64)</f>
        <v>47.156375963043104</v>
      </c>
      <c r="D65" s="61">
        <f>AVERAGE(D13:D64)</f>
        <v>987.6902945459376</v>
      </c>
      <c r="E65" s="42" t="s">
        <v>42</v>
      </c>
      <c r="F65" s="67">
        <f>AVERAGE(F13:F64)</f>
        <v>1120.5382803952521</v>
      </c>
      <c r="G65" s="18"/>
      <c r="H65" s="18"/>
    </row>
    <row r="66" spans="1:8">
      <c r="A66" s="58">
        <v>1997.66</v>
      </c>
      <c r="B66" s="58">
        <v>30.7</v>
      </c>
      <c r="C66" s="63">
        <f>_xlfn.STDEV.P(C13:C64)</f>
        <v>3.159327445792854</v>
      </c>
      <c r="D66" s="64">
        <f>_xlfn.STDEV.P(D13:D64)</f>
        <v>66.172113352131319</v>
      </c>
      <c r="E66" s="4" t="s">
        <v>40</v>
      </c>
      <c r="F66" s="68">
        <f>_xlfn.STDEV.S(F27:F61)</f>
        <v>112.47377293690488</v>
      </c>
      <c r="H66" s="18"/>
    </row>
    <row r="67" spans="1:8">
      <c r="A67" s="58">
        <v>2028.44</v>
      </c>
      <c r="B67" s="58">
        <v>30.52</v>
      </c>
      <c r="C67" s="63">
        <f>_xlfn.STDEV.S(C13:C64)</f>
        <v>3.1907643140687778</v>
      </c>
      <c r="D67" s="64">
        <f>_xlfn.STDEV.S(D13:D64)</f>
        <v>66.830558558170551</v>
      </c>
      <c r="E67" s="4" t="s">
        <v>47</v>
      </c>
      <c r="F67" s="68">
        <v>1345.4858262690618</v>
      </c>
      <c r="H67" s="18"/>
    </row>
    <row r="68" spans="1:8" ht="17.25" thickBot="1">
      <c r="A68" s="58">
        <v>2059.2199999999998</v>
      </c>
      <c r="B68" s="58">
        <v>30.39</v>
      </c>
      <c r="C68" s="19"/>
      <c r="D68" s="18"/>
      <c r="E68" s="7" t="s">
        <v>45</v>
      </c>
      <c r="F68" s="69">
        <v>895.5907345214423</v>
      </c>
      <c r="G68" s="18"/>
      <c r="H68" s="18"/>
    </row>
    <row r="69" spans="1:8">
      <c r="A69" s="58">
        <v>2090</v>
      </c>
      <c r="B69" s="58">
        <v>30.26</v>
      </c>
      <c r="C69" s="19"/>
      <c r="D69" s="18"/>
    </row>
    <row r="70" spans="1:8">
      <c r="A70" s="58">
        <v>2120.7800000000002</v>
      </c>
      <c r="B70" s="58">
        <v>30.18</v>
      </c>
      <c r="C70" s="19"/>
      <c r="D70" s="18"/>
    </row>
    <row r="71" spans="1:8">
      <c r="A71" s="58">
        <v>2151.56</v>
      </c>
      <c r="B71" s="58">
        <v>30.11</v>
      </c>
      <c r="C71" s="19"/>
      <c r="D71" s="18"/>
    </row>
    <row r="72" spans="1:8">
      <c r="A72" s="58">
        <v>2182.34</v>
      </c>
      <c r="B72" s="58">
        <v>30.01</v>
      </c>
      <c r="C72" s="19"/>
      <c r="D72" s="18"/>
    </row>
    <row r="73" spans="1:8">
      <c r="A73" s="58">
        <v>2213.12</v>
      </c>
      <c r="B73" s="58">
        <v>29.95</v>
      </c>
      <c r="C73" s="19"/>
      <c r="D73" s="18"/>
    </row>
    <row r="74" spans="1:8">
      <c r="A74" s="58">
        <v>2243.9</v>
      </c>
      <c r="B74" s="58">
        <v>29.9</v>
      </c>
      <c r="C74" s="19"/>
      <c r="D74" s="18"/>
    </row>
    <row r="75" spans="1:8">
      <c r="A75" s="58">
        <v>2274.6799999999998</v>
      </c>
      <c r="B75" s="58">
        <v>29.81</v>
      </c>
      <c r="C75" s="19"/>
      <c r="D75" s="18"/>
    </row>
    <row r="76" spans="1:8">
      <c r="C76" s="14"/>
      <c r="D76" s="15"/>
    </row>
    <row r="77" spans="1:8">
      <c r="C77" s="13"/>
    </row>
    <row r="78" spans="1:8">
      <c r="C78" s="13"/>
    </row>
  </sheetData>
  <phoneticPr fontId="18" type="noConversion"/>
  <pageMargins left="0.7" right="0.7" top="0.75" bottom="0.75" header="0.3" footer="0.3"/>
  <pageSetup paperSize="9" orientation="portrait" r:id="rId1"/>
  <ignoredErrors>
    <ignoredError sqref="E29:E61 E27:E2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58" zoomScale="130" zoomScaleNormal="130" workbookViewId="0">
      <selection activeCell="E77" sqref="E77"/>
    </sheetView>
  </sheetViews>
  <sheetFormatPr defaultRowHeight="16.5"/>
  <cols>
    <col min="2" max="2" width="9.25" customWidth="1"/>
    <col min="3" max="3" width="11.875" customWidth="1"/>
    <col min="4" max="4" width="15.25" customWidth="1"/>
    <col min="5" max="5" width="12.25" customWidth="1"/>
    <col min="6" max="6" width="15.5" customWidth="1"/>
    <col min="8" max="8" width="9.5" bestFit="1" customWidth="1"/>
  </cols>
  <sheetData>
    <row r="1" spans="1:4" ht="17.25" thickBot="1">
      <c r="A1" t="s">
        <v>0</v>
      </c>
      <c r="B1" s="27" t="s">
        <v>14</v>
      </c>
    </row>
    <row r="2" spans="1:4">
      <c r="A2" s="55">
        <v>27.7</v>
      </c>
      <c r="B2" s="73">
        <v>13.64</v>
      </c>
      <c r="C2" s="28" t="s">
        <v>29</v>
      </c>
      <c r="D2" s="29">
        <v>26.782499999999999</v>
      </c>
    </row>
    <row r="3" spans="1:4">
      <c r="A3" s="55">
        <v>58.48</v>
      </c>
      <c r="B3" s="73">
        <v>13.68</v>
      </c>
      <c r="C3" s="30" t="s">
        <v>26</v>
      </c>
      <c r="D3" s="31">
        <v>15.07</v>
      </c>
    </row>
    <row r="4" spans="1:4">
      <c r="A4" s="55">
        <v>89.26</v>
      </c>
      <c r="B4" s="73">
        <v>13.71</v>
      </c>
      <c r="C4" s="30" t="s">
        <v>28</v>
      </c>
      <c r="D4" s="31">
        <v>1.45</v>
      </c>
    </row>
    <row r="5" spans="1:4" ht="17.25" thickBot="1">
      <c r="A5" s="55">
        <v>120.04</v>
      </c>
      <c r="B5" s="55">
        <v>13.75</v>
      </c>
      <c r="C5" s="32" t="s">
        <v>32</v>
      </c>
      <c r="D5" s="33">
        <v>511</v>
      </c>
    </row>
    <row r="6" spans="1:4">
      <c r="A6" s="55">
        <v>150.83000000000001</v>
      </c>
      <c r="B6" s="55">
        <v>13.8</v>
      </c>
    </row>
    <row r="7" spans="1:4">
      <c r="A7" s="55">
        <v>181.61</v>
      </c>
      <c r="B7" s="55">
        <v>13.85</v>
      </c>
    </row>
    <row r="8" spans="1:4">
      <c r="A8" s="55">
        <v>212.39</v>
      </c>
      <c r="B8" s="55">
        <v>13.9</v>
      </c>
    </row>
    <row r="9" spans="1:4">
      <c r="A9" s="55">
        <v>243.17</v>
      </c>
      <c r="B9" s="55">
        <v>13.93</v>
      </c>
    </row>
    <row r="10" spans="1:4">
      <c r="A10" s="55">
        <v>273.95</v>
      </c>
      <c r="B10" s="55">
        <v>13.97</v>
      </c>
    </row>
    <row r="11" spans="1:4">
      <c r="A11" s="55">
        <v>304.73</v>
      </c>
      <c r="B11" s="55">
        <v>14.02</v>
      </c>
    </row>
    <row r="12" spans="1:4">
      <c r="A12" s="55">
        <v>335.51</v>
      </c>
      <c r="B12" s="55">
        <v>14.06</v>
      </c>
    </row>
    <row r="13" spans="1:4">
      <c r="A13" s="55">
        <v>366.29</v>
      </c>
      <c r="B13" s="55">
        <v>14.12</v>
      </c>
    </row>
    <row r="14" spans="1:4">
      <c r="A14" s="55">
        <v>397.07</v>
      </c>
      <c r="B14" s="55">
        <v>14.14</v>
      </c>
    </row>
    <row r="15" spans="1:4">
      <c r="A15" s="55">
        <v>427.85</v>
      </c>
      <c r="B15" s="55">
        <v>14.2</v>
      </c>
    </row>
    <row r="16" spans="1:4">
      <c r="A16" s="55">
        <v>458.63</v>
      </c>
      <c r="B16" s="55">
        <v>14.24</v>
      </c>
    </row>
    <row r="17" spans="1:6">
      <c r="A17" s="74">
        <v>489.41</v>
      </c>
      <c r="B17" s="74">
        <v>14.6</v>
      </c>
      <c r="C17" s="46" t="s">
        <v>20</v>
      </c>
      <c r="D17" s="46" t="s">
        <v>21</v>
      </c>
    </row>
    <row r="18" spans="1:6">
      <c r="A18" s="74">
        <v>520.19000000000005</v>
      </c>
      <c r="B18" s="74">
        <v>15.17</v>
      </c>
      <c r="C18" s="45">
        <f>(A18-489.41)/(B18-14.6)</f>
        <v>54.000000000000028</v>
      </c>
      <c r="D18" s="45">
        <f t="shared" ref="D18:D20" si="0">1.45*15.07*C18</f>
        <v>1179.9810000000007</v>
      </c>
    </row>
    <row r="19" spans="1:6">
      <c r="A19" s="74">
        <v>550.97</v>
      </c>
      <c r="B19" s="74">
        <v>15.87</v>
      </c>
      <c r="C19" s="45">
        <f t="shared" ref="C19:C67" si="1">(A19-489.41)/(B19-14.6)</f>
        <v>48.47244094488191</v>
      </c>
      <c r="D19" s="45">
        <f t="shared" si="0"/>
        <v>1059.1955433070871</v>
      </c>
    </row>
    <row r="20" spans="1:6">
      <c r="A20" s="74">
        <v>581.75</v>
      </c>
      <c r="B20" s="74">
        <v>16.54</v>
      </c>
      <c r="C20" s="45">
        <f t="shared" si="1"/>
        <v>47.597938144329895</v>
      </c>
      <c r="D20" s="45">
        <f t="shared" si="0"/>
        <v>1040.0863453608247</v>
      </c>
    </row>
    <row r="21" spans="1:6">
      <c r="A21" s="74">
        <v>612.53</v>
      </c>
      <c r="B21" s="74">
        <v>17.22</v>
      </c>
      <c r="C21" s="45">
        <f t="shared" si="1"/>
        <v>46.992366412213734</v>
      </c>
      <c r="D21" s="45">
        <f t="shared" ref="D21:D67" si="2">1.45*15.07*C21</f>
        <v>1026.8536946564884</v>
      </c>
    </row>
    <row r="22" spans="1:6">
      <c r="A22" s="74">
        <v>643.32000000000005</v>
      </c>
      <c r="B22" s="74">
        <v>17.760000000000002</v>
      </c>
      <c r="C22" s="45">
        <f t="shared" si="1"/>
        <v>48.705696202531627</v>
      </c>
      <c r="D22" s="45">
        <f t="shared" si="2"/>
        <v>1064.2925205696199</v>
      </c>
    </row>
    <row r="23" spans="1:6">
      <c r="A23" s="74">
        <v>674.1</v>
      </c>
      <c r="B23" s="74">
        <v>18.489999999999998</v>
      </c>
      <c r="C23" s="45">
        <f t="shared" si="1"/>
        <v>47.478149100257085</v>
      </c>
      <c r="D23" s="45">
        <f t="shared" si="2"/>
        <v>1037.4687750642677</v>
      </c>
    </row>
    <row r="24" spans="1:6">
      <c r="A24" s="74">
        <v>704.88</v>
      </c>
      <c r="B24" s="74">
        <v>18.63</v>
      </c>
      <c r="C24" s="45">
        <f t="shared" si="1"/>
        <v>53.466501240694789</v>
      </c>
      <c r="D24" s="45">
        <f t="shared" si="2"/>
        <v>1168.3232518610423</v>
      </c>
    </row>
    <row r="25" spans="1:6">
      <c r="A25" s="74">
        <v>735.66</v>
      </c>
      <c r="B25" s="74">
        <v>19.22</v>
      </c>
      <c r="C25" s="45">
        <f t="shared" si="1"/>
        <v>53.3008658008658</v>
      </c>
      <c r="D25" s="45">
        <f t="shared" si="2"/>
        <v>1164.703869047619</v>
      </c>
    </row>
    <row r="26" spans="1:6">
      <c r="A26" s="74">
        <v>766.44</v>
      </c>
      <c r="B26" s="74">
        <v>20.03</v>
      </c>
      <c r="C26" s="45">
        <f t="shared" si="1"/>
        <v>51.018416206261499</v>
      </c>
      <c r="D26" s="45">
        <f t="shared" si="2"/>
        <v>1114.8289217311233</v>
      </c>
    </row>
    <row r="27" spans="1:6">
      <c r="A27" s="74">
        <v>797.22</v>
      </c>
      <c r="B27" s="74">
        <v>20.74</v>
      </c>
      <c r="C27" s="45">
        <f t="shared" si="1"/>
        <v>50.131921824104246</v>
      </c>
      <c r="D27" s="45">
        <f t="shared" si="2"/>
        <v>1095.457689739414</v>
      </c>
    </row>
    <row r="28" spans="1:6">
      <c r="A28" s="74">
        <v>828</v>
      </c>
      <c r="B28" s="74">
        <v>21.14</v>
      </c>
      <c r="C28" s="45">
        <f t="shared" si="1"/>
        <v>51.77217125382262</v>
      </c>
      <c r="D28" s="45">
        <f t="shared" si="2"/>
        <v>1131.299600152905</v>
      </c>
    </row>
    <row r="29" spans="1:6">
      <c r="A29" s="74">
        <v>858.78</v>
      </c>
      <c r="B29" s="75">
        <v>21.82</v>
      </c>
      <c r="C29" s="45">
        <f t="shared" si="1"/>
        <v>51.159279778393341</v>
      </c>
      <c r="D29" s="45">
        <f t="shared" si="2"/>
        <v>1117.9070020775621</v>
      </c>
    </row>
    <row r="30" spans="1:6">
      <c r="A30" s="74">
        <v>889.56</v>
      </c>
      <c r="B30" s="75">
        <v>22.53</v>
      </c>
      <c r="C30" s="45">
        <f t="shared" si="1"/>
        <v>50.460277427490524</v>
      </c>
      <c r="D30" s="45">
        <f t="shared" si="2"/>
        <v>1102.6327522068093</v>
      </c>
    </row>
    <row r="31" spans="1:6">
      <c r="A31" s="74">
        <v>920.34</v>
      </c>
      <c r="B31" s="75">
        <v>22.87</v>
      </c>
      <c r="C31" s="45">
        <f t="shared" si="1"/>
        <v>52.107617896009664</v>
      </c>
      <c r="D31" s="45">
        <f t="shared" si="2"/>
        <v>1138.6296124546552</v>
      </c>
      <c r="E31" t="s">
        <v>20</v>
      </c>
      <c r="F31" t="s">
        <v>21</v>
      </c>
    </row>
    <row r="32" spans="1:6">
      <c r="A32" s="74">
        <v>951.12</v>
      </c>
      <c r="B32" s="75">
        <v>23.13</v>
      </c>
      <c r="C32" s="45">
        <f t="shared" si="1"/>
        <v>54.127784290738575</v>
      </c>
      <c r="D32" s="45">
        <f t="shared" si="2"/>
        <v>1182.773278429074</v>
      </c>
      <c r="E32" s="51">
        <f t="shared" ref="E32:E59" si="3">(A32-A22)/(B32-B22)</f>
        <v>57.318435754189963</v>
      </c>
      <c r="F32" s="51">
        <f t="shared" ref="F32:F59" si="4">1.45*15.07*E32</f>
        <v>1252.4937988826821</v>
      </c>
    </row>
    <row r="33" spans="1:6">
      <c r="A33" s="74">
        <v>981.9</v>
      </c>
      <c r="B33" s="75">
        <v>24.16</v>
      </c>
      <c r="C33" s="45">
        <f t="shared" si="1"/>
        <v>51.515690376569033</v>
      </c>
      <c r="D33" s="45">
        <f t="shared" si="2"/>
        <v>1125.6951082635983</v>
      </c>
      <c r="E33" s="51">
        <f t="shared" si="3"/>
        <v>54.285714285714263</v>
      </c>
      <c r="F33" s="51">
        <f t="shared" si="4"/>
        <v>1186.2242857142853</v>
      </c>
    </row>
    <row r="34" spans="1:6">
      <c r="A34" s="74">
        <v>1012.68</v>
      </c>
      <c r="B34" s="75">
        <v>24.27</v>
      </c>
      <c r="C34" s="45">
        <f t="shared" si="1"/>
        <v>54.11271975180972</v>
      </c>
      <c r="D34" s="45">
        <f t="shared" si="2"/>
        <v>1182.4440956566702</v>
      </c>
      <c r="E34" s="51">
        <f t="shared" si="3"/>
        <v>54.574468085106368</v>
      </c>
      <c r="F34" s="51">
        <f t="shared" si="4"/>
        <v>1192.533989361702</v>
      </c>
    </row>
    <row r="35" spans="1:6">
      <c r="A35" s="74">
        <v>1043.46</v>
      </c>
      <c r="B35" s="75">
        <v>24.82</v>
      </c>
      <c r="C35" s="45">
        <f t="shared" si="1"/>
        <v>54.212328767123282</v>
      </c>
      <c r="D35" s="45">
        <f t="shared" si="2"/>
        <v>1184.6207020547945</v>
      </c>
      <c r="E35" s="51">
        <f t="shared" si="3"/>
        <v>54.964285714285715</v>
      </c>
      <c r="F35" s="51">
        <f t="shared" si="4"/>
        <v>1201.0520892857144</v>
      </c>
    </row>
    <row r="36" spans="1:6">
      <c r="A36" s="74">
        <v>1074.24</v>
      </c>
      <c r="B36" s="75">
        <v>25.38</v>
      </c>
      <c r="C36" s="45">
        <f t="shared" si="1"/>
        <v>54.251391465677173</v>
      </c>
      <c r="D36" s="45">
        <f t="shared" si="2"/>
        <v>1185.4742806122449</v>
      </c>
      <c r="E36" s="51">
        <f t="shared" si="3"/>
        <v>57.532710280373848</v>
      </c>
      <c r="F36" s="51">
        <f t="shared" si="4"/>
        <v>1257.1760186915892</v>
      </c>
    </row>
    <row r="37" spans="1:6">
      <c r="A37" s="74">
        <v>1105.03</v>
      </c>
      <c r="B37" s="75">
        <v>25.92</v>
      </c>
      <c r="C37" s="45">
        <f t="shared" si="1"/>
        <v>54.383392226148388</v>
      </c>
      <c r="D37" s="45">
        <f t="shared" si="2"/>
        <v>1188.3586952296816</v>
      </c>
      <c r="E37" s="51">
        <f t="shared" si="3"/>
        <v>59.422779922779874</v>
      </c>
      <c r="F37" s="51">
        <f t="shared" si="4"/>
        <v>1298.4768754826246</v>
      </c>
    </row>
    <row r="38" spans="1:6">
      <c r="A38" s="74">
        <v>1135.81</v>
      </c>
      <c r="B38" s="75">
        <v>26.29</v>
      </c>
      <c r="C38" s="45">
        <f t="shared" si="1"/>
        <v>55.295124037638999</v>
      </c>
      <c r="D38" s="45">
        <f t="shared" si="2"/>
        <v>1208.2814029084686</v>
      </c>
      <c r="E38" s="51">
        <f t="shared" si="3"/>
        <v>59.768932038834954</v>
      </c>
      <c r="F38" s="51">
        <f t="shared" si="4"/>
        <v>1306.0408184466021</v>
      </c>
    </row>
    <row r="39" spans="1:6">
      <c r="A39" s="74">
        <v>1166.58</v>
      </c>
      <c r="B39" s="75">
        <v>26.87</v>
      </c>
      <c r="C39" s="45">
        <f t="shared" si="1"/>
        <v>55.189079054604711</v>
      </c>
      <c r="D39" s="45">
        <f t="shared" si="2"/>
        <v>1205.9641609616949</v>
      </c>
      <c r="E39" s="51">
        <f t="shared" si="3"/>
        <v>60.95049504950493</v>
      </c>
      <c r="F39" s="51">
        <f t="shared" si="4"/>
        <v>1331.8597425742571</v>
      </c>
    </row>
    <row r="40" spans="1:6">
      <c r="A40" s="74">
        <v>1197.3699999999999</v>
      </c>
      <c r="B40" s="75">
        <v>27.42</v>
      </c>
      <c r="C40" s="45">
        <f t="shared" si="1"/>
        <v>55.223088923556915</v>
      </c>
      <c r="D40" s="45">
        <f t="shared" si="2"/>
        <v>1206.7073276131041</v>
      </c>
      <c r="E40" s="51">
        <f t="shared" si="3"/>
        <v>62.946830265848654</v>
      </c>
      <c r="F40" s="51">
        <f t="shared" si="4"/>
        <v>1375.482661554192</v>
      </c>
    </row>
    <row r="41" spans="1:6">
      <c r="A41" s="74">
        <v>1228.1500000000001</v>
      </c>
      <c r="B41" s="75">
        <v>27.7</v>
      </c>
      <c r="C41" s="45">
        <f t="shared" si="1"/>
        <v>56.39236641221374</v>
      </c>
      <c r="D41" s="45">
        <f t="shared" si="2"/>
        <v>1232.2577946564886</v>
      </c>
      <c r="E41" s="51">
        <f t="shared" si="3"/>
        <v>63.728778467908938</v>
      </c>
      <c r="F41" s="51">
        <f t="shared" si="4"/>
        <v>1392.5694026915123</v>
      </c>
    </row>
    <row r="42" spans="1:6">
      <c r="A42" s="74">
        <v>1258.93</v>
      </c>
      <c r="B42" s="75">
        <v>28.44</v>
      </c>
      <c r="C42" s="45">
        <f t="shared" si="1"/>
        <v>55.601156069364151</v>
      </c>
      <c r="D42" s="45">
        <f t="shared" si="2"/>
        <v>1214.9686618497108</v>
      </c>
      <c r="E42" s="51">
        <f t="shared" si="3"/>
        <v>57.967984934086616</v>
      </c>
      <c r="F42" s="51">
        <f t="shared" si="4"/>
        <v>1266.6874227871938</v>
      </c>
    </row>
    <row r="43" spans="1:6">
      <c r="A43" s="74">
        <v>1289.71</v>
      </c>
      <c r="B43" s="75">
        <v>28.87</v>
      </c>
      <c r="C43" s="45">
        <f t="shared" si="1"/>
        <v>56.082690960056055</v>
      </c>
      <c r="D43" s="45">
        <f t="shared" si="2"/>
        <v>1225.4909215136649</v>
      </c>
      <c r="E43" s="51">
        <f t="shared" si="3"/>
        <v>65.352441613588113</v>
      </c>
      <c r="F43" s="51">
        <f t="shared" si="4"/>
        <v>1428.0488779193208</v>
      </c>
    </row>
    <row r="44" spans="1:6">
      <c r="A44" s="74">
        <v>1320.49</v>
      </c>
      <c r="B44" s="75">
        <v>29.53</v>
      </c>
      <c r="C44" s="45">
        <f t="shared" si="1"/>
        <v>55.665103817816465</v>
      </c>
      <c r="D44" s="45">
        <f t="shared" si="2"/>
        <v>1216.3660160750167</v>
      </c>
      <c r="E44" s="51">
        <f t="shared" si="3"/>
        <v>58.519011406844101</v>
      </c>
      <c r="F44" s="51">
        <f t="shared" si="4"/>
        <v>1278.7281777566538</v>
      </c>
    </row>
    <row r="45" spans="1:6">
      <c r="A45" s="74">
        <v>1351.27</v>
      </c>
      <c r="B45" s="75">
        <v>30.05</v>
      </c>
      <c r="C45" s="45">
        <f t="shared" si="1"/>
        <v>55.783818770226524</v>
      </c>
      <c r="D45" s="45">
        <f t="shared" si="2"/>
        <v>1218.9601158576049</v>
      </c>
      <c r="E45" s="51">
        <f t="shared" si="3"/>
        <v>58.854684512428285</v>
      </c>
      <c r="F45" s="51">
        <f t="shared" si="4"/>
        <v>1286.0631386233267</v>
      </c>
    </row>
    <row r="46" spans="1:6">
      <c r="A46" s="74">
        <v>1382.05</v>
      </c>
      <c r="B46" s="75">
        <v>30.44</v>
      </c>
      <c r="C46" s="45">
        <f t="shared" si="1"/>
        <v>56.353535353535342</v>
      </c>
      <c r="D46" s="45">
        <f t="shared" si="2"/>
        <v>1231.4092777777776</v>
      </c>
      <c r="E46" s="51">
        <f t="shared" si="3"/>
        <v>60.832015810276644</v>
      </c>
      <c r="F46" s="51">
        <f t="shared" si="4"/>
        <v>1329.2707934782602</v>
      </c>
    </row>
    <row r="47" spans="1:6">
      <c r="A47" s="74">
        <v>1412.83</v>
      </c>
      <c r="B47" s="75">
        <v>30.99</v>
      </c>
      <c r="C47" s="45">
        <f t="shared" si="1"/>
        <v>56.340451494813898</v>
      </c>
      <c r="D47" s="45">
        <f t="shared" si="2"/>
        <v>1231.123375838926</v>
      </c>
      <c r="E47" s="51">
        <f t="shared" si="3"/>
        <v>60.710059171597663</v>
      </c>
      <c r="F47" s="51">
        <f t="shared" si="4"/>
        <v>1326.6058579881665</v>
      </c>
    </row>
    <row r="48" spans="1:6">
      <c r="A48" s="74">
        <v>1443.61</v>
      </c>
      <c r="B48" s="75">
        <v>31.45</v>
      </c>
      <c r="C48" s="45">
        <f t="shared" si="1"/>
        <v>56.629080118694347</v>
      </c>
      <c r="D48" s="45">
        <f t="shared" si="2"/>
        <v>1237.4303442136495</v>
      </c>
      <c r="E48" s="51">
        <f t="shared" si="3"/>
        <v>59.651162790697661</v>
      </c>
      <c r="F48" s="51">
        <f>1.45*15.07*E48</f>
        <v>1303.46738372093</v>
      </c>
    </row>
    <row r="49" spans="1:6">
      <c r="A49" s="74">
        <v>1474.39</v>
      </c>
      <c r="B49" s="74">
        <v>31.79</v>
      </c>
      <c r="C49" s="45">
        <f t="shared" si="1"/>
        <v>57.299592786503787</v>
      </c>
      <c r="D49" s="45">
        <f t="shared" si="2"/>
        <v>1252.0820517742875</v>
      </c>
      <c r="E49" s="51">
        <f t="shared" si="3"/>
        <v>62.563008130081357</v>
      </c>
      <c r="F49" s="51">
        <f t="shared" si="4"/>
        <v>1367.0955721544728</v>
      </c>
    </row>
    <row r="50" spans="1:6">
      <c r="A50" s="74">
        <v>1505.17</v>
      </c>
      <c r="B50" s="74">
        <v>32.76</v>
      </c>
      <c r="C50" s="45">
        <f t="shared" si="1"/>
        <v>55.933920704845825</v>
      </c>
      <c r="D50" s="45">
        <f t="shared" si="2"/>
        <v>1222.2400682819386</v>
      </c>
      <c r="E50" s="51">
        <f t="shared" si="3"/>
        <v>57.640449438202324</v>
      </c>
      <c r="F50" s="51">
        <f t="shared" si="4"/>
        <v>1259.5302808988781</v>
      </c>
    </row>
    <row r="51" spans="1:6">
      <c r="A51" s="74">
        <v>1535.95</v>
      </c>
      <c r="B51" s="74">
        <v>32.880000000000003</v>
      </c>
      <c r="C51" s="45">
        <f t="shared" si="1"/>
        <v>57.250547045951855</v>
      </c>
      <c r="D51" s="45">
        <f t="shared" si="2"/>
        <v>1251.0103287746169</v>
      </c>
      <c r="E51" s="51">
        <f t="shared" si="3"/>
        <v>59.420849420849372</v>
      </c>
      <c r="F51" s="51">
        <f t="shared" si="4"/>
        <v>1298.4346911196901</v>
      </c>
    </row>
    <row r="52" spans="1:6">
      <c r="A52" s="74">
        <v>1566.73</v>
      </c>
      <c r="B52" s="74">
        <v>33.119999999999997</v>
      </c>
      <c r="C52" s="45">
        <f t="shared" si="1"/>
        <v>58.170626349892018</v>
      </c>
      <c r="D52" s="45">
        <f t="shared" si="2"/>
        <v>1271.1154416846655</v>
      </c>
      <c r="E52" s="51">
        <f t="shared" si="3"/>
        <v>65.769230769230816</v>
      </c>
      <c r="F52" s="51">
        <f t="shared" si="4"/>
        <v>1437.1563461538474</v>
      </c>
    </row>
    <row r="53" spans="1:6">
      <c r="A53" s="74">
        <v>1597.51</v>
      </c>
      <c r="B53" s="74">
        <v>33.630000000000003</v>
      </c>
      <c r="C53" s="45">
        <f t="shared" si="1"/>
        <v>58.229111928533882</v>
      </c>
      <c r="D53" s="45">
        <f t="shared" si="2"/>
        <v>1272.3934393063582</v>
      </c>
      <c r="E53" s="51">
        <f t="shared" si="3"/>
        <v>64.66386554621846</v>
      </c>
      <c r="F53" s="51">
        <f t="shared" si="4"/>
        <v>1413.0024579831927</v>
      </c>
    </row>
    <row r="54" spans="1:6">
      <c r="A54" s="74">
        <v>1628.3</v>
      </c>
      <c r="B54" s="74">
        <v>34.21</v>
      </c>
      <c r="C54" s="45">
        <f t="shared" si="1"/>
        <v>58.077001529831712</v>
      </c>
      <c r="D54" s="45">
        <f t="shared" si="2"/>
        <v>1269.0695989291178</v>
      </c>
      <c r="E54" s="51">
        <f t="shared" si="3"/>
        <v>65.771367521367509</v>
      </c>
      <c r="F54" s="51">
        <f t="shared" si="4"/>
        <v>1437.2030373931623</v>
      </c>
    </row>
    <row r="55" spans="1:6">
      <c r="A55" s="74">
        <v>1659.08</v>
      </c>
      <c r="B55" s="74">
        <v>34.53</v>
      </c>
      <c r="C55" s="45">
        <f t="shared" si="1"/>
        <v>58.688911189162063</v>
      </c>
      <c r="D55" s="45">
        <f t="shared" si="2"/>
        <v>1282.4407428499749</v>
      </c>
      <c r="E55" s="51">
        <f t="shared" si="3"/>
        <v>68.707589285714263</v>
      </c>
      <c r="F55" s="51">
        <f t="shared" si="4"/>
        <v>1501.3638872767854</v>
      </c>
    </row>
    <row r="56" spans="1:6">
      <c r="A56" s="74">
        <v>1689.86</v>
      </c>
      <c r="B56" s="74">
        <v>35.19</v>
      </c>
      <c r="C56" s="45">
        <f t="shared" si="1"/>
        <v>58.302574065080137</v>
      </c>
      <c r="D56" s="45">
        <f t="shared" si="2"/>
        <v>1273.9986971830988</v>
      </c>
      <c r="E56" s="51">
        <f t="shared" si="3"/>
        <v>64.802105263157927</v>
      </c>
      <c r="F56" s="51">
        <f t="shared" si="4"/>
        <v>1416.0232031578955</v>
      </c>
    </row>
    <row r="57" spans="1:6">
      <c r="A57" s="74">
        <v>1720.64</v>
      </c>
      <c r="B57" s="74">
        <v>35.42</v>
      </c>
      <c r="C57" s="45">
        <f t="shared" si="1"/>
        <v>59.136887608069166</v>
      </c>
      <c r="D57" s="45">
        <f t="shared" si="2"/>
        <v>1292.2296995677234</v>
      </c>
      <c r="E57" s="51">
        <f t="shared" si="3"/>
        <v>69.483069977426624</v>
      </c>
      <c r="F57" s="51">
        <f t="shared" si="4"/>
        <v>1518.309303611738</v>
      </c>
    </row>
    <row r="58" spans="1:6">
      <c r="A58" s="74">
        <v>1751.42</v>
      </c>
      <c r="B58" s="74">
        <v>36</v>
      </c>
      <c r="C58" s="45">
        <f t="shared" si="1"/>
        <v>58.972429906542061</v>
      </c>
      <c r="D58" s="45">
        <f t="shared" si="2"/>
        <v>1288.6360521028039</v>
      </c>
      <c r="E58" s="51">
        <f t="shared" si="3"/>
        <v>67.650549450549477</v>
      </c>
      <c r="F58" s="51">
        <f t="shared" si="4"/>
        <v>1478.265981318682</v>
      </c>
    </row>
    <row r="59" spans="1:6">
      <c r="A59" s="74">
        <v>1782.2</v>
      </c>
      <c r="B59" s="74">
        <v>36.35</v>
      </c>
      <c r="C59" s="45">
        <f t="shared" si="1"/>
        <v>59.438620689655174</v>
      </c>
      <c r="D59" s="45">
        <f t="shared" si="2"/>
        <v>1298.82302</v>
      </c>
      <c r="E59" s="51">
        <f t="shared" si="3"/>
        <v>67.502192982456094</v>
      </c>
      <c r="F59" s="51">
        <f t="shared" si="4"/>
        <v>1475.0241699561395</v>
      </c>
    </row>
    <row r="60" spans="1:6">
      <c r="A60" s="74">
        <v>1812.98</v>
      </c>
      <c r="B60" s="74">
        <v>36.97</v>
      </c>
      <c r="C60" s="45">
        <f t="shared" si="1"/>
        <v>59.167188198480112</v>
      </c>
      <c r="D60" s="45">
        <f t="shared" si="2"/>
        <v>1292.8918129190884</v>
      </c>
    </row>
    <row r="61" spans="1:6">
      <c r="A61" s="74">
        <v>1843.76</v>
      </c>
      <c r="B61" s="74">
        <v>37.049999999999997</v>
      </c>
      <c r="C61" s="45">
        <f t="shared" si="1"/>
        <v>60.327394209354125</v>
      </c>
      <c r="D61" s="45">
        <f t="shared" si="2"/>
        <v>1318.2440545657018</v>
      </c>
    </row>
    <row r="62" spans="1:6">
      <c r="A62" s="74">
        <v>1874.54</v>
      </c>
      <c r="B62" s="74">
        <v>36.94</v>
      </c>
      <c r="C62" s="45">
        <f t="shared" si="1"/>
        <v>62.002238137869298</v>
      </c>
      <c r="D62" s="45">
        <f t="shared" si="2"/>
        <v>1354.8419066696511</v>
      </c>
    </row>
    <row r="63" spans="1:6">
      <c r="A63" s="74">
        <v>1905.32</v>
      </c>
      <c r="B63" s="74">
        <v>37.020000000000003</v>
      </c>
      <c r="C63" s="45">
        <f t="shared" si="1"/>
        <v>63.153880463871531</v>
      </c>
      <c r="D63" s="45">
        <f t="shared" si="2"/>
        <v>1380.0070189562889</v>
      </c>
    </row>
    <row r="64" spans="1:6">
      <c r="A64" s="74">
        <v>1936.1</v>
      </c>
      <c r="B64" s="74">
        <v>37</v>
      </c>
      <c r="C64" s="45">
        <f t="shared" si="1"/>
        <v>64.584374999999994</v>
      </c>
      <c r="D64" s="45">
        <f t="shared" si="2"/>
        <v>1411.2654703124999</v>
      </c>
    </row>
    <row r="65" spans="1:6">
      <c r="A65" s="74">
        <v>1966.88</v>
      </c>
      <c r="B65" s="74">
        <v>36.97</v>
      </c>
      <c r="C65" s="45">
        <f t="shared" si="1"/>
        <v>66.046937863209664</v>
      </c>
      <c r="D65" s="45">
        <f t="shared" si="2"/>
        <v>1443.2246627179261</v>
      </c>
    </row>
    <row r="66" spans="1:6">
      <c r="A66" s="74">
        <v>1997.66</v>
      </c>
      <c r="B66" s="74">
        <v>36.96</v>
      </c>
      <c r="C66" s="45">
        <f t="shared" si="1"/>
        <v>67.453041144901619</v>
      </c>
      <c r="D66" s="45">
        <f t="shared" si="2"/>
        <v>1473.9501285778178</v>
      </c>
    </row>
    <row r="67" spans="1:6" ht="17.25" thickBot="1">
      <c r="A67" s="74">
        <v>2028.44</v>
      </c>
      <c r="B67" s="74">
        <v>36.979999999999997</v>
      </c>
      <c r="C67" s="45">
        <f t="shared" si="1"/>
        <v>68.768096514745324</v>
      </c>
      <c r="D67" s="45">
        <f t="shared" si="2"/>
        <v>1502.6860609919574</v>
      </c>
    </row>
    <row r="68" spans="1:6">
      <c r="A68" s="58">
        <v>2059.2199999999998</v>
      </c>
      <c r="B68" s="58">
        <v>36.96</v>
      </c>
      <c r="C68" s="70">
        <f>AVEDEV(C18:C67)</f>
        <v>3.6514042534207953</v>
      </c>
      <c r="D68" s="70">
        <f>AVERAGE(D18:D67)</f>
        <v>1221.4227278781425</v>
      </c>
      <c r="E68" s="1" t="s">
        <v>43</v>
      </c>
      <c r="F68" s="71">
        <f t="shared" ref="F68" si="5">AVERAGE(F18:F67)</f>
        <v>1343.3639380708389</v>
      </c>
    </row>
    <row r="69" spans="1:6">
      <c r="A69" s="58">
        <v>2090</v>
      </c>
      <c r="B69" s="58">
        <v>36.909999999999997</v>
      </c>
      <c r="E69" s="47" t="s">
        <v>41</v>
      </c>
      <c r="F69" s="68">
        <f>_xlfn.STDEV.S(F32:F64)</f>
        <v>94.555795484337608</v>
      </c>
    </row>
    <row r="70" spans="1:6">
      <c r="A70" s="58">
        <v>2120.7800000000002</v>
      </c>
      <c r="B70" s="58">
        <v>36.89</v>
      </c>
      <c r="E70" s="4" t="s">
        <v>44</v>
      </c>
      <c r="F70" s="68">
        <f>F68+2*(F69)</f>
        <v>1532.4755290395142</v>
      </c>
    </row>
    <row r="71" spans="1:6" ht="17.25" thickBot="1">
      <c r="A71" s="58">
        <v>2151.5700000000002</v>
      </c>
      <c r="B71" s="58">
        <v>36.840000000000003</v>
      </c>
      <c r="E71" s="7" t="s">
        <v>46</v>
      </c>
      <c r="F71" s="72">
        <f>F68-2*(F69)</f>
        <v>1154.2523471021636</v>
      </c>
    </row>
    <row r="72" spans="1:6">
      <c r="A72" s="58">
        <v>2182.35</v>
      </c>
      <c r="B72" s="58">
        <v>36.799999999999997</v>
      </c>
    </row>
    <row r="73" spans="1:6">
      <c r="A73" s="58">
        <v>2213.13</v>
      </c>
      <c r="B73" s="58">
        <v>36.75</v>
      </c>
    </row>
  </sheetData>
  <phoneticPr fontId="18" type="noConversion"/>
  <pageMargins left="0.7" right="0.7" top="0.75" bottom="0.75" header="0.3" footer="0.3"/>
  <ignoredErrors>
    <ignoredError sqref="E34:E59 E32:E33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workbookViewId="0">
      <selection activeCell="H69" sqref="H69"/>
    </sheetView>
  </sheetViews>
  <sheetFormatPr defaultRowHeight="16.5"/>
  <cols>
    <col min="3" max="3" width="11.875" customWidth="1"/>
    <col min="4" max="4" width="15.25" customWidth="1"/>
    <col min="6" max="6" width="10" bestFit="1" customWidth="1"/>
  </cols>
  <sheetData>
    <row r="1" spans="1:4" ht="17.25" thickBot="1">
      <c r="A1" s="23" t="s">
        <v>16</v>
      </c>
      <c r="B1" s="23" t="s">
        <v>24</v>
      </c>
    </row>
    <row r="2" spans="1:4">
      <c r="A2" s="11">
        <v>27.7</v>
      </c>
      <c r="B2" s="16">
        <v>11.49</v>
      </c>
      <c r="C2" s="28" t="s">
        <v>25</v>
      </c>
      <c r="D2" s="34">
        <v>26.51</v>
      </c>
    </row>
    <row r="3" spans="1:4">
      <c r="A3" s="11">
        <v>58.48</v>
      </c>
      <c r="B3" s="16">
        <v>11.61</v>
      </c>
      <c r="C3" s="35" t="s">
        <v>4</v>
      </c>
      <c r="D3" s="36">
        <v>15.07</v>
      </c>
    </row>
    <row r="4" spans="1:4">
      <c r="A4" s="11">
        <v>89.26</v>
      </c>
      <c r="B4" s="16">
        <v>11.85</v>
      </c>
      <c r="C4" s="35" t="s">
        <v>27</v>
      </c>
      <c r="D4" s="36">
        <v>1.45</v>
      </c>
    </row>
    <row r="5" spans="1:4" ht="17.25" thickBot="1">
      <c r="A5" s="11">
        <v>120.04</v>
      </c>
      <c r="B5" s="16">
        <v>11.86</v>
      </c>
      <c r="C5" s="37" t="s">
        <v>31</v>
      </c>
      <c r="D5" s="38">
        <v>491</v>
      </c>
    </row>
    <row r="6" spans="1:4">
      <c r="A6" s="11">
        <v>150.83000000000001</v>
      </c>
      <c r="B6" s="11">
        <v>12.06</v>
      </c>
    </row>
    <row r="7" spans="1:4">
      <c r="A7" s="11">
        <v>181.61</v>
      </c>
      <c r="B7" s="11">
        <v>12.08</v>
      </c>
    </row>
    <row r="8" spans="1:4">
      <c r="A8" s="11">
        <v>212.39</v>
      </c>
      <c r="B8" s="11">
        <v>12.04</v>
      </c>
    </row>
    <row r="9" spans="1:4">
      <c r="A9" s="11">
        <v>243.17</v>
      </c>
      <c r="B9" s="11">
        <v>12.09</v>
      </c>
    </row>
    <row r="10" spans="1:4">
      <c r="A10" s="11">
        <v>273.95</v>
      </c>
      <c r="B10" s="11">
        <v>12.25</v>
      </c>
    </row>
    <row r="11" spans="1:4">
      <c r="A11" s="11">
        <v>304.73</v>
      </c>
      <c r="B11" s="11">
        <v>12.34</v>
      </c>
    </row>
    <row r="12" spans="1:4">
      <c r="A12" s="11">
        <v>335.51</v>
      </c>
      <c r="B12" s="11">
        <v>12.36</v>
      </c>
    </row>
    <row r="13" spans="1:4">
      <c r="A13" s="11">
        <v>366.29</v>
      </c>
      <c r="B13" s="11">
        <v>12.44</v>
      </c>
    </row>
    <row r="14" spans="1:4">
      <c r="A14" s="11">
        <v>397.07</v>
      </c>
      <c r="B14" s="11">
        <v>12.67</v>
      </c>
    </row>
    <row r="15" spans="1:4">
      <c r="A15" s="11">
        <v>427.85</v>
      </c>
      <c r="B15" s="11">
        <v>12.74</v>
      </c>
    </row>
    <row r="16" spans="1:4">
      <c r="A16" s="11">
        <v>458.63</v>
      </c>
      <c r="B16" s="11">
        <v>12.82</v>
      </c>
    </row>
    <row r="17" spans="1:4">
      <c r="A17" s="11">
        <v>489.41</v>
      </c>
      <c r="B17" s="11">
        <v>12.91</v>
      </c>
    </row>
    <row r="18" spans="1:4">
      <c r="A18" s="11">
        <v>520.19000000000005</v>
      </c>
      <c r="B18" s="11">
        <v>13.02</v>
      </c>
    </row>
    <row r="19" spans="1:4">
      <c r="A19" s="11">
        <v>550.97</v>
      </c>
      <c r="B19" s="11">
        <v>13.1</v>
      </c>
    </row>
    <row r="20" spans="1:4">
      <c r="A20" s="11">
        <v>581.75</v>
      </c>
      <c r="B20" s="11">
        <v>13.19</v>
      </c>
    </row>
    <row r="21" spans="1:4">
      <c r="A21" s="25">
        <v>612.53</v>
      </c>
      <c r="B21" s="25">
        <v>13.23</v>
      </c>
    </row>
    <row r="22" spans="1:4">
      <c r="A22" s="24">
        <v>643.32000000000005</v>
      </c>
      <c r="B22" s="24">
        <v>13.42</v>
      </c>
      <c r="C22" s="44" t="s">
        <v>20</v>
      </c>
      <c r="D22" s="45" t="s">
        <v>21</v>
      </c>
    </row>
    <row r="23" spans="1:4">
      <c r="A23" s="24">
        <v>674.1</v>
      </c>
      <c r="B23" s="24">
        <v>13.87</v>
      </c>
      <c r="C23" s="76">
        <f t="shared" ref="C23:C78" si="0">(A23-612.53)/(B23-13.23)</f>
        <v>96.203125000000256</v>
      </c>
      <c r="D23" s="45">
        <f>(15.07*1.45)*C23</f>
        <v>2102.1825859375058</v>
      </c>
    </row>
    <row r="24" spans="1:4">
      <c r="A24" s="24">
        <v>704.88</v>
      </c>
      <c r="B24" s="24">
        <v>14.58</v>
      </c>
      <c r="C24" s="76">
        <f t="shared" si="0"/>
        <v>68.407407407407447</v>
      </c>
      <c r="D24" s="45">
        <f t="shared" ref="D24:D26" si="1">(15.07*1.45)*C24</f>
        <v>1494.804462962964</v>
      </c>
    </row>
    <row r="25" spans="1:4">
      <c r="A25" s="24">
        <v>735.66</v>
      </c>
      <c r="B25" s="24">
        <v>14.97</v>
      </c>
      <c r="C25" s="76">
        <f t="shared" si="0"/>
        <v>70.764367816091948</v>
      </c>
      <c r="D25" s="45">
        <f t="shared" si="1"/>
        <v>1546.3075833333332</v>
      </c>
    </row>
    <row r="26" spans="1:4">
      <c r="A26" s="24">
        <v>766.44</v>
      </c>
      <c r="B26" s="24">
        <v>15.77</v>
      </c>
      <c r="C26" s="76">
        <f t="shared" si="0"/>
        <v>60.594488188976428</v>
      </c>
      <c r="D26" s="45">
        <f t="shared" si="1"/>
        <v>1324.0804586614186</v>
      </c>
    </row>
    <row r="27" spans="1:4">
      <c r="A27" s="24">
        <v>797.22</v>
      </c>
      <c r="B27" s="24">
        <v>16.27</v>
      </c>
      <c r="C27" s="76">
        <f t="shared" si="0"/>
        <v>60.753289473684248</v>
      </c>
      <c r="D27" s="45">
        <f t="shared" ref="D27:D78" si="2">(15.07*1.45)*C27</f>
        <v>1327.5505049342114</v>
      </c>
    </row>
    <row r="28" spans="1:4">
      <c r="A28" s="24">
        <v>828</v>
      </c>
      <c r="B28" s="24">
        <v>17.13</v>
      </c>
      <c r="C28" s="76">
        <f t="shared" si="0"/>
        <v>55.248717948717974</v>
      </c>
      <c r="D28" s="45">
        <f t="shared" si="2"/>
        <v>1207.2673602564109</v>
      </c>
    </row>
    <row r="29" spans="1:4">
      <c r="A29" s="24">
        <v>858.78</v>
      </c>
      <c r="B29" s="24">
        <v>18.04</v>
      </c>
      <c r="C29" s="76">
        <f t="shared" si="0"/>
        <v>51.195426195426208</v>
      </c>
      <c r="D29" s="45">
        <f t="shared" si="2"/>
        <v>1118.6968555093558</v>
      </c>
    </row>
    <row r="30" spans="1:4">
      <c r="A30" s="24">
        <v>889.56</v>
      </c>
      <c r="B30" s="24">
        <v>18.52</v>
      </c>
      <c r="C30" s="76">
        <f t="shared" si="0"/>
        <v>52.368620037807183</v>
      </c>
      <c r="D30" s="45">
        <f t="shared" si="2"/>
        <v>1144.3329007561438</v>
      </c>
    </row>
    <row r="31" spans="1:4">
      <c r="A31" s="24">
        <v>920.34</v>
      </c>
      <c r="B31" s="24">
        <v>18.89</v>
      </c>
      <c r="C31" s="76">
        <f t="shared" si="0"/>
        <v>54.383392226148416</v>
      </c>
      <c r="D31" s="45">
        <f t="shared" si="2"/>
        <v>1188.3586952296821</v>
      </c>
    </row>
    <row r="32" spans="1:4">
      <c r="A32" s="24">
        <v>951.12</v>
      </c>
      <c r="B32" s="24">
        <v>19.32</v>
      </c>
      <c r="C32" s="76">
        <f t="shared" si="0"/>
        <v>55.597701149425291</v>
      </c>
      <c r="D32" s="45">
        <f t="shared" si="2"/>
        <v>1214.8931666666667</v>
      </c>
    </row>
    <row r="33" spans="1:6">
      <c r="A33" s="24">
        <v>981.9</v>
      </c>
      <c r="B33" s="24">
        <v>19.899999999999999</v>
      </c>
      <c r="C33" s="76">
        <f t="shared" si="0"/>
        <v>55.377811094452788</v>
      </c>
      <c r="D33" s="45">
        <f t="shared" si="2"/>
        <v>1210.0882391304351</v>
      </c>
    </row>
    <row r="34" spans="1:6">
      <c r="A34" s="24">
        <v>1012.68</v>
      </c>
      <c r="B34" s="24">
        <v>20.66</v>
      </c>
      <c r="C34" s="76">
        <f t="shared" si="0"/>
        <v>53.855989232839839</v>
      </c>
      <c r="D34" s="45">
        <f t="shared" si="2"/>
        <v>1176.8341487213997</v>
      </c>
    </row>
    <row r="35" spans="1:6">
      <c r="A35" s="24">
        <v>1043.46</v>
      </c>
      <c r="B35" s="24">
        <v>21.18</v>
      </c>
      <c r="C35" s="76">
        <f t="shared" si="0"/>
        <v>54.205031446540893</v>
      </c>
      <c r="D35" s="45">
        <f t="shared" si="2"/>
        <v>1184.4612446540884</v>
      </c>
    </row>
    <row r="36" spans="1:6">
      <c r="A36" s="24">
        <v>1074.24</v>
      </c>
      <c r="B36" s="40">
        <v>21.85</v>
      </c>
      <c r="C36" s="76">
        <f t="shared" si="0"/>
        <v>53.562645011600928</v>
      </c>
      <c r="D36" s="45">
        <f t="shared" si="2"/>
        <v>1170.4241374709977</v>
      </c>
      <c r="E36" s="51">
        <f t="shared" ref="E36:E74" si="3">(A36-A26)/(B36-B26)</f>
        <v>50.624999999999979</v>
      </c>
      <c r="F36" s="51">
        <f t="shared" ref="F36:F74" si="4">(15.07*1.45)*E36</f>
        <v>1106.2321874999996</v>
      </c>
    </row>
    <row r="37" spans="1:6">
      <c r="A37" s="24">
        <v>1105.03</v>
      </c>
      <c r="B37" s="40">
        <v>22.38</v>
      </c>
      <c r="C37" s="76">
        <f t="shared" si="0"/>
        <v>53.825136612021865</v>
      </c>
      <c r="D37" s="45">
        <f t="shared" si="2"/>
        <v>1176.1599726775958</v>
      </c>
      <c r="E37" s="51">
        <f t="shared" si="3"/>
        <v>50.37806873977086</v>
      </c>
      <c r="F37" s="51">
        <f t="shared" si="4"/>
        <v>1100.8363690671031</v>
      </c>
    </row>
    <row r="38" spans="1:6">
      <c r="A38" s="24">
        <v>1135.81</v>
      </c>
      <c r="B38" s="40">
        <v>23.15</v>
      </c>
      <c r="C38" s="76">
        <f t="shared" si="0"/>
        <v>52.750000000000007</v>
      </c>
      <c r="D38" s="45">
        <f t="shared" si="2"/>
        <v>1152.6666250000003</v>
      </c>
      <c r="E38" s="51">
        <f t="shared" si="3"/>
        <v>51.13122923588039</v>
      </c>
      <c r="F38" s="51">
        <f t="shared" si="4"/>
        <v>1117.2940556478404</v>
      </c>
    </row>
    <row r="39" spans="1:6">
      <c r="A39" s="24">
        <v>1166.58</v>
      </c>
      <c r="B39" s="40">
        <v>23.57</v>
      </c>
      <c r="C39" s="76">
        <f t="shared" si="0"/>
        <v>53.583172147001932</v>
      </c>
      <c r="D39" s="45">
        <f t="shared" si="2"/>
        <v>1170.8726861702128</v>
      </c>
      <c r="E39" s="51">
        <f t="shared" si="3"/>
        <v>55.660036166365259</v>
      </c>
      <c r="F39" s="51">
        <f t="shared" si="4"/>
        <v>1216.2552802893306</v>
      </c>
    </row>
    <row r="40" spans="1:6">
      <c r="A40" s="24">
        <v>1197.3699999999999</v>
      </c>
      <c r="B40" s="40">
        <v>23.99</v>
      </c>
      <c r="C40" s="76">
        <f t="shared" si="0"/>
        <v>54.353159851301115</v>
      </c>
      <c r="D40" s="45">
        <f t="shared" si="2"/>
        <v>1187.6980724907064</v>
      </c>
      <c r="E40" s="51">
        <f t="shared" si="3"/>
        <v>56.272394881170023</v>
      </c>
      <c r="F40" s="51">
        <f t="shared" si="4"/>
        <v>1229.6362367458869</v>
      </c>
    </row>
    <row r="41" spans="1:6">
      <c r="A41" s="24">
        <v>1228.1500000000001</v>
      </c>
      <c r="B41" s="40">
        <v>24.49</v>
      </c>
      <c r="C41" s="76">
        <f t="shared" si="0"/>
        <v>54.67317939609238</v>
      </c>
      <c r="D41" s="45">
        <f t="shared" si="2"/>
        <v>1194.6909795737126</v>
      </c>
      <c r="E41" s="51">
        <f t="shared" si="3"/>
        <v>54.96607142857146</v>
      </c>
      <c r="F41" s="51">
        <f t="shared" si="4"/>
        <v>1201.0911098214294</v>
      </c>
    </row>
    <row r="42" spans="1:6">
      <c r="A42" s="24">
        <v>1258.93</v>
      </c>
      <c r="B42" s="40">
        <v>25.22</v>
      </c>
      <c r="C42" s="76">
        <f t="shared" si="0"/>
        <v>53.911592994161815</v>
      </c>
      <c r="D42" s="45">
        <f t="shared" si="2"/>
        <v>1178.0491743119269</v>
      </c>
      <c r="E42" s="51">
        <f t="shared" si="3"/>
        <v>52.171186440677985</v>
      </c>
      <c r="F42" s="51">
        <f t="shared" si="4"/>
        <v>1140.018680508475</v>
      </c>
    </row>
    <row r="43" spans="1:6">
      <c r="A43" s="24">
        <v>1289.71</v>
      </c>
      <c r="B43" s="40">
        <v>25.94</v>
      </c>
      <c r="C43" s="76">
        <f t="shared" si="0"/>
        <v>53.279307631785997</v>
      </c>
      <c r="D43" s="45">
        <f t="shared" si="2"/>
        <v>1164.2327907159718</v>
      </c>
      <c r="E43" s="51">
        <f t="shared" si="3"/>
        <v>50.961920529801311</v>
      </c>
      <c r="F43" s="51">
        <f t="shared" si="4"/>
        <v>1113.5944064569535</v>
      </c>
    </row>
    <row r="44" spans="1:6">
      <c r="A44" s="24">
        <v>1320.49</v>
      </c>
      <c r="B44" s="40">
        <v>26.52</v>
      </c>
      <c r="C44" s="76">
        <f t="shared" si="0"/>
        <v>53.270127915726114</v>
      </c>
      <c r="D44" s="45">
        <f t="shared" si="2"/>
        <v>1164.0322001504892</v>
      </c>
      <c r="E44" s="51">
        <f t="shared" si="3"/>
        <v>52.527303754266228</v>
      </c>
      <c r="F44" s="51">
        <f t="shared" si="4"/>
        <v>1147.8003779863486</v>
      </c>
    </row>
    <row r="45" spans="1:6">
      <c r="A45" s="24">
        <v>1351.27</v>
      </c>
      <c r="B45" s="40">
        <v>27</v>
      </c>
      <c r="C45" s="76">
        <f t="shared" si="0"/>
        <v>53.648511256354396</v>
      </c>
      <c r="D45" s="45">
        <f t="shared" si="2"/>
        <v>1172.3004437182283</v>
      </c>
      <c r="E45" s="51">
        <f t="shared" si="3"/>
        <v>52.888316151202737</v>
      </c>
      <c r="F45" s="51">
        <f t="shared" si="4"/>
        <v>1155.6890403780067</v>
      </c>
    </row>
    <row r="46" spans="1:6">
      <c r="A46" s="24">
        <v>1382.05</v>
      </c>
      <c r="B46" s="40">
        <v>27.42</v>
      </c>
      <c r="C46" s="76">
        <f t="shared" si="0"/>
        <v>54.22973925299506</v>
      </c>
      <c r="D46" s="45">
        <f t="shared" si="2"/>
        <v>1185.0011472868216</v>
      </c>
      <c r="E46" s="51">
        <f t="shared" si="3"/>
        <v>55.262118491920994</v>
      </c>
      <c r="F46" s="51">
        <f t="shared" si="4"/>
        <v>1207.5601822262117</v>
      </c>
    </row>
    <row r="47" spans="1:6">
      <c r="A47" s="24">
        <v>1412.83</v>
      </c>
      <c r="B47" s="40">
        <v>27.88</v>
      </c>
      <c r="C47" s="76">
        <f t="shared" si="0"/>
        <v>54.627986348122867</v>
      </c>
      <c r="D47" s="45">
        <f t="shared" si="2"/>
        <v>1193.7034436860069</v>
      </c>
      <c r="E47" s="51">
        <f t="shared" si="3"/>
        <v>55.963636363636354</v>
      </c>
      <c r="F47" s="51">
        <f t="shared" si="4"/>
        <v>1222.8893999999998</v>
      </c>
    </row>
    <row r="48" spans="1:6">
      <c r="A48" s="24">
        <v>1443.61</v>
      </c>
      <c r="B48" s="40">
        <v>28.63</v>
      </c>
      <c r="C48" s="76">
        <f t="shared" si="0"/>
        <v>53.966233766233763</v>
      </c>
      <c r="D48" s="45">
        <f t="shared" si="2"/>
        <v>1179.2431571428572</v>
      </c>
      <c r="E48" s="51">
        <f t="shared" si="3"/>
        <v>56.16788321167882</v>
      </c>
      <c r="F48" s="51">
        <f t="shared" si="4"/>
        <v>1227.3524999999997</v>
      </c>
    </row>
    <row r="49" spans="1:6">
      <c r="A49" s="24">
        <v>1474.39</v>
      </c>
      <c r="B49" s="40">
        <v>28.87</v>
      </c>
      <c r="C49" s="76">
        <f t="shared" si="0"/>
        <v>55.106138107416889</v>
      </c>
      <c r="D49" s="45">
        <f t="shared" si="2"/>
        <v>1204.1517768542203</v>
      </c>
      <c r="E49" s="51">
        <f t="shared" si="3"/>
        <v>58.077358490566063</v>
      </c>
      <c r="F49" s="51">
        <f t="shared" si="4"/>
        <v>1269.0773990566045</v>
      </c>
    </row>
    <row r="50" spans="1:6">
      <c r="A50" s="24">
        <v>1505.17</v>
      </c>
      <c r="B50" s="40">
        <v>29.51</v>
      </c>
      <c r="C50" s="76">
        <f t="shared" si="0"/>
        <v>54.830466830466833</v>
      </c>
      <c r="D50" s="45">
        <f t="shared" si="2"/>
        <v>1198.1279459459461</v>
      </c>
      <c r="E50" s="51">
        <f t="shared" si="3"/>
        <v>55.760869565217391</v>
      </c>
      <c r="F50" s="51">
        <f t="shared" si="4"/>
        <v>1218.4586413043478</v>
      </c>
    </row>
    <row r="51" spans="1:6">
      <c r="A51" s="24">
        <v>1535.95</v>
      </c>
      <c r="B51" s="40">
        <v>29.94</v>
      </c>
      <c r="C51" s="76">
        <f t="shared" si="0"/>
        <v>55.261520047875528</v>
      </c>
      <c r="D51" s="45">
        <f t="shared" si="2"/>
        <v>1207.5471053261522</v>
      </c>
      <c r="E51" s="51">
        <f t="shared" si="3"/>
        <v>56.477064220183451</v>
      </c>
      <c r="F51" s="51">
        <f t="shared" si="4"/>
        <v>1234.1085688073388</v>
      </c>
    </row>
    <row r="52" spans="1:6">
      <c r="A52" s="24">
        <v>1566.73</v>
      </c>
      <c r="B52" s="40">
        <v>30.4</v>
      </c>
      <c r="C52" s="76">
        <f t="shared" si="0"/>
        <v>55.573675014560287</v>
      </c>
      <c r="D52" s="45">
        <f t="shared" si="2"/>
        <v>1214.3681595806643</v>
      </c>
      <c r="E52" s="51">
        <f t="shared" si="3"/>
        <v>59.420849420849414</v>
      </c>
      <c r="F52" s="51">
        <f t="shared" si="4"/>
        <v>1298.434691119691</v>
      </c>
    </row>
    <row r="53" spans="1:6">
      <c r="A53" s="24">
        <v>1597.51</v>
      </c>
      <c r="B53" s="40">
        <v>31.23</v>
      </c>
      <c r="C53" s="76">
        <f t="shared" si="0"/>
        <v>54.721111111111114</v>
      </c>
      <c r="D53" s="45">
        <f t="shared" si="2"/>
        <v>1195.7383594444445</v>
      </c>
      <c r="E53" s="51">
        <f t="shared" si="3"/>
        <v>58.185255198487717</v>
      </c>
      <c r="F53" s="51">
        <f t="shared" si="4"/>
        <v>1271.4351039697544</v>
      </c>
    </row>
    <row r="54" spans="1:6">
      <c r="A54" s="24">
        <v>1628.3</v>
      </c>
      <c r="B54" s="40">
        <v>31.48</v>
      </c>
      <c r="C54" s="76">
        <f t="shared" si="0"/>
        <v>55.658630136986304</v>
      </c>
      <c r="D54" s="45">
        <f t="shared" si="2"/>
        <v>1216.2245564383563</v>
      </c>
      <c r="E54" s="51">
        <f t="shared" si="3"/>
        <v>62.058467741935459</v>
      </c>
      <c r="F54" s="51">
        <f t="shared" si="4"/>
        <v>1356.0706078629028</v>
      </c>
    </row>
    <row r="55" spans="1:6">
      <c r="A55" s="24">
        <v>1659.08</v>
      </c>
      <c r="B55" s="24">
        <v>32.049999999999997</v>
      </c>
      <c r="C55" s="76">
        <f t="shared" si="0"/>
        <v>55.608395324123279</v>
      </c>
      <c r="D55" s="45">
        <f t="shared" si="2"/>
        <v>1215.12685042508</v>
      </c>
      <c r="E55" s="51">
        <f t="shared" si="3"/>
        <v>60.952475247524774</v>
      </c>
      <c r="F55" s="51">
        <f t="shared" si="4"/>
        <v>1331.9030128712877</v>
      </c>
    </row>
    <row r="56" spans="1:6">
      <c r="A56" s="24">
        <v>1689.86</v>
      </c>
      <c r="B56" s="24">
        <v>32.42</v>
      </c>
      <c r="C56" s="76">
        <f t="shared" si="0"/>
        <v>56.140177175612294</v>
      </c>
      <c r="D56" s="45">
        <f t="shared" si="2"/>
        <v>1226.747081552892</v>
      </c>
      <c r="E56" s="51">
        <f t="shared" si="3"/>
        <v>61.561999999999991</v>
      </c>
      <c r="F56" s="51">
        <f t="shared" si="4"/>
        <v>1345.222043</v>
      </c>
    </row>
    <row r="57" spans="1:6">
      <c r="A57" s="24">
        <v>1720.64</v>
      </c>
      <c r="B57" s="24">
        <v>33.020000000000003</v>
      </c>
      <c r="C57" s="76">
        <f t="shared" si="0"/>
        <v>55.99343102577059</v>
      </c>
      <c r="D57" s="45">
        <f t="shared" si="2"/>
        <v>1223.5404580596262</v>
      </c>
      <c r="E57" s="51">
        <f t="shared" si="3"/>
        <v>59.885214007782089</v>
      </c>
      <c r="F57" s="51">
        <f t="shared" si="4"/>
        <v>1308.5817538910503</v>
      </c>
    </row>
    <row r="58" spans="1:6">
      <c r="A58" s="24">
        <v>1751.42</v>
      </c>
      <c r="B58" s="24">
        <v>33.65</v>
      </c>
      <c r="C58" s="76">
        <f t="shared" si="0"/>
        <v>55.773261508325184</v>
      </c>
      <c r="D58" s="45">
        <f t="shared" si="2"/>
        <v>1218.7294238491679</v>
      </c>
      <c r="E58" s="51">
        <f t="shared" si="3"/>
        <v>61.316733067729125</v>
      </c>
      <c r="F58" s="51">
        <f t="shared" si="4"/>
        <v>1339.8625926294831</v>
      </c>
    </row>
    <row r="59" spans="1:6">
      <c r="A59" s="24">
        <v>1782.2</v>
      </c>
      <c r="B59" s="24">
        <v>34.01</v>
      </c>
      <c r="C59" s="76">
        <f t="shared" si="0"/>
        <v>56.288257940327249</v>
      </c>
      <c r="D59" s="45">
        <f t="shared" si="2"/>
        <v>1229.982868383061</v>
      </c>
      <c r="E59" s="51">
        <f t="shared" si="3"/>
        <v>59.885214007782125</v>
      </c>
      <c r="F59" s="51">
        <f t="shared" si="4"/>
        <v>1308.5817538910512</v>
      </c>
    </row>
    <row r="60" spans="1:6">
      <c r="A60" s="24">
        <v>1812.98</v>
      </c>
      <c r="B60" s="24">
        <v>34.61</v>
      </c>
      <c r="C60" s="76">
        <f t="shared" si="0"/>
        <v>56.148269410664177</v>
      </c>
      <c r="D60" s="45">
        <f t="shared" si="2"/>
        <v>1226.9239090271283</v>
      </c>
      <c r="E60" s="51">
        <f t="shared" si="3"/>
        <v>60.354901960784325</v>
      </c>
      <c r="F60" s="51">
        <f t="shared" si="4"/>
        <v>1318.8451401960788</v>
      </c>
    </row>
    <row r="61" spans="1:6">
      <c r="A61" s="24">
        <v>1843.76</v>
      </c>
      <c r="B61" s="24">
        <v>35.04</v>
      </c>
      <c r="C61" s="76">
        <f t="shared" si="0"/>
        <v>56.452544704264106</v>
      </c>
      <c r="D61" s="45">
        <f t="shared" si="2"/>
        <v>1233.5727806052273</v>
      </c>
      <c r="E61" s="51">
        <f t="shared" si="3"/>
        <v>60.354901960784325</v>
      </c>
      <c r="F61" s="51">
        <f t="shared" si="4"/>
        <v>1318.8451401960788</v>
      </c>
    </row>
    <row r="62" spans="1:6">
      <c r="A62" s="24">
        <v>1874.54</v>
      </c>
      <c r="B62" s="24">
        <v>35.69</v>
      </c>
      <c r="C62" s="76">
        <f t="shared" si="0"/>
        <v>56.189225289403389</v>
      </c>
      <c r="D62" s="45">
        <f t="shared" si="2"/>
        <v>1227.8188564113982</v>
      </c>
      <c r="E62" s="51">
        <f t="shared" si="3"/>
        <v>58.187145557655953</v>
      </c>
      <c r="F62" s="51">
        <f t="shared" si="4"/>
        <v>1271.4764111531192</v>
      </c>
    </row>
    <row r="63" spans="1:6">
      <c r="A63" s="24">
        <v>1905.32</v>
      </c>
      <c r="B63" s="24">
        <v>35.96</v>
      </c>
      <c r="C63" s="76">
        <f t="shared" si="0"/>
        <v>56.875934887813457</v>
      </c>
      <c r="D63" s="45">
        <f t="shared" si="2"/>
        <v>1242.8244912010559</v>
      </c>
      <c r="E63" s="51">
        <f t="shared" si="3"/>
        <v>65.076109936575037</v>
      </c>
      <c r="F63" s="51">
        <f t="shared" si="4"/>
        <v>1422.0106162790696</v>
      </c>
    </row>
    <row r="64" spans="1:6">
      <c r="A64" s="24">
        <v>1936.1</v>
      </c>
      <c r="B64" s="24">
        <v>36.6</v>
      </c>
      <c r="C64" s="76">
        <f t="shared" si="0"/>
        <v>56.635430038510904</v>
      </c>
      <c r="D64" s="45">
        <f t="shared" si="2"/>
        <v>1237.5690994865211</v>
      </c>
      <c r="E64" s="51">
        <f t="shared" si="3"/>
        <v>60.117187499999979</v>
      </c>
      <c r="F64" s="51">
        <f t="shared" si="4"/>
        <v>1313.6507226562496</v>
      </c>
    </row>
    <row r="65" spans="1:6">
      <c r="A65" s="24">
        <v>1966.88</v>
      </c>
      <c r="B65" s="24">
        <v>37.03</v>
      </c>
      <c r="C65" s="76">
        <f t="shared" si="0"/>
        <v>56.905462184873954</v>
      </c>
      <c r="D65" s="45">
        <f t="shared" si="2"/>
        <v>1243.4697069327733</v>
      </c>
      <c r="E65" s="51">
        <f t="shared" si="3"/>
        <v>61.807228915662641</v>
      </c>
      <c r="F65" s="51">
        <f t="shared" si="4"/>
        <v>1350.5806626506023</v>
      </c>
    </row>
    <row r="66" spans="1:6">
      <c r="A66" s="24">
        <v>1997.66</v>
      </c>
      <c r="B66" s="24">
        <v>37.76</v>
      </c>
      <c r="C66" s="76">
        <f t="shared" si="0"/>
        <v>56.466775377089292</v>
      </c>
      <c r="D66" s="45">
        <f t="shared" si="2"/>
        <v>1233.8837421524668</v>
      </c>
      <c r="E66" s="51">
        <f t="shared" si="3"/>
        <v>57.640449438202324</v>
      </c>
      <c r="F66" s="51">
        <f t="shared" si="4"/>
        <v>1259.5302808988781</v>
      </c>
    </row>
    <row r="67" spans="1:6">
      <c r="A67" s="24">
        <v>2028.44</v>
      </c>
      <c r="B67" s="24">
        <v>38.03</v>
      </c>
      <c r="C67" s="76">
        <f t="shared" si="0"/>
        <v>57.093145161290323</v>
      </c>
      <c r="D67" s="45">
        <f t="shared" si="2"/>
        <v>1247.5708614919356</v>
      </c>
      <c r="E67" s="51">
        <f t="shared" si="3"/>
        <v>61.437125748503007</v>
      </c>
      <c r="F67" s="51">
        <f t="shared" si="4"/>
        <v>1342.4933532934135</v>
      </c>
    </row>
    <row r="68" spans="1:6">
      <c r="A68" s="24">
        <v>2059.2199999999998</v>
      </c>
      <c r="B68" s="24">
        <v>38.619999999999997</v>
      </c>
      <c r="C68" s="76">
        <f t="shared" si="0"/>
        <v>56.978731784166996</v>
      </c>
      <c r="D68" s="45">
        <f t="shared" si="2"/>
        <v>1245.0707575817253</v>
      </c>
      <c r="E68" s="51">
        <f t="shared" si="3"/>
        <v>61.931589537223296</v>
      </c>
      <c r="F68" s="51">
        <f t="shared" si="4"/>
        <v>1353.298128772635</v>
      </c>
    </row>
    <row r="69" spans="1:6">
      <c r="A69" s="24">
        <v>2090</v>
      </c>
      <c r="B69" s="24">
        <v>38.83</v>
      </c>
      <c r="C69" s="76">
        <f t="shared" si="0"/>
        <v>57.713671875000003</v>
      </c>
      <c r="D69" s="45">
        <f t="shared" si="2"/>
        <v>1261.1303009765627</v>
      </c>
      <c r="E69" s="51">
        <f t="shared" si="3"/>
        <v>63.858921161825712</v>
      </c>
      <c r="F69" s="51">
        <f t="shared" si="4"/>
        <v>1395.4132157676347</v>
      </c>
    </row>
    <row r="70" spans="1:6">
      <c r="A70" s="24">
        <v>2120.7800000000002</v>
      </c>
      <c r="B70" s="24">
        <v>39.49</v>
      </c>
      <c r="C70" s="76">
        <f t="shared" si="0"/>
        <v>57.435262757044939</v>
      </c>
      <c r="D70" s="45">
        <f t="shared" si="2"/>
        <v>1255.0466441355675</v>
      </c>
      <c r="E70" s="51">
        <f t="shared" si="3"/>
        <v>63.07377049180328</v>
      </c>
      <c r="F70" s="51">
        <f t="shared" si="4"/>
        <v>1378.2564959016395</v>
      </c>
    </row>
    <row r="71" spans="1:6">
      <c r="A71" s="24">
        <v>2151.5700000000002</v>
      </c>
      <c r="B71" s="24">
        <v>39.82</v>
      </c>
      <c r="C71" s="76">
        <f t="shared" si="0"/>
        <v>57.880406167732239</v>
      </c>
      <c r="D71" s="45">
        <f t="shared" si="2"/>
        <v>1264.7736953742012</v>
      </c>
      <c r="E71" s="51">
        <f t="shared" si="3"/>
        <v>64.395397489539775</v>
      </c>
      <c r="F71" s="51">
        <f t="shared" si="4"/>
        <v>1407.1360282426785</v>
      </c>
    </row>
    <row r="72" spans="1:6">
      <c r="A72" s="24">
        <v>2182.35</v>
      </c>
      <c r="B72" s="24">
        <v>40.43</v>
      </c>
      <c r="C72" s="76">
        <f t="shared" si="0"/>
        <v>57.713970588235291</v>
      </c>
      <c r="D72" s="45">
        <f t="shared" si="2"/>
        <v>1261.1368283088236</v>
      </c>
      <c r="E72" s="51">
        <f t="shared" si="3"/>
        <v>64.938818565400808</v>
      </c>
      <c r="F72" s="51">
        <f t="shared" si="4"/>
        <v>1419.0105938818558</v>
      </c>
    </row>
    <row r="73" spans="1:6">
      <c r="A73" s="24">
        <v>2213.13</v>
      </c>
      <c r="B73" s="24">
        <v>40.799999999999997</v>
      </c>
      <c r="C73" s="76">
        <f t="shared" si="0"/>
        <v>58.055857816467189</v>
      </c>
      <c r="D73" s="45">
        <f t="shared" si="2"/>
        <v>1268.6075770765328</v>
      </c>
      <c r="E73" s="51">
        <f t="shared" si="3"/>
        <v>63.597107438016614</v>
      </c>
      <c r="F73" s="51">
        <f t="shared" si="4"/>
        <v>1389.6921931818201</v>
      </c>
    </row>
    <row r="74" spans="1:6">
      <c r="A74" s="24">
        <v>2243.91</v>
      </c>
      <c r="B74" s="24">
        <v>41.48</v>
      </c>
      <c r="C74" s="76">
        <f t="shared" si="0"/>
        <v>57.747964601769915</v>
      </c>
      <c r="D74" s="45">
        <f t="shared" si="2"/>
        <v>1261.8796484955753</v>
      </c>
      <c r="E74" s="51">
        <f t="shared" si="3"/>
        <v>63.075819672131196</v>
      </c>
      <c r="F74" s="51">
        <f t="shared" si="4"/>
        <v>1378.301273565575</v>
      </c>
    </row>
    <row r="75" spans="1:6">
      <c r="A75" s="24">
        <v>2274.69</v>
      </c>
      <c r="B75" s="24">
        <v>41.79</v>
      </c>
      <c r="C75" s="76">
        <f t="shared" si="0"/>
        <v>58.198879551820731</v>
      </c>
      <c r="D75" s="45">
        <f t="shared" si="2"/>
        <v>1271.7328165266108</v>
      </c>
    </row>
    <row r="76" spans="1:6">
      <c r="A76" s="24">
        <v>2305.4699999999998</v>
      </c>
      <c r="B76" s="24">
        <v>42.29</v>
      </c>
      <c r="C76" s="76">
        <f t="shared" si="0"/>
        <v>58.256710254645554</v>
      </c>
      <c r="D76" s="45">
        <f t="shared" si="2"/>
        <v>1272.9965041293874</v>
      </c>
    </row>
    <row r="77" spans="1:6">
      <c r="A77" s="24">
        <v>2336.25</v>
      </c>
      <c r="B77" s="24">
        <v>42.81</v>
      </c>
      <c r="C77" s="76">
        <f t="shared" si="0"/>
        <v>58.273157538877619</v>
      </c>
      <c r="D77" s="45">
        <f t="shared" si="2"/>
        <v>1273.3559019607844</v>
      </c>
    </row>
    <row r="78" spans="1:6" ht="17.25" thickBot="1">
      <c r="A78" s="24">
        <v>2367.0300000000002</v>
      </c>
      <c r="B78" s="24">
        <v>42.86</v>
      </c>
      <c r="C78" s="76">
        <f t="shared" si="0"/>
        <v>59.21363482956464</v>
      </c>
      <c r="D78" s="45">
        <f t="shared" si="2"/>
        <v>1293.9067414782319</v>
      </c>
    </row>
    <row r="79" spans="1:6">
      <c r="A79" s="20">
        <v>2397.81</v>
      </c>
      <c r="B79" s="20">
        <v>42.79</v>
      </c>
      <c r="C79" s="70">
        <f>AVERAGE(C23:C78)</f>
        <v>56.9611831864773</v>
      </c>
      <c r="D79" s="70">
        <f>AVERAGE(D23:D78)</f>
        <v>1244.687294399308</v>
      </c>
      <c r="E79" s="48" t="s">
        <v>42</v>
      </c>
      <c r="F79" s="71">
        <f>AVERAGE(F33:F78)</f>
        <v>1276.577596196626</v>
      </c>
    </row>
    <row r="80" spans="1:6">
      <c r="A80" s="20">
        <v>2428.59</v>
      </c>
      <c r="B80" s="20">
        <v>42.6</v>
      </c>
      <c r="E80" s="4" t="s">
        <v>40</v>
      </c>
      <c r="F80" s="68">
        <f>_xlfn.STDEV.S(F36:F74)</f>
        <v>94.0657985760038</v>
      </c>
    </row>
    <row r="81" spans="1:6">
      <c r="A81" s="26">
        <v>2459.37</v>
      </c>
      <c r="B81" s="26">
        <v>42.51</v>
      </c>
      <c r="E81" s="4" t="s">
        <v>47</v>
      </c>
      <c r="F81" s="68">
        <v>1464.7091933486336</v>
      </c>
    </row>
    <row r="82" spans="1:6" ht="17.25" thickBot="1">
      <c r="A82" s="20">
        <v>2490.15</v>
      </c>
      <c r="B82" s="20">
        <v>42.42</v>
      </c>
      <c r="E82" s="7" t="s">
        <v>45</v>
      </c>
      <c r="F82" s="72">
        <v>1088.4459990446185</v>
      </c>
    </row>
    <row r="83" spans="1:6">
      <c r="A83" s="20">
        <v>2520.9299999999998</v>
      </c>
      <c r="B83" s="20">
        <v>42.25</v>
      </c>
    </row>
    <row r="84" spans="1:6">
      <c r="A84" s="20">
        <v>2551.71</v>
      </c>
      <c r="B84" s="20">
        <v>42.12</v>
      </c>
    </row>
    <row r="85" spans="1:6">
      <c r="A85" s="20">
        <v>2582.5</v>
      </c>
      <c r="B85" s="20">
        <v>42.02</v>
      </c>
    </row>
    <row r="86" spans="1:6">
      <c r="A86" s="20">
        <v>2613.27</v>
      </c>
      <c r="B86" s="20">
        <v>41.95</v>
      </c>
    </row>
    <row r="87" spans="1:6">
      <c r="A87" s="20">
        <v>2644.06</v>
      </c>
      <c r="B87" s="20">
        <v>41.82</v>
      </c>
    </row>
    <row r="88" spans="1:6">
      <c r="A88" s="20">
        <v>2674.84</v>
      </c>
      <c r="B88" s="20">
        <v>41.77</v>
      </c>
    </row>
  </sheetData>
  <phoneticPr fontId="18" type="noConversion"/>
  <pageMargins left="0.7" right="0.7" top="0.75" bottom="0.75" header="0.3" footer="0.3"/>
  <ignoredErrors>
    <ignoredError sqref="E36:E7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結果分析</vt:lpstr>
      <vt:lpstr>數據1</vt:lpstr>
      <vt:lpstr>數據2</vt:lpstr>
      <vt:lpstr>數據3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nckues</cp:lastModifiedBy>
  <dcterms:created xsi:type="dcterms:W3CDTF">2019-12-17T00:46:24Z</dcterms:created>
  <dcterms:modified xsi:type="dcterms:W3CDTF">2019-12-19T02:45:10Z</dcterms:modified>
</cp:coreProperties>
</file>