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457" windowHeight="5503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B20" i="1" l="1"/>
  <c r="B21" i="1" s="1"/>
  <c r="F13" i="1"/>
  <c r="E13" i="1"/>
  <c r="D13" i="1"/>
  <c r="C13" i="1"/>
  <c r="B13" i="1"/>
  <c r="E11" i="1"/>
  <c r="B11" i="1"/>
  <c r="F11" i="1"/>
  <c r="C11" i="1"/>
  <c r="D11" i="1"/>
  <c r="C14" i="1" l="1"/>
  <c r="C15" i="1" s="1"/>
  <c r="B14" i="1"/>
  <c r="B15" i="1" s="1"/>
  <c r="D14" i="1"/>
  <c r="D15" i="1" s="1"/>
  <c r="E14" i="1"/>
  <c r="E15" i="1" s="1"/>
  <c r="F15" i="1"/>
  <c r="E5" i="1"/>
  <c r="E6" i="1" s="1"/>
  <c r="E7" i="1" s="1"/>
  <c r="F5" i="1"/>
  <c r="F3" i="1"/>
  <c r="F6" i="1" s="1"/>
  <c r="F7" i="1" s="1"/>
  <c r="E3" i="1"/>
  <c r="H14" i="1" l="1"/>
  <c r="G14" i="1"/>
  <c r="G15" i="1" s="1"/>
  <c r="D3" i="1"/>
  <c r="D6" i="1" s="1"/>
  <c r="D7" i="1" s="1"/>
  <c r="D5" i="1"/>
  <c r="C5" i="1"/>
  <c r="B3" i="1"/>
  <c r="B5" i="1"/>
  <c r="C3" i="1"/>
  <c r="C6" i="1" s="1"/>
  <c r="C7" i="1" s="1"/>
  <c r="B6" i="1" l="1"/>
  <c r="H6" i="1" l="1"/>
  <c r="G6" i="1"/>
  <c r="G7" i="1" s="1"/>
  <c r="B7" i="1"/>
</calcChain>
</file>

<file path=xl/sharedStrings.xml><?xml version="1.0" encoding="utf-8"?>
<sst xmlns="http://schemas.openxmlformats.org/spreadsheetml/2006/main" count="27" uniqueCount="20">
  <si>
    <t>h1</t>
    <phoneticPr fontId="1" type="noConversion"/>
  </si>
  <si>
    <t>h2</t>
    <phoneticPr fontId="1" type="noConversion"/>
  </si>
  <si>
    <t>h3</t>
    <phoneticPr fontId="1" type="noConversion"/>
  </si>
  <si>
    <t>γ</t>
    <phoneticPr fontId="1" type="noConversion"/>
  </si>
  <si>
    <t>誤差(%)</t>
    <phoneticPr fontId="1" type="noConversion"/>
  </si>
  <si>
    <t>AVG</t>
    <phoneticPr fontId="1" type="noConversion"/>
  </si>
  <si>
    <t>σ</t>
    <phoneticPr fontId="1" type="noConversion"/>
  </si>
  <si>
    <t>誤差(%)</t>
    <phoneticPr fontId="1" type="noConversion"/>
  </si>
  <si>
    <t>h2=0</t>
    <phoneticPr fontId="1" type="noConversion"/>
  </si>
  <si>
    <r>
      <t>h2</t>
    </r>
    <r>
      <rPr>
        <sz val="12"/>
        <color theme="1"/>
        <rFont val="新細明體"/>
        <family val="1"/>
        <charset val="136"/>
      </rPr>
      <t>≠</t>
    </r>
    <r>
      <rPr>
        <sz val="12"/>
        <color theme="1"/>
        <rFont val="新細明體"/>
        <family val="2"/>
        <charset val="136"/>
      </rPr>
      <t>0</t>
    </r>
    <phoneticPr fontId="1" type="noConversion"/>
  </si>
  <si>
    <r>
      <t>m=1/</t>
    </r>
    <r>
      <rPr>
        <sz val="12"/>
        <color theme="1"/>
        <rFont val="新細明體"/>
        <family val="1"/>
        <charset val="136"/>
      </rPr>
      <t>γ</t>
    </r>
    <r>
      <rPr>
        <sz val="12"/>
        <color theme="1"/>
        <rFont val="新細明體"/>
        <family val="2"/>
        <charset val="136"/>
      </rPr>
      <t>=</t>
    </r>
    <phoneticPr fontId="1" type="noConversion"/>
  </si>
  <si>
    <t>γ=</t>
    <phoneticPr fontId="1" type="noConversion"/>
  </si>
  <si>
    <t>分析與討論</t>
    <phoneticPr fontId="1" type="noConversion"/>
  </si>
  <si>
    <t>這個實驗的步驟雖然不多，但要精準執行卻不簡單。</t>
    <phoneticPr fontId="1" type="noConversion"/>
  </si>
  <si>
    <t>首先，因為在第一步要等熱平衡，有時即使過了五分鐘水還在上升，不好拿捏；後來我們選擇讓它固定在差不多的高度。</t>
    <phoneticPr fontId="1" type="noConversion"/>
  </si>
  <si>
    <t>其次，在做h2不等於0時，一開始我們h1取得太小，所以在夾夾子時不易確認高度，抓出來的h2也很小。</t>
    <phoneticPr fontId="1" type="noConversion"/>
  </si>
  <si>
    <t>後來我們增加h1，並用兩種方法來改善，分別是錄影確認高度和黏貼便利貼，結論是後者比較有效，以便利貼為夾夾子的基準，如此我們只要改變黏貼位置便能改變h2；</t>
    <phoneticPr fontId="1" type="noConversion"/>
  </si>
  <si>
    <t>至於錄影，因為水柱是透明的，所以在影片中也不清楚，如果將水柱顏色改變可能會比較有用。</t>
    <phoneticPr fontId="1" type="noConversion"/>
  </si>
  <si>
    <t>瓶內氣壓等於外界大氣壓力測量空氣γ值</t>
    <phoneticPr fontId="1" type="noConversion"/>
  </si>
  <si>
    <t>瓶內氣壓大於外界大氣壓力測量空氣γ值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</si>
</sst>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" fontId="0" fillId="0" borderId="0" xfId="0" applyNumberFormat="1" applyBorder="1">
      <alignment vertical="center"/>
    </xf>
    <xf numFmtId="0" fontId="2" fillId="0" borderId="4" xfId="0" applyFont="1" applyBorder="1">
      <alignment vertical="center"/>
    </xf>
    <xf numFmtId="2" fontId="0" fillId="0" borderId="5" xfId="0" applyNumberFormat="1" applyBorder="1">
      <alignment vertical="center"/>
    </xf>
    <xf numFmtId="0" fontId="2" fillId="0" borderId="6" xfId="0" applyFont="1" applyBorder="1">
      <alignment vertical="center"/>
    </xf>
    <xf numFmtId="2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 applyBorder="1">
      <alignment vertical="center"/>
    </xf>
    <xf numFmtId="0" fontId="5" fillId="0" borderId="1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h3-h2</a:t>
            </a:r>
            <a:r>
              <a:rPr lang="zh-TW" altLang="en-US"/>
              <a:t>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220127345915069E-2"/>
          <c:y val="0.20885245901639343"/>
          <c:w val="0.78152092153240904"/>
          <c:h val="0.664381050729314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工作表1!$B$12:$F$12</c:f>
              <c:numCache>
                <c:formatCode>General</c:formatCode>
                <c:ptCount val="5"/>
                <c:pt idx="0">
                  <c:v>5.6</c:v>
                </c:pt>
                <c:pt idx="1">
                  <c:v>6.2</c:v>
                </c:pt>
                <c:pt idx="2">
                  <c:v>10.4</c:v>
                </c:pt>
                <c:pt idx="3">
                  <c:v>10.8</c:v>
                </c:pt>
                <c:pt idx="4">
                  <c:v>15.7</c:v>
                </c:pt>
              </c:numCache>
            </c:numRef>
          </c:xVal>
          <c:yVal>
            <c:numRef>
              <c:f>工作表1!$B$13:$F$13</c:f>
              <c:numCache>
                <c:formatCode>General</c:formatCode>
                <c:ptCount val="5"/>
                <c:pt idx="0">
                  <c:v>17.5</c:v>
                </c:pt>
                <c:pt idx="1">
                  <c:v>17.799999999999997</c:v>
                </c:pt>
                <c:pt idx="2">
                  <c:v>21.5</c:v>
                </c:pt>
                <c:pt idx="3">
                  <c:v>21.799999999999997</c:v>
                </c:pt>
                <c:pt idx="4">
                  <c:v>25.199999999999996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7-4E7C-AEC2-27AFB726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8096"/>
        <c:axId val="87268672"/>
      </c:scatterChart>
      <c:valAx>
        <c:axId val="87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68672"/>
        <c:crosses val="autoZero"/>
        <c:crossBetween val="midCat"/>
      </c:valAx>
      <c:valAx>
        <c:axId val="87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602615</xdr:colOff>
      <xdr:row>4</xdr:row>
      <xdr:rowOff>7620</xdr:rowOff>
    </xdr:from>
    <xdr:to>
      <xdr:col>16</xdr:col>
      <xdr:colOff>0</xdr:colOff>
      <xdr:row>15</xdr:row>
      <xdr:rowOff>45720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15</xdr:row>
      <xdr:rowOff>155899</xdr:rowOff>
    </xdr:from>
    <xdr:ext cx="1641099" cy="472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字方塊 7"/>
            <xdr:cNvSpPr txBox="1"/>
          </xdr:nvSpPr>
          <xdr:spPr>
            <a:xfrm>
              <a:off x="0" y="3336083"/>
              <a:ext cx="1641099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altLang="zh-TW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altLang="zh-TW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zh-TW" altLang="en-US" sz="1100" b="0" i="1">
                            <a:latin typeface="Cambria Math"/>
                          </a:rPr>
                          <m:t>𝛾</m:t>
                        </m:r>
                      </m:den>
                    </m:f>
                    <m:r>
                      <a:rPr lang="en-US" altLang="zh-TW" sz="1100" b="0" i="1">
                        <a:latin typeface="Cambria Math"/>
                        <a:ea typeface="Cambria Math"/>
                      </a:rPr>
                      <m:t>⋅</m:t>
                    </m:r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h</m:t>
                        </m:r>
                      </m:e>
                      <m:sub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r>
                      <a:rPr lang="en-US" altLang="zh-TW" sz="1100" b="0" i="1">
                        <a:latin typeface="Cambria Math"/>
                        <a:ea typeface="Cambria Math"/>
                      </a:rPr>
                      <m:t>+</m:t>
                    </m:r>
                    <m:d>
                      <m:dPr>
                        <m:ctrlPr>
                          <a:rPr lang="en-US" altLang="zh-TW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1−</m:t>
                        </m:r>
                        <m:f>
                          <m:f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zh-TW" altLang="en-US" sz="1100" b="0" i="1">
                                <a:latin typeface="Cambria Math"/>
                                <a:ea typeface="Cambria Math"/>
                              </a:rPr>
                              <m:t>𝛾</m:t>
                            </m:r>
                          </m:den>
                        </m:f>
                      </m:e>
                    </m:d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h</m:t>
                        </m:r>
                      </m:e>
                      <m:sub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8" name="文字方塊 7"/>
            <xdr:cNvSpPr txBox="1"/>
          </xdr:nvSpPr>
          <xdr:spPr>
            <a:xfrm>
              <a:off x="0" y="3336083"/>
              <a:ext cx="1641099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b="0" i="0">
                  <a:latin typeface="Cambria Math"/>
                </a:rPr>
                <a:t>ℎ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100" b="0" i="0">
                  <a:latin typeface="Cambria Math"/>
                </a:rPr>
                <a:t>3=1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/</a:t>
              </a:r>
              <a:r>
                <a:rPr lang="zh-TW" altLang="en-US" sz="1100" b="0" i="0">
                  <a:latin typeface="Cambria Math"/>
                </a:rPr>
                <a:t>𝛾</a:t>
              </a:r>
              <a:r>
                <a:rPr lang="en-US" altLang="zh-TW" sz="1100" b="0" i="0">
                  <a:latin typeface="Cambria Math"/>
                  <a:ea typeface="Cambria Math"/>
                </a:rPr>
                <a:t>⋅ℎ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altLang="zh-TW" sz="1100" b="0" i="0">
                  <a:latin typeface="Cambria Math"/>
                  <a:ea typeface="Cambria Math"/>
                </a:rPr>
                <a:t>2+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(</a:t>
              </a:r>
              <a:r>
                <a:rPr lang="en-US" altLang="zh-TW" sz="1100" b="0" i="0">
                  <a:latin typeface="Cambria Math"/>
                  <a:ea typeface="Cambria Math"/>
                </a:rPr>
                <a:t>1−1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zh-TW" altLang="en-US" sz="1100" b="0" i="0">
                  <a:latin typeface="Cambria Math"/>
                  <a:ea typeface="Cambria Math"/>
                </a:rPr>
                <a:t>𝛾</a:t>
              </a:r>
              <a:r>
                <a:rPr lang="zh-TW" altLang="en-US" sz="1100" b="0" i="0"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 </a:t>
              </a:r>
              <a:r>
                <a:rPr lang="en-US" altLang="zh-TW" sz="1100" b="0" i="0">
                  <a:latin typeface="Cambria Math"/>
                  <a:ea typeface="Cambria Math"/>
                </a:rPr>
                <a:t>ℎ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altLang="zh-TW" sz="1100" b="0" i="0">
                  <a:latin typeface="Cambria Math"/>
                  <a:ea typeface="Cambria Math"/>
                </a:rPr>
                <a:t>1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0.09147</cdr:y>
    </cdr:from>
    <cdr:to>
      <cdr:x>0.15631</cdr:x>
      <cdr:y>0.18407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212587"/>
          <a:ext cx="668084" cy="215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h3(cm)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0.86627</cdr:x>
      <cdr:y>0.88087</cdr:y>
    </cdr:from>
    <cdr:to>
      <cdr:x>1</cdr:x>
      <cdr:y>0.97347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3702577" y="2047240"/>
          <a:ext cx="571608" cy="215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h2(cm)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70" zoomScaleNormal="70" workbookViewId="0">
      <selection activeCell="H18" sqref="H18"/>
    </sheetView>
  </sheetViews>
  <sheetFormatPr defaultRowHeight="16.75" x14ac:dyDescent="0.45"/>
  <cols>
    <col min="1" max="1" width="8.84375" customWidth="1"/>
  </cols>
  <sheetData>
    <row r="1" spans="1:8" ht="17.149999999999999" thickBot="1" x14ac:dyDescent="0.5">
      <c r="A1" t="s">
        <v>8</v>
      </c>
      <c r="B1" t="s">
        <v>18</v>
      </c>
    </row>
    <row r="2" spans="1:8" x14ac:dyDescent="0.4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 t="s">
        <v>5</v>
      </c>
      <c r="H2" s="3" t="s">
        <v>6</v>
      </c>
    </row>
    <row r="3" spans="1:8" x14ac:dyDescent="0.45">
      <c r="A3" s="4" t="s">
        <v>0</v>
      </c>
      <c r="B3" s="5">
        <f>71.4-28.4</f>
        <v>43.000000000000007</v>
      </c>
      <c r="C3" s="6">
        <f>72.1-27.8</f>
        <v>44.3</v>
      </c>
      <c r="D3" s="6">
        <f>70.2-27.8</f>
        <v>42.400000000000006</v>
      </c>
      <c r="E3" s="6">
        <f>72.6-27</f>
        <v>45.599999999999994</v>
      </c>
      <c r="F3" s="6">
        <f>71.6-28</f>
        <v>43.599999999999994</v>
      </c>
      <c r="G3" s="6"/>
      <c r="H3" s="7"/>
    </row>
    <row r="4" spans="1:8" x14ac:dyDescent="0.45">
      <c r="A4" s="4" t="s">
        <v>1</v>
      </c>
      <c r="B4" s="8">
        <v>0</v>
      </c>
      <c r="C4" s="6">
        <v>0</v>
      </c>
      <c r="D4" s="6">
        <v>0</v>
      </c>
      <c r="E4" s="6">
        <v>0</v>
      </c>
      <c r="F4" s="6">
        <v>0</v>
      </c>
      <c r="G4" s="6"/>
      <c r="H4" s="7"/>
    </row>
    <row r="5" spans="1:8" x14ac:dyDescent="0.45">
      <c r="A5" s="4" t="s">
        <v>2</v>
      </c>
      <c r="B5" s="5">
        <f>55.5-45</f>
        <v>10.5</v>
      </c>
      <c r="C5" s="6">
        <f>55.3-45.1</f>
        <v>10.199999999999996</v>
      </c>
      <c r="D5" s="6">
        <f>55.6-45.1</f>
        <v>10.5</v>
      </c>
      <c r="E5" s="6">
        <f>55.3-44.4</f>
        <v>10.899999999999999</v>
      </c>
      <c r="F5" s="6">
        <f>55.4-44.9</f>
        <v>10.5</v>
      </c>
      <c r="G5" s="6"/>
      <c r="H5" s="7"/>
    </row>
    <row r="6" spans="1:8" x14ac:dyDescent="0.45">
      <c r="A6" s="9" t="s">
        <v>3</v>
      </c>
      <c r="B6" s="5">
        <f>B3/(B3-B5)</f>
        <v>1.323076923076923</v>
      </c>
      <c r="C6" s="5">
        <f t="shared" ref="C6:F6" si="0">C3/(C3-C5)</f>
        <v>1.2991202346041055</v>
      </c>
      <c r="D6" s="5">
        <f t="shared" si="0"/>
        <v>1.329153605015674</v>
      </c>
      <c r="E6" s="5">
        <f t="shared" si="0"/>
        <v>1.3141210374639769</v>
      </c>
      <c r="F6" s="5">
        <f t="shared" si="0"/>
        <v>1.3172205438066467</v>
      </c>
      <c r="G6" s="5">
        <f>AVERAGE(B6:F6)</f>
        <v>1.3165384687934654</v>
      </c>
      <c r="H6" s="10">
        <f>_xlfn.STDEV.P(B6:F6)</f>
        <v>1.0115306511950389E-2</v>
      </c>
    </row>
    <row r="7" spans="1:8" ht="17.149999999999999" thickBot="1" x14ac:dyDescent="0.5">
      <c r="A7" s="11" t="s">
        <v>4</v>
      </c>
      <c r="B7" s="12">
        <f>(1.4-B6)/1.4*100</f>
        <v>5.494505494505491</v>
      </c>
      <c r="C7" s="12">
        <f t="shared" ref="C7:G7" si="1">(1.4-C6)/1.4*100</f>
        <v>7.2056975282781712</v>
      </c>
      <c r="D7" s="12">
        <f t="shared" si="1"/>
        <v>5.0604567845947059</v>
      </c>
      <c r="E7" s="12">
        <f t="shared" si="1"/>
        <v>6.1342116097159298</v>
      </c>
      <c r="F7" s="12">
        <f t="shared" si="1"/>
        <v>5.9128182995252327</v>
      </c>
      <c r="G7" s="12">
        <f t="shared" si="1"/>
        <v>5.9615379433238962</v>
      </c>
      <c r="H7" s="13"/>
    </row>
    <row r="9" spans="1:8" ht="17.149999999999999" thickBot="1" x14ac:dyDescent="0.5">
      <c r="A9" t="s">
        <v>9</v>
      </c>
      <c r="B9" t="s">
        <v>19</v>
      </c>
    </row>
    <row r="10" spans="1:8" x14ac:dyDescent="0.45">
      <c r="A10" s="1"/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 t="s">
        <v>5</v>
      </c>
      <c r="H10" s="3" t="s">
        <v>6</v>
      </c>
    </row>
    <row r="11" spans="1:8" x14ac:dyDescent="0.45">
      <c r="A11" s="4" t="s">
        <v>0</v>
      </c>
      <c r="B11" s="6">
        <f>76.5-22.8</f>
        <v>53.7</v>
      </c>
      <c r="C11" s="6">
        <f>76.9-22.8</f>
        <v>54.100000000000009</v>
      </c>
      <c r="D11" s="6">
        <f>76.7-22.8</f>
        <v>53.900000000000006</v>
      </c>
      <c r="E11" s="6">
        <f>76.5-22.4</f>
        <v>54.1</v>
      </c>
      <c r="F11" s="6">
        <f>76.8-22.5</f>
        <v>54.3</v>
      </c>
      <c r="G11" s="6"/>
      <c r="H11" s="7"/>
    </row>
    <row r="12" spans="1:8" x14ac:dyDescent="0.45">
      <c r="A12" s="4" t="s">
        <v>1</v>
      </c>
      <c r="B12" s="6">
        <v>5.6</v>
      </c>
      <c r="C12" s="6">
        <v>6.2</v>
      </c>
      <c r="D12" s="6">
        <v>10.4</v>
      </c>
      <c r="E12" s="6">
        <v>10.8</v>
      </c>
      <c r="F12" s="6">
        <v>15.7</v>
      </c>
      <c r="G12" s="6"/>
      <c r="H12" s="7"/>
    </row>
    <row r="13" spans="1:8" x14ac:dyDescent="0.45">
      <c r="A13" s="4" t="s">
        <v>2</v>
      </c>
      <c r="B13" s="6">
        <f>59.4-41.9</f>
        <v>17.5</v>
      </c>
      <c r="C13" s="6">
        <f>59.4-41.6</f>
        <v>17.799999999999997</v>
      </c>
      <c r="D13" s="6">
        <f>61.4-39.9</f>
        <v>21.5</v>
      </c>
      <c r="E13" s="6">
        <f>61.5-39.7</f>
        <v>21.799999999999997</v>
      </c>
      <c r="F13" s="6">
        <f>62.4-37.2</f>
        <v>25.199999999999996</v>
      </c>
      <c r="G13" s="6"/>
      <c r="H13" s="7"/>
    </row>
    <row r="14" spans="1:8" x14ac:dyDescent="0.45">
      <c r="A14" s="9" t="s">
        <v>3</v>
      </c>
      <c r="B14" s="5">
        <f>(B11-B12)/(B11-B13)</f>
        <v>1.3287292817679557</v>
      </c>
      <c r="C14" s="5">
        <f t="shared" ref="C14:F14" si="2">(C11-C12)/(C11-C13)</f>
        <v>1.3195592286501374</v>
      </c>
      <c r="D14" s="5">
        <f t="shared" si="2"/>
        <v>1.3425925925925926</v>
      </c>
      <c r="E14" s="5">
        <f t="shared" si="2"/>
        <v>1.3405572755417954</v>
      </c>
      <c r="F14" s="5">
        <f t="shared" si="2"/>
        <v>1.3264604810996561</v>
      </c>
      <c r="G14" s="5">
        <f>AVERAGE(B14:F14)</f>
        <v>1.3315797719304274</v>
      </c>
      <c r="H14" s="10">
        <f>_xlfn.STDEV.P(B14:F14)</f>
        <v>8.7258659577010324E-3</v>
      </c>
    </row>
    <row r="15" spans="1:8" ht="17.149999999999999" thickBot="1" x14ac:dyDescent="0.5">
      <c r="A15" s="11" t="s">
        <v>4</v>
      </c>
      <c r="B15" s="12">
        <f>(1.4-B14)/1.4*100</f>
        <v>5.0907655880031593</v>
      </c>
      <c r="C15" s="12">
        <f t="shared" ref="C15:G15" si="3">(1.4-C14)/1.4*100</f>
        <v>5.7457693821330356</v>
      </c>
      <c r="D15" s="12">
        <f t="shared" si="3"/>
        <v>4.1005291005290969</v>
      </c>
      <c r="E15" s="12">
        <f t="shared" si="3"/>
        <v>4.2459088898717523</v>
      </c>
      <c r="F15" s="12">
        <f t="shared" si="3"/>
        <v>5.2528227785959878</v>
      </c>
      <c r="G15" s="12">
        <f t="shared" si="3"/>
        <v>4.8871591478266065</v>
      </c>
      <c r="H15" s="13"/>
    </row>
    <row r="18" spans="1:17" ht="17.149999999999999" thickBot="1" x14ac:dyDescent="0.5"/>
    <row r="19" spans="1:17" x14ac:dyDescent="0.45">
      <c r="A19" s="1" t="s">
        <v>10</v>
      </c>
      <c r="B19" s="14">
        <v>0.77939999999999998</v>
      </c>
    </row>
    <row r="20" spans="1:17" x14ac:dyDescent="0.45">
      <c r="A20" s="9" t="s">
        <v>11</v>
      </c>
      <c r="B20" s="7">
        <f>1/0.7794</f>
        <v>1.2830382345393894</v>
      </c>
    </row>
    <row r="21" spans="1:17" ht="17.149999999999999" thickBot="1" x14ac:dyDescent="0.5">
      <c r="A21" s="11" t="s">
        <v>7</v>
      </c>
      <c r="B21" s="13">
        <f>(1.4-B20)/1.4*100</f>
        <v>8.3544118186150396</v>
      </c>
    </row>
    <row r="22" spans="1:17" ht="17.149999999999999" thickBot="1" x14ac:dyDescent="0.5">
      <c r="A22" s="15"/>
      <c r="B22" s="6"/>
    </row>
    <row r="23" spans="1:17" x14ac:dyDescent="0.45">
      <c r="A23" s="16" t="s">
        <v>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4"/>
    </row>
    <row r="24" spans="1:17" x14ac:dyDescent="0.45">
      <c r="A24" s="17" t="s">
        <v>13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45">
      <c r="A25" s="17" t="s">
        <v>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ht="17.25" customHeight="1" x14ac:dyDescent="0.45">
      <c r="A26" s="17" t="s">
        <v>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45">
      <c r="A27" s="17" t="s">
        <v>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ht="17.149999999999999" thickBot="1" x14ac:dyDescent="0.5">
      <c r="A28" s="18" t="s">
        <v>17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張娟鳴</dc:creator>
  <cp:lastModifiedBy>user</cp:lastModifiedBy>
  <dcterms:created xsi:type="dcterms:W3CDTF">2019-12-25T15:09:33Z</dcterms:created>
  <dcterms:modified xsi:type="dcterms:W3CDTF">2019-12-26T09:12:06Z</dcterms:modified>
</cp:coreProperties>
</file>