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nna\Desktop\Matura próbna grudzień 2022\"/>
    </mc:Choice>
  </mc:AlternateContent>
  <xr:revisionPtr revIDLastSave="0" documentId="13_ncr:1_{F9A6059C-2A2C-40BC-A759-147E1AA902A6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ekodom" sheetId="2" r:id="rId1"/>
    <sheet name="4,1" sheetId="3" r:id="rId2"/>
    <sheet name="4,2" sheetId="4" r:id="rId3"/>
    <sheet name="4,3" sheetId="5" r:id="rId4"/>
  </sheets>
  <definedNames>
    <definedName name="ExternalData_1" localSheetId="1" hidden="1">'4,1'!$A$1:$B$366</definedName>
    <definedName name="ExternalData_1" localSheetId="3" hidden="1">'4,3'!$A$1:$B$366</definedName>
    <definedName name="ExternalData_1" localSheetId="0" hidden="1">ekodom!$A$1:$B$366</definedName>
  </definedNames>
  <calcPr calcId="191029"/>
  <pivotCaches>
    <pivotCache cacheId="3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2" l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F366" i="5" l="1"/>
  <c r="G366" i="5" s="1"/>
  <c r="H366" i="5" s="1"/>
  <c r="F365" i="5"/>
  <c r="G365" i="5" s="1"/>
  <c r="H365" i="5" s="1"/>
  <c r="F364" i="5"/>
  <c r="G364" i="5" s="1"/>
  <c r="H364" i="5" s="1"/>
  <c r="F363" i="5"/>
  <c r="G363" i="5" s="1"/>
  <c r="H363" i="5" s="1"/>
  <c r="I363" i="5"/>
  <c r="F362" i="5"/>
  <c r="G362" i="5" s="1"/>
  <c r="H362" i="5" s="1"/>
  <c r="F361" i="5"/>
  <c r="G361" i="5" s="1"/>
  <c r="H361" i="5" s="1"/>
  <c r="I361" i="5"/>
  <c r="F360" i="5"/>
  <c r="G360" i="5" s="1"/>
  <c r="H360" i="5" s="1"/>
  <c r="F359" i="5"/>
  <c r="G359" i="5" s="1"/>
  <c r="H359" i="5" s="1"/>
  <c r="F358" i="5"/>
  <c r="G358" i="5" s="1"/>
  <c r="H358" i="5" s="1"/>
  <c r="F357" i="5"/>
  <c r="G357" i="5" s="1"/>
  <c r="H357" i="5" s="1"/>
  <c r="F356" i="5"/>
  <c r="G356" i="5" s="1"/>
  <c r="H356" i="5" s="1"/>
  <c r="F355" i="5"/>
  <c r="G355" i="5" s="1"/>
  <c r="H355" i="5" s="1"/>
  <c r="F354" i="5"/>
  <c r="G354" i="5" s="1"/>
  <c r="H354" i="5" s="1"/>
  <c r="F353" i="5"/>
  <c r="G353" i="5" s="1"/>
  <c r="H353" i="5" s="1"/>
  <c r="F352" i="5"/>
  <c r="G352" i="5" s="1"/>
  <c r="H352" i="5" s="1"/>
  <c r="F351" i="5"/>
  <c r="G351" i="5" s="1"/>
  <c r="H351" i="5" s="1"/>
  <c r="F350" i="5"/>
  <c r="G350" i="5" s="1"/>
  <c r="H350" i="5" s="1"/>
  <c r="F349" i="5"/>
  <c r="G349" i="5" s="1"/>
  <c r="H349" i="5" s="1"/>
  <c r="F348" i="5"/>
  <c r="G348" i="5" s="1"/>
  <c r="H348" i="5" s="1"/>
  <c r="F347" i="5"/>
  <c r="G347" i="5" s="1"/>
  <c r="H347" i="5" s="1"/>
  <c r="F346" i="5"/>
  <c r="G346" i="5" s="1"/>
  <c r="H346" i="5" s="1"/>
  <c r="F345" i="5"/>
  <c r="G345" i="5" s="1"/>
  <c r="H345" i="5" s="1"/>
  <c r="F344" i="5"/>
  <c r="G344" i="5" s="1"/>
  <c r="H344" i="5" s="1"/>
  <c r="F343" i="5"/>
  <c r="G343" i="5" s="1"/>
  <c r="H343" i="5" s="1"/>
  <c r="F342" i="5"/>
  <c r="G342" i="5" s="1"/>
  <c r="H342" i="5" s="1"/>
  <c r="F341" i="5"/>
  <c r="G341" i="5" s="1"/>
  <c r="H341" i="5" s="1"/>
  <c r="F340" i="5"/>
  <c r="G340" i="5" s="1"/>
  <c r="H340" i="5" s="1"/>
  <c r="F339" i="5"/>
  <c r="G339" i="5" s="1"/>
  <c r="H339" i="5" s="1"/>
  <c r="F338" i="5"/>
  <c r="G338" i="5" s="1"/>
  <c r="H338" i="5" s="1"/>
  <c r="F337" i="5"/>
  <c r="G337" i="5" s="1"/>
  <c r="H337" i="5" s="1"/>
  <c r="F336" i="5"/>
  <c r="G336" i="5" s="1"/>
  <c r="H336" i="5" s="1"/>
  <c r="F335" i="5"/>
  <c r="G335" i="5" s="1"/>
  <c r="H335" i="5" s="1"/>
  <c r="F334" i="5"/>
  <c r="G334" i="5" s="1"/>
  <c r="H334" i="5" s="1"/>
  <c r="F333" i="5"/>
  <c r="G333" i="5" s="1"/>
  <c r="H333" i="5" s="1"/>
  <c r="F332" i="5"/>
  <c r="G332" i="5" s="1"/>
  <c r="H332" i="5" s="1"/>
  <c r="F331" i="5"/>
  <c r="G331" i="5" s="1"/>
  <c r="H331" i="5" s="1"/>
  <c r="F330" i="5"/>
  <c r="G330" i="5" s="1"/>
  <c r="H330" i="5" s="1"/>
  <c r="F329" i="5"/>
  <c r="G329" i="5" s="1"/>
  <c r="H329" i="5" s="1"/>
  <c r="F328" i="5"/>
  <c r="G328" i="5" s="1"/>
  <c r="H328" i="5" s="1"/>
  <c r="F327" i="5"/>
  <c r="G327" i="5" s="1"/>
  <c r="H327" i="5" s="1"/>
  <c r="F326" i="5"/>
  <c r="G326" i="5" s="1"/>
  <c r="H326" i="5" s="1"/>
  <c r="F325" i="5"/>
  <c r="G325" i="5" s="1"/>
  <c r="H325" i="5" s="1"/>
  <c r="F324" i="5"/>
  <c r="G324" i="5" s="1"/>
  <c r="H324" i="5" s="1"/>
  <c r="F323" i="5"/>
  <c r="G323" i="5" s="1"/>
  <c r="H323" i="5" s="1"/>
  <c r="F322" i="5"/>
  <c r="G322" i="5" s="1"/>
  <c r="H322" i="5" s="1"/>
  <c r="F321" i="5"/>
  <c r="G321" i="5" s="1"/>
  <c r="H321" i="5" s="1"/>
  <c r="F320" i="5"/>
  <c r="G320" i="5" s="1"/>
  <c r="H320" i="5" s="1"/>
  <c r="F319" i="5"/>
  <c r="G319" i="5" s="1"/>
  <c r="H319" i="5" s="1"/>
  <c r="F318" i="5"/>
  <c r="G318" i="5" s="1"/>
  <c r="H318" i="5" s="1"/>
  <c r="F317" i="5"/>
  <c r="G317" i="5" s="1"/>
  <c r="H317" i="5" s="1"/>
  <c r="F316" i="5"/>
  <c r="G316" i="5" s="1"/>
  <c r="H316" i="5" s="1"/>
  <c r="F315" i="5"/>
  <c r="G315" i="5" s="1"/>
  <c r="H315" i="5" s="1"/>
  <c r="F314" i="5"/>
  <c r="G314" i="5" s="1"/>
  <c r="H314" i="5" s="1"/>
  <c r="F313" i="5"/>
  <c r="G313" i="5" s="1"/>
  <c r="H313" i="5" s="1"/>
  <c r="F312" i="5"/>
  <c r="G312" i="5" s="1"/>
  <c r="H312" i="5" s="1"/>
  <c r="F311" i="5"/>
  <c r="G311" i="5" s="1"/>
  <c r="H311" i="5" s="1"/>
  <c r="F310" i="5"/>
  <c r="G310" i="5" s="1"/>
  <c r="H310" i="5" s="1"/>
  <c r="F309" i="5"/>
  <c r="G309" i="5" s="1"/>
  <c r="H309" i="5" s="1"/>
  <c r="F308" i="5"/>
  <c r="G308" i="5" s="1"/>
  <c r="H308" i="5" s="1"/>
  <c r="F307" i="5"/>
  <c r="G307" i="5" s="1"/>
  <c r="H307" i="5" s="1"/>
  <c r="F306" i="5"/>
  <c r="G306" i="5" s="1"/>
  <c r="H306" i="5" s="1"/>
  <c r="F305" i="5"/>
  <c r="G305" i="5" s="1"/>
  <c r="H305" i="5" s="1"/>
  <c r="F304" i="5"/>
  <c r="G304" i="5" s="1"/>
  <c r="H304" i="5" s="1"/>
  <c r="F303" i="5"/>
  <c r="G303" i="5" s="1"/>
  <c r="H303" i="5" s="1"/>
  <c r="F302" i="5"/>
  <c r="G302" i="5" s="1"/>
  <c r="H302" i="5" s="1"/>
  <c r="F301" i="5"/>
  <c r="G301" i="5" s="1"/>
  <c r="H301" i="5" s="1"/>
  <c r="F300" i="5"/>
  <c r="G300" i="5" s="1"/>
  <c r="H300" i="5" s="1"/>
  <c r="F299" i="5"/>
  <c r="G299" i="5" s="1"/>
  <c r="H299" i="5" s="1"/>
  <c r="F298" i="5"/>
  <c r="G298" i="5" s="1"/>
  <c r="H298" i="5" s="1"/>
  <c r="F297" i="5"/>
  <c r="G297" i="5" s="1"/>
  <c r="H297" i="5" s="1"/>
  <c r="F296" i="5"/>
  <c r="G296" i="5" s="1"/>
  <c r="H296" i="5" s="1"/>
  <c r="H295" i="5"/>
  <c r="F295" i="5"/>
  <c r="G295" i="5" s="1"/>
  <c r="F294" i="5"/>
  <c r="G294" i="5" s="1"/>
  <c r="H294" i="5" s="1"/>
  <c r="I294" i="5"/>
  <c r="F293" i="5"/>
  <c r="G293" i="5" s="1"/>
  <c r="H293" i="5" s="1"/>
  <c r="H292" i="5"/>
  <c r="F292" i="5"/>
  <c r="G292" i="5" s="1"/>
  <c r="H291" i="5"/>
  <c r="F291" i="5"/>
  <c r="G291" i="5" s="1"/>
  <c r="I291" i="5"/>
  <c r="H290" i="5"/>
  <c r="F290" i="5"/>
  <c r="G290" i="5" s="1"/>
  <c r="I290" i="5"/>
  <c r="F289" i="5"/>
  <c r="G289" i="5" s="1"/>
  <c r="H289" i="5" s="1"/>
  <c r="H288" i="5"/>
  <c r="F288" i="5"/>
  <c r="G288" i="5" s="1"/>
  <c r="H287" i="5"/>
  <c r="F287" i="5"/>
  <c r="G287" i="5" s="1"/>
  <c r="F286" i="5"/>
  <c r="G286" i="5" s="1"/>
  <c r="H286" i="5" s="1"/>
  <c r="F285" i="5"/>
  <c r="G285" i="5" s="1"/>
  <c r="H285" i="5" s="1"/>
  <c r="I284" i="5"/>
  <c r="H284" i="5"/>
  <c r="F284" i="5"/>
  <c r="G284" i="5" s="1"/>
  <c r="H283" i="5"/>
  <c r="F283" i="5"/>
  <c r="G283" i="5" s="1"/>
  <c r="I282" i="5"/>
  <c r="H282" i="5"/>
  <c r="F282" i="5"/>
  <c r="G282" i="5" s="1"/>
  <c r="H281" i="5"/>
  <c r="G281" i="5"/>
  <c r="F281" i="5"/>
  <c r="H280" i="5"/>
  <c r="G280" i="5"/>
  <c r="F280" i="5"/>
  <c r="I280" i="5"/>
  <c r="H279" i="5"/>
  <c r="G279" i="5"/>
  <c r="F279" i="5"/>
  <c r="H278" i="5"/>
  <c r="G278" i="5"/>
  <c r="F278" i="5"/>
  <c r="I278" i="5"/>
  <c r="H277" i="5"/>
  <c r="G277" i="5"/>
  <c r="F277" i="5"/>
  <c r="F276" i="5"/>
  <c r="G276" i="5" s="1"/>
  <c r="H276" i="5" s="1"/>
  <c r="F275" i="5"/>
  <c r="G275" i="5" s="1"/>
  <c r="H275" i="5" s="1"/>
  <c r="F274" i="5"/>
  <c r="G274" i="5" s="1"/>
  <c r="H274" i="5" s="1"/>
  <c r="F273" i="5"/>
  <c r="G273" i="5" s="1"/>
  <c r="H273" i="5" s="1"/>
  <c r="F272" i="5"/>
  <c r="F271" i="5"/>
  <c r="F270" i="5"/>
  <c r="F269" i="5"/>
  <c r="F268" i="5"/>
  <c r="F267" i="5"/>
  <c r="G267" i="5" s="1"/>
  <c r="F266" i="5"/>
  <c r="F265" i="5"/>
  <c r="G265" i="5" s="1"/>
  <c r="G266" i="5" s="1"/>
  <c r="H266" i="5" s="1"/>
  <c r="F264" i="5"/>
  <c r="G264" i="5" s="1"/>
  <c r="H264" i="5" s="1"/>
  <c r="F263" i="5"/>
  <c r="G263" i="5" s="1"/>
  <c r="H263" i="5" s="1"/>
  <c r="F262" i="5"/>
  <c r="F261" i="5"/>
  <c r="F260" i="5"/>
  <c r="F259" i="5"/>
  <c r="F258" i="5"/>
  <c r="F257" i="5"/>
  <c r="G257" i="5" s="1"/>
  <c r="H257" i="5" s="1"/>
  <c r="F256" i="5"/>
  <c r="G256" i="5" s="1"/>
  <c r="H256" i="5" s="1"/>
  <c r="F255" i="5"/>
  <c r="F254" i="5"/>
  <c r="F253" i="5"/>
  <c r="F252" i="5"/>
  <c r="F251" i="5"/>
  <c r="G251" i="5" s="1"/>
  <c r="H251" i="5" s="1"/>
  <c r="F250" i="5"/>
  <c r="G250" i="5" s="1"/>
  <c r="H250" i="5" s="1"/>
  <c r="F249" i="5"/>
  <c r="G249" i="5" s="1"/>
  <c r="H249" i="5" s="1"/>
  <c r="F248" i="5"/>
  <c r="G248" i="5" s="1"/>
  <c r="H248" i="5" s="1"/>
  <c r="F247" i="5"/>
  <c r="G247" i="5" s="1"/>
  <c r="H247" i="5" s="1"/>
  <c r="H246" i="5"/>
  <c r="F246" i="5"/>
  <c r="G246" i="5" s="1"/>
  <c r="F245" i="5"/>
  <c r="F244" i="5"/>
  <c r="F243" i="5"/>
  <c r="F242" i="5"/>
  <c r="F241" i="5"/>
  <c r="F240" i="5"/>
  <c r="F239" i="5"/>
  <c r="F238" i="5"/>
  <c r="F237" i="5"/>
  <c r="F236" i="5"/>
  <c r="F235" i="5"/>
  <c r="F234" i="5"/>
  <c r="F233" i="5"/>
  <c r="F232" i="5"/>
  <c r="F231" i="5"/>
  <c r="F230" i="5"/>
  <c r="F229" i="5"/>
  <c r="F228" i="5"/>
  <c r="F227" i="5"/>
  <c r="F226" i="5"/>
  <c r="F225" i="5"/>
  <c r="G225" i="5" s="1"/>
  <c r="H225" i="5" s="1"/>
  <c r="I225" i="5" s="1"/>
  <c r="F224" i="5"/>
  <c r="G224" i="5" s="1"/>
  <c r="H224" i="5" s="1"/>
  <c r="I224" i="5" s="1"/>
  <c r="F223" i="5"/>
  <c r="G223" i="5" s="1"/>
  <c r="H223" i="5" s="1"/>
  <c r="I223" i="5"/>
  <c r="I222" i="5"/>
  <c r="F222" i="5"/>
  <c r="G222" i="5" s="1"/>
  <c r="H222" i="5" s="1"/>
  <c r="F221" i="5"/>
  <c r="G221" i="5" s="1"/>
  <c r="H221" i="5" s="1"/>
  <c r="I221" i="5" s="1"/>
  <c r="F220" i="5"/>
  <c r="F219" i="5"/>
  <c r="F218" i="5"/>
  <c r="F217" i="5"/>
  <c r="F216" i="5"/>
  <c r="F215" i="5"/>
  <c r="F214" i="5"/>
  <c r="F213" i="5"/>
  <c r="F212" i="5"/>
  <c r="F211" i="5"/>
  <c r="F210" i="5"/>
  <c r="F209" i="5"/>
  <c r="G209" i="5" s="1"/>
  <c r="H209" i="5" s="1"/>
  <c r="I209" i="5"/>
  <c r="F208" i="5"/>
  <c r="G208" i="5" s="1"/>
  <c r="H208" i="5" s="1"/>
  <c r="I208" i="5"/>
  <c r="F207" i="5"/>
  <c r="G207" i="5" s="1"/>
  <c r="H207" i="5" s="1"/>
  <c r="I207" i="5"/>
  <c r="F206" i="5"/>
  <c r="F205" i="5"/>
  <c r="G205" i="5" s="1"/>
  <c r="H205" i="5" s="1"/>
  <c r="I205" i="5"/>
  <c r="F204" i="5"/>
  <c r="G204" i="5" s="1"/>
  <c r="H204" i="5" s="1"/>
  <c r="I204" i="5"/>
  <c r="I203" i="5"/>
  <c r="F203" i="5"/>
  <c r="G203" i="5" s="1"/>
  <c r="H203" i="5" s="1"/>
  <c r="I202" i="5"/>
  <c r="F202" i="5"/>
  <c r="G202" i="5" s="1"/>
  <c r="H202" i="5" s="1"/>
  <c r="F201" i="5"/>
  <c r="G201" i="5" s="1"/>
  <c r="H201" i="5" s="1"/>
  <c r="I201" i="5"/>
  <c r="F200" i="5"/>
  <c r="G200" i="5" s="1"/>
  <c r="H200" i="5" s="1"/>
  <c r="I200" i="5"/>
  <c r="F199" i="5"/>
  <c r="G199" i="5" s="1"/>
  <c r="H199" i="5" s="1"/>
  <c r="I199" i="5"/>
  <c r="F198" i="5"/>
  <c r="F197" i="5"/>
  <c r="F196" i="5"/>
  <c r="F195" i="5"/>
  <c r="I194" i="5"/>
  <c r="F194" i="5"/>
  <c r="G194" i="5" s="1"/>
  <c r="H194" i="5" s="1"/>
  <c r="F193" i="5"/>
  <c r="G193" i="5" s="1"/>
  <c r="H193" i="5" s="1"/>
  <c r="I193" i="5"/>
  <c r="F192" i="5"/>
  <c r="F191" i="5"/>
  <c r="F190" i="5"/>
  <c r="F189" i="5"/>
  <c r="G189" i="5" s="1"/>
  <c r="H189" i="5" s="1"/>
  <c r="F188" i="5"/>
  <c r="G188" i="5" s="1"/>
  <c r="H188" i="5" s="1"/>
  <c r="I188" i="5"/>
  <c r="F187" i="5"/>
  <c r="F186" i="5"/>
  <c r="F185" i="5"/>
  <c r="F184" i="5"/>
  <c r="F183" i="5"/>
  <c r="F182" i="5"/>
  <c r="F181" i="5"/>
  <c r="F180" i="5"/>
  <c r="G180" i="5" s="1"/>
  <c r="H180" i="5" s="1"/>
  <c r="I180" i="5"/>
  <c r="H179" i="5"/>
  <c r="G179" i="5"/>
  <c r="F179" i="5"/>
  <c r="I179" i="5"/>
  <c r="G178" i="5"/>
  <c r="H178" i="5" s="1"/>
  <c r="F178" i="5"/>
  <c r="I178" i="5"/>
  <c r="F177" i="5"/>
  <c r="F176" i="5"/>
  <c r="F175" i="5"/>
  <c r="F174" i="5"/>
  <c r="F173" i="5"/>
  <c r="F172" i="5"/>
  <c r="F171" i="5"/>
  <c r="F170" i="5"/>
  <c r="F169" i="5"/>
  <c r="G169" i="5" s="1"/>
  <c r="H169" i="5" s="1"/>
  <c r="I169" i="5"/>
  <c r="F168" i="5"/>
  <c r="F167" i="5"/>
  <c r="F166" i="5"/>
  <c r="F165" i="5"/>
  <c r="F164" i="5"/>
  <c r="F163" i="5"/>
  <c r="F162" i="5"/>
  <c r="F161" i="5"/>
  <c r="F160" i="5"/>
  <c r="F159" i="5"/>
  <c r="F158" i="5"/>
  <c r="G158" i="5" s="1"/>
  <c r="H158" i="5" s="1"/>
  <c r="I158" i="5"/>
  <c r="F157" i="5"/>
  <c r="G157" i="5" s="1"/>
  <c r="H157" i="5" s="1"/>
  <c r="I157" i="5"/>
  <c r="F156" i="5"/>
  <c r="G156" i="5" s="1"/>
  <c r="H156" i="5" s="1"/>
  <c r="I156" i="5"/>
  <c r="F155" i="5"/>
  <c r="G155" i="5" s="1"/>
  <c r="H155" i="5" s="1"/>
  <c r="I155" i="5"/>
  <c r="F154" i="5"/>
  <c r="G154" i="5" s="1"/>
  <c r="H154" i="5" s="1"/>
  <c r="I154" i="5"/>
  <c r="F153" i="5"/>
  <c r="F152" i="5"/>
  <c r="F151" i="5"/>
  <c r="F150" i="5"/>
  <c r="F149" i="5"/>
  <c r="F148" i="5"/>
  <c r="F147" i="5"/>
  <c r="F146" i="5"/>
  <c r="F145" i="5"/>
  <c r="F144" i="5"/>
  <c r="F143" i="5"/>
  <c r="F142" i="5"/>
  <c r="F141" i="5"/>
  <c r="F140" i="5"/>
  <c r="G140" i="5" s="1"/>
  <c r="H140" i="5" s="1"/>
  <c r="I140" i="5"/>
  <c r="F139" i="5"/>
  <c r="G139" i="5" s="1"/>
  <c r="H139" i="5" s="1"/>
  <c r="I139" i="5"/>
  <c r="F138" i="5"/>
  <c r="G138" i="5" s="1"/>
  <c r="H138" i="5" s="1"/>
  <c r="I138" i="5"/>
  <c r="F137" i="5"/>
  <c r="G137" i="5" s="1"/>
  <c r="H137" i="5" s="1"/>
  <c r="I137" i="5"/>
  <c r="F136" i="5"/>
  <c r="F135" i="5"/>
  <c r="F134" i="5"/>
  <c r="F133" i="5"/>
  <c r="F132" i="5"/>
  <c r="G132" i="5" s="1"/>
  <c r="H132" i="5" s="1"/>
  <c r="I132" i="5"/>
  <c r="I131" i="5"/>
  <c r="F131" i="5"/>
  <c r="G131" i="5" s="1"/>
  <c r="H131" i="5" s="1"/>
  <c r="F130" i="5"/>
  <c r="F129" i="5"/>
  <c r="F128" i="5"/>
  <c r="F127" i="5"/>
  <c r="F126" i="5"/>
  <c r="F125" i="5"/>
  <c r="F124" i="5"/>
  <c r="G124" i="5" s="1"/>
  <c r="H124" i="5" s="1"/>
  <c r="I124" i="5"/>
  <c r="I123" i="5"/>
  <c r="F123" i="5"/>
  <c r="G123" i="5" s="1"/>
  <c r="H123" i="5" s="1"/>
  <c r="F122" i="5"/>
  <c r="G122" i="5" s="1"/>
  <c r="H122" i="5" s="1"/>
  <c r="I122" i="5"/>
  <c r="I121" i="5"/>
  <c r="F121" i="5"/>
  <c r="G121" i="5" s="1"/>
  <c r="H121" i="5" s="1"/>
  <c r="F120" i="5"/>
  <c r="G120" i="5" s="1"/>
  <c r="H120" i="5" s="1"/>
  <c r="I120" i="5"/>
  <c r="I119" i="5"/>
  <c r="F119" i="5"/>
  <c r="G119" i="5" s="1"/>
  <c r="H119" i="5" s="1"/>
  <c r="F118" i="5"/>
  <c r="F117" i="5"/>
  <c r="F116" i="5"/>
  <c r="F115" i="5"/>
  <c r="F114" i="5"/>
  <c r="F113" i="5"/>
  <c r="F112" i="5"/>
  <c r="F111" i="5"/>
  <c r="F110" i="5"/>
  <c r="F109" i="5"/>
  <c r="G109" i="5" s="1"/>
  <c r="H109" i="5" s="1"/>
  <c r="I109" i="5" s="1"/>
  <c r="F108" i="5"/>
  <c r="G108" i="5" s="1"/>
  <c r="H108" i="5" s="1"/>
  <c r="I108" i="5" s="1"/>
  <c r="F107" i="5"/>
  <c r="G107" i="5" s="1"/>
  <c r="H107" i="5" s="1"/>
  <c r="I107" i="5" s="1"/>
  <c r="H106" i="5"/>
  <c r="I106" i="5" s="1"/>
  <c r="F106" i="5"/>
  <c r="G106" i="5" s="1"/>
  <c r="F105" i="5"/>
  <c r="G105" i="5" s="1"/>
  <c r="H105" i="5" s="1"/>
  <c r="I105" i="5" s="1"/>
  <c r="H104" i="5"/>
  <c r="I104" i="5" s="1"/>
  <c r="F104" i="5"/>
  <c r="G104" i="5" s="1"/>
  <c r="F103" i="5"/>
  <c r="F102" i="5"/>
  <c r="F101" i="5"/>
  <c r="F100" i="5"/>
  <c r="F99" i="5"/>
  <c r="H98" i="5"/>
  <c r="I98" i="5" s="1"/>
  <c r="F98" i="5"/>
  <c r="G98" i="5" s="1"/>
  <c r="F97" i="5"/>
  <c r="G97" i="5" s="1"/>
  <c r="H97" i="5" s="1"/>
  <c r="I97" i="5" s="1"/>
  <c r="F96" i="5"/>
  <c r="F95" i="5"/>
  <c r="F94" i="5"/>
  <c r="F93" i="5"/>
  <c r="G93" i="5" s="1"/>
  <c r="H93" i="5" s="1"/>
  <c r="I93" i="5" s="1"/>
  <c r="F92" i="5"/>
  <c r="G92" i="5" s="1"/>
  <c r="H92" i="5" s="1"/>
  <c r="I92" i="5" s="1"/>
  <c r="F91" i="5"/>
  <c r="G91" i="5" s="1"/>
  <c r="H91" i="5" s="1"/>
  <c r="I91" i="5" s="1"/>
  <c r="H90" i="5"/>
  <c r="I90" i="5" s="1"/>
  <c r="F90" i="5"/>
  <c r="G90" i="5" s="1"/>
  <c r="F89" i="5"/>
  <c r="G89" i="5" s="1"/>
  <c r="H89" i="5" s="1"/>
  <c r="I89" i="5" s="1"/>
  <c r="H88" i="5"/>
  <c r="I88" i="5" s="1"/>
  <c r="F88" i="5"/>
  <c r="G88" i="5" s="1"/>
  <c r="F87" i="5"/>
  <c r="G87" i="5" s="1"/>
  <c r="H87" i="5" s="1"/>
  <c r="I87" i="5" s="1"/>
  <c r="H86" i="5"/>
  <c r="I86" i="5" s="1"/>
  <c r="F86" i="5"/>
  <c r="G86" i="5" s="1"/>
  <c r="F85" i="5"/>
  <c r="G85" i="5" s="1"/>
  <c r="H85" i="5" s="1"/>
  <c r="I85" i="5" s="1"/>
  <c r="H84" i="5"/>
  <c r="I84" i="5" s="1"/>
  <c r="F84" i="5"/>
  <c r="G84" i="5" s="1"/>
  <c r="F83" i="5"/>
  <c r="G83" i="5" s="1"/>
  <c r="H83" i="5" s="1"/>
  <c r="I83" i="5" s="1"/>
  <c r="H82" i="5"/>
  <c r="I82" i="5" s="1"/>
  <c r="F82" i="5"/>
  <c r="G82" i="5" s="1"/>
  <c r="F81" i="5"/>
  <c r="G81" i="5" s="1"/>
  <c r="H81" i="5" s="1"/>
  <c r="I81" i="5" s="1"/>
  <c r="F80" i="5"/>
  <c r="G80" i="5" s="1"/>
  <c r="H80" i="5" s="1"/>
  <c r="I80" i="5" s="1"/>
  <c r="F79" i="5"/>
  <c r="G79" i="5" s="1"/>
  <c r="H79" i="5" s="1"/>
  <c r="I79" i="5" s="1"/>
  <c r="F78" i="5"/>
  <c r="G78" i="5" s="1"/>
  <c r="H78" i="5" s="1"/>
  <c r="I78" i="5" s="1"/>
  <c r="F77" i="5"/>
  <c r="G77" i="5" s="1"/>
  <c r="H77" i="5" s="1"/>
  <c r="I77" i="5" s="1"/>
  <c r="F76" i="5"/>
  <c r="G76" i="5" s="1"/>
  <c r="H76" i="5" s="1"/>
  <c r="I76" i="5" s="1"/>
  <c r="F75" i="5"/>
  <c r="G75" i="5" s="1"/>
  <c r="H75" i="5" s="1"/>
  <c r="I75" i="5" s="1"/>
  <c r="F74" i="5"/>
  <c r="G74" i="5" s="1"/>
  <c r="H74" i="5" s="1"/>
  <c r="I74" i="5" s="1"/>
  <c r="F73" i="5"/>
  <c r="G73" i="5" s="1"/>
  <c r="H73" i="5" s="1"/>
  <c r="I73" i="5" s="1"/>
  <c r="F72" i="5"/>
  <c r="G72" i="5" s="1"/>
  <c r="H72" i="5" s="1"/>
  <c r="I72" i="5" s="1"/>
  <c r="F71" i="5"/>
  <c r="G71" i="5" s="1"/>
  <c r="H71" i="5" s="1"/>
  <c r="I71" i="5" s="1"/>
  <c r="F70" i="5"/>
  <c r="G70" i="5" s="1"/>
  <c r="H70" i="5" s="1"/>
  <c r="I70" i="5" s="1"/>
  <c r="F69" i="5"/>
  <c r="G69" i="5" s="1"/>
  <c r="H69" i="5" s="1"/>
  <c r="I69" i="5" s="1"/>
  <c r="F68" i="5"/>
  <c r="G68" i="5" s="1"/>
  <c r="H68" i="5" s="1"/>
  <c r="I68" i="5" s="1"/>
  <c r="F67" i="5"/>
  <c r="G67" i="5" s="1"/>
  <c r="H67" i="5" s="1"/>
  <c r="I67" i="5" s="1"/>
  <c r="F66" i="5"/>
  <c r="G66" i="5" s="1"/>
  <c r="H66" i="5" s="1"/>
  <c r="I66" i="5" s="1"/>
  <c r="F65" i="5"/>
  <c r="G65" i="5" s="1"/>
  <c r="H65" i="5" s="1"/>
  <c r="I65" i="5" s="1"/>
  <c r="F64" i="5"/>
  <c r="G64" i="5" s="1"/>
  <c r="H64" i="5" s="1"/>
  <c r="I64" i="5" s="1"/>
  <c r="F63" i="5"/>
  <c r="G63" i="5" s="1"/>
  <c r="H63" i="5" s="1"/>
  <c r="I63" i="5" s="1"/>
  <c r="F62" i="5"/>
  <c r="G62" i="5" s="1"/>
  <c r="H62" i="5" s="1"/>
  <c r="I62" i="5" s="1"/>
  <c r="F61" i="5"/>
  <c r="G61" i="5" s="1"/>
  <c r="H61" i="5" s="1"/>
  <c r="I61" i="5" s="1"/>
  <c r="F60" i="5"/>
  <c r="G60" i="5" s="1"/>
  <c r="H60" i="5" s="1"/>
  <c r="I60" i="5" s="1"/>
  <c r="F59" i="5"/>
  <c r="G59" i="5" s="1"/>
  <c r="H59" i="5" s="1"/>
  <c r="I59" i="5" s="1"/>
  <c r="F58" i="5"/>
  <c r="G58" i="5" s="1"/>
  <c r="H58" i="5" s="1"/>
  <c r="I58" i="5" s="1"/>
  <c r="F57" i="5"/>
  <c r="G57" i="5" s="1"/>
  <c r="H57" i="5" s="1"/>
  <c r="I57" i="5" s="1"/>
  <c r="F56" i="5"/>
  <c r="G56" i="5" s="1"/>
  <c r="H56" i="5" s="1"/>
  <c r="I56" i="5" s="1"/>
  <c r="F55" i="5"/>
  <c r="G55" i="5" s="1"/>
  <c r="H55" i="5" s="1"/>
  <c r="I55" i="5" s="1"/>
  <c r="F54" i="5"/>
  <c r="G54" i="5" s="1"/>
  <c r="H54" i="5" s="1"/>
  <c r="I54" i="5" s="1"/>
  <c r="F53" i="5"/>
  <c r="G53" i="5" s="1"/>
  <c r="H53" i="5" s="1"/>
  <c r="G52" i="5"/>
  <c r="H52" i="5" s="1"/>
  <c r="F52" i="5"/>
  <c r="I52" i="5"/>
  <c r="F51" i="5"/>
  <c r="G51" i="5" s="1"/>
  <c r="H51" i="5" s="1"/>
  <c r="I51" i="5"/>
  <c r="F50" i="5"/>
  <c r="G50" i="5" s="1"/>
  <c r="H50" i="5" s="1"/>
  <c r="I50" i="5"/>
  <c r="F49" i="5"/>
  <c r="G49" i="5" s="1"/>
  <c r="H49" i="5" s="1"/>
  <c r="I49" i="5"/>
  <c r="F48" i="5"/>
  <c r="G48" i="5" s="1"/>
  <c r="H48" i="5" s="1"/>
  <c r="I48" i="5"/>
  <c r="F47" i="5"/>
  <c r="G47" i="5" s="1"/>
  <c r="H47" i="5" s="1"/>
  <c r="I47" i="5"/>
  <c r="F46" i="5"/>
  <c r="G46" i="5" s="1"/>
  <c r="H46" i="5" s="1"/>
  <c r="I46" i="5"/>
  <c r="F45" i="5"/>
  <c r="G45" i="5" s="1"/>
  <c r="H45" i="5" s="1"/>
  <c r="I45" i="5"/>
  <c r="F44" i="5"/>
  <c r="G44" i="5" s="1"/>
  <c r="H44" i="5" s="1"/>
  <c r="I44" i="5"/>
  <c r="F43" i="5"/>
  <c r="G43" i="5" s="1"/>
  <c r="H43" i="5" s="1"/>
  <c r="I43" i="5"/>
  <c r="F42" i="5"/>
  <c r="G42" i="5" s="1"/>
  <c r="H42" i="5" s="1"/>
  <c r="I42" i="5"/>
  <c r="F41" i="5"/>
  <c r="G41" i="5" s="1"/>
  <c r="H41" i="5" s="1"/>
  <c r="I41" i="5"/>
  <c r="F40" i="5"/>
  <c r="G40" i="5" s="1"/>
  <c r="H40" i="5" s="1"/>
  <c r="I40" i="5"/>
  <c r="F39" i="5"/>
  <c r="G39" i="5" s="1"/>
  <c r="H39" i="5" s="1"/>
  <c r="I39" i="5"/>
  <c r="F38" i="5"/>
  <c r="G38" i="5" s="1"/>
  <c r="H38" i="5" s="1"/>
  <c r="I38" i="5"/>
  <c r="F37" i="5"/>
  <c r="G37" i="5" s="1"/>
  <c r="H37" i="5" s="1"/>
  <c r="I37" i="5"/>
  <c r="F36" i="5"/>
  <c r="G36" i="5" s="1"/>
  <c r="H36" i="5" s="1"/>
  <c r="I36" i="5"/>
  <c r="F35" i="5"/>
  <c r="G35" i="5" s="1"/>
  <c r="H35" i="5" s="1"/>
  <c r="I35" i="5"/>
  <c r="F34" i="5"/>
  <c r="G34" i="5" s="1"/>
  <c r="H34" i="5" s="1"/>
  <c r="I34" i="5"/>
  <c r="F33" i="5"/>
  <c r="G33" i="5" s="1"/>
  <c r="H33" i="5" s="1"/>
  <c r="I33" i="5"/>
  <c r="F32" i="5"/>
  <c r="G32" i="5" s="1"/>
  <c r="H32" i="5" s="1"/>
  <c r="I32" i="5"/>
  <c r="F31" i="5"/>
  <c r="G31" i="5" s="1"/>
  <c r="H31" i="5" s="1"/>
  <c r="I31" i="5"/>
  <c r="F30" i="5"/>
  <c r="G30" i="5" s="1"/>
  <c r="H30" i="5" s="1"/>
  <c r="I30" i="5"/>
  <c r="F29" i="5"/>
  <c r="G29" i="5" s="1"/>
  <c r="H29" i="5" s="1"/>
  <c r="I29" i="5"/>
  <c r="F28" i="5"/>
  <c r="G28" i="5" s="1"/>
  <c r="H28" i="5" s="1"/>
  <c r="I28" i="5"/>
  <c r="F27" i="5"/>
  <c r="G27" i="5" s="1"/>
  <c r="H27" i="5" s="1"/>
  <c r="I27" i="5"/>
  <c r="F26" i="5"/>
  <c r="G26" i="5" s="1"/>
  <c r="H26" i="5" s="1"/>
  <c r="I26" i="5"/>
  <c r="F25" i="5"/>
  <c r="G25" i="5" s="1"/>
  <c r="H25" i="5" s="1"/>
  <c r="I25" i="5"/>
  <c r="F24" i="5"/>
  <c r="G24" i="5" s="1"/>
  <c r="H24" i="5" s="1"/>
  <c r="I24" i="5"/>
  <c r="F23" i="5"/>
  <c r="G23" i="5" s="1"/>
  <c r="H23" i="5" s="1"/>
  <c r="I23" i="5"/>
  <c r="F22" i="5"/>
  <c r="G22" i="5" s="1"/>
  <c r="H22" i="5" s="1"/>
  <c r="I22" i="5"/>
  <c r="F21" i="5"/>
  <c r="G21" i="5" s="1"/>
  <c r="H21" i="5" s="1"/>
  <c r="I21" i="5"/>
  <c r="F20" i="5"/>
  <c r="G20" i="5" s="1"/>
  <c r="H20" i="5" s="1"/>
  <c r="I20" i="5"/>
  <c r="F19" i="5"/>
  <c r="G19" i="5" s="1"/>
  <c r="H19" i="5" s="1"/>
  <c r="I19" i="5"/>
  <c r="F18" i="5"/>
  <c r="G18" i="5" s="1"/>
  <c r="H18" i="5" s="1"/>
  <c r="I18" i="5"/>
  <c r="F17" i="5"/>
  <c r="G17" i="5" s="1"/>
  <c r="H17" i="5" s="1"/>
  <c r="I17" i="5"/>
  <c r="F16" i="5"/>
  <c r="G16" i="5" s="1"/>
  <c r="H16" i="5" s="1"/>
  <c r="I16" i="5"/>
  <c r="F15" i="5"/>
  <c r="G15" i="5" s="1"/>
  <c r="H15" i="5" s="1"/>
  <c r="I15" i="5"/>
  <c r="F14" i="5"/>
  <c r="G14" i="5" s="1"/>
  <c r="H14" i="5" s="1"/>
  <c r="I14" i="5"/>
  <c r="F13" i="5"/>
  <c r="G13" i="5" s="1"/>
  <c r="H13" i="5" s="1"/>
  <c r="I13" i="5"/>
  <c r="F12" i="5"/>
  <c r="G12" i="5" s="1"/>
  <c r="H12" i="5" s="1"/>
  <c r="I12" i="5"/>
  <c r="F11" i="5"/>
  <c r="G11" i="5" s="1"/>
  <c r="H11" i="5" s="1"/>
  <c r="I11" i="5"/>
  <c r="F10" i="5"/>
  <c r="G10" i="5" s="1"/>
  <c r="H10" i="5" s="1"/>
  <c r="I10" i="5"/>
  <c r="F9" i="5"/>
  <c r="G9" i="5" s="1"/>
  <c r="H9" i="5" s="1"/>
  <c r="I9" i="5"/>
  <c r="F8" i="5"/>
  <c r="G8" i="5" s="1"/>
  <c r="H8" i="5" s="1"/>
  <c r="I8" i="5"/>
  <c r="F7" i="5"/>
  <c r="G7" i="5" s="1"/>
  <c r="H7" i="5" s="1"/>
  <c r="I7" i="5"/>
  <c r="F6" i="5"/>
  <c r="G6" i="5" s="1"/>
  <c r="H6" i="5" s="1"/>
  <c r="I6" i="5"/>
  <c r="F5" i="5"/>
  <c r="G5" i="5" s="1"/>
  <c r="H5" i="5" s="1"/>
  <c r="I5" i="5"/>
  <c r="F4" i="5"/>
  <c r="G4" i="5" s="1"/>
  <c r="H4" i="5" s="1"/>
  <c r="I4" i="5"/>
  <c r="F3" i="5"/>
  <c r="G3" i="5" s="1"/>
  <c r="H3" i="5" s="1"/>
  <c r="I3" i="5"/>
  <c r="F2" i="5"/>
  <c r="G2" i="5" s="1"/>
  <c r="H2" i="5" s="1"/>
  <c r="I2" i="5"/>
  <c r="O3" i="3"/>
  <c r="O2" i="3"/>
  <c r="N4" i="3"/>
  <c r="N2" i="3"/>
  <c r="F366" i="3"/>
  <c r="G366" i="3" s="1"/>
  <c r="H366" i="3" s="1"/>
  <c r="I366" i="3"/>
  <c r="F365" i="3"/>
  <c r="G365" i="3" s="1"/>
  <c r="H365" i="3" s="1"/>
  <c r="I365" i="3"/>
  <c r="F364" i="3"/>
  <c r="G364" i="3" s="1"/>
  <c r="H364" i="3" s="1"/>
  <c r="I364" i="3"/>
  <c r="F363" i="3"/>
  <c r="G363" i="3" s="1"/>
  <c r="H363" i="3" s="1"/>
  <c r="I363" i="3"/>
  <c r="F362" i="3"/>
  <c r="G362" i="3" s="1"/>
  <c r="H362" i="3" s="1"/>
  <c r="I362" i="3"/>
  <c r="F361" i="3"/>
  <c r="G361" i="3" s="1"/>
  <c r="H361" i="3" s="1"/>
  <c r="I361" i="3"/>
  <c r="F360" i="3"/>
  <c r="G360" i="3" s="1"/>
  <c r="H360" i="3" s="1"/>
  <c r="I360" i="3"/>
  <c r="F359" i="3"/>
  <c r="G359" i="3" s="1"/>
  <c r="H359" i="3" s="1"/>
  <c r="I359" i="3"/>
  <c r="F358" i="3"/>
  <c r="G358" i="3" s="1"/>
  <c r="H358" i="3" s="1"/>
  <c r="I358" i="3"/>
  <c r="F357" i="3"/>
  <c r="G357" i="3" s="1"/>
  <c r="H357" i="3" s="1"/>
  <c r="I357" i="3"/>
  <c r="F356" i="3"/>
  <c r="G356" i="3" s="1"/>
  <c r="H356" i="3" s="1"/>
  <c r="I356" i="3"/>
  <c r="F355" i="3"/>
  <c r="G355" i="3" s="1"/>
  <c r="H355" i="3" s="1"/>
  <c r="I355" i="3"/>
  <c r="F354" i="3"/>
  <c r="G354" i="3" s="1"/>
  <c r="H354" i="3" s="1"/>
  <c r="I354" i="3"/>
  <c r="F353" i="3"/>
  <c r="G353" i="3" s="1"/>
  <c r="H353" i="3" s="1"/>
  <c r="I353" i="3"/>
  <c r="F352" i="3"/>
  <c r="G352" i="3" s="1"/>
  <c r="H352" i="3" s="1"/>
  <c r="I352" i="3"/>
  <c r="F351" i="3"/>
  <c r="G351" i="3" s="1"/>
  <c r="H351" i="3" s="1"/>
  <c r="I351" i="3"/>
  <c r="F350" i="3"/>
  <c r="G350" i="3" s="1"/>
  <c r="H350" i="3" s="1"/>
  <c r="I350" i="3"/>
  <c r="F349" i="3"/>
  <c r="G349" i="3" s="1"/>
  <c r="H349" i="3" s="1"/>
  <c r="I349" i="3"/>
  <c r="F348" i="3"/>
  <c r="G348" i="3" s="1"/>
  <c r="H348" i="3" s="1"/>
  <c r="I348" i="3"/>
  <c r="F347" i="3"/>
  <c r="G347" i="3" s="1"/>
  <c r="H347" i="3" s="1"/>
  <c r="I347" i="3"/>
  <c r="F346" i="3"/>
  <c r="G346" i="3" s="1"/>
  <c r="H346" i="3" s="1"/>
  <c r="I346" i="3"/>
  <c r="F345" i="3"/>
  <c r="G345" i="3" s="1"/>
  <c r="H345" i="3" s="1"/>
  <c r="I345" i="3"/>
  <c r="F344" i="3"/>
  <c r="G344" i="3" s="1"/>
  <c r="H344" i="3" s="1"/>
  <c r="I344" i="3"/>
  <c r="F343" i="3"/>
  <c r="G343" i="3" s="1"/>
  <c r="H343" i="3" s="1"/>
  <c r="I343" i="3"/>
  <c r="F342" i="3"/>
  <c r="G342" i="3" s="1"/>
  <c r="H342" i="3" s="1"/>
  <c r="I342" i="3"/>
  <c r="F341" i="3"/>
  <c r="G341" i="3" s="1"/>
  <c r="H341" i="3" s="1"/>
  <c r="I341" i="3"/>
  <c r="F340" i="3"/>
  <c r="G340" i="3" s="1"/>
  <c r="H340" i="3" s="1"/>
  <c r="I340" i="3"/>
  <c r="F339" i="3"/>
  <c r="G339" i="3" s="1"/>
  <c r="H339" i="3" s="1"/>
  <c r="I339" i="3"/>
  <c r="F338" i="3"/>
  <c r="G338" i="3" s="1"/>
  <c r="H338" i="3" s="1"/>
  <c r="I338" i="3"/>
  <c r="F337" i="3"/>
  <c r="G337" i="3" s="1"/>
  <c r="H337" i="3" s="1"/>
  <c r="I337" i="3"/>
  <c r="F336" i="3"/>
  <c r="G336" i="3" s="1"/>
  <c r="H336" i="3" s="1"/>
  <c r="I336" i="3"/>
  <c r="F335" i="3"/>
  <c r="G335" i="3" s="1"/>
  <c r="H335" i="3" s="1"/>
  <c r="I335" i="3"/>
  <c r="F334" i="3"/>
  <c r="G334" i="3" s="1"/>
  <c r="H334" i="3" s="1"/>
  <c r="I334" i="3"/>
  <c r="F333" i="3"/>
  <c r="G333" i="3" s="1"/>
  <c r="H333" i="3" s="1"/>
  <c r="I333" i="3"/>
  <c r="F332" i="3"/>
  <c r="G332" i="3" s="1"/>
  <c r="H332" i="3" s="1"/>
  <c r="I332" i="3"/>
  <c r="F331" i="3"/>
  <c r="G331" i="3" s="1"/>
  <c r="H331" i="3" s="1"/>
  <c r="I331" i="3"/>
  <c r="F330" i="3"/>
  <c r="G330" i="3" s="1"/>
  <c r="H330" i="3" s="1"/>
  <c r="I330" i="3"/>
  <c r="F329" i="3"/>
  <c r="G329" i="3" s="1"/>
  <c r="H329" i="3" s="1"/>
  <c r="I329" i="3"/>
  <c r="F328" i="3"/>
  <c r="G328" i="3" s="1"/>
  <c r="H328" i="3" s="1"/>
  <c r="I328" i="3"/>
  <c r="F327" i="3"/>
  <c r="G327" i="3" s="1"/>
  <c r="H327" i="3" s="1"/>
  <c r="I327" i="3"/>
  <c r="F326" i="3"/>
  <c r="G326" i="3" s="1"/>
  <c r="H326" i="3" s="1"/>
  <c r="I326" i="3"/>
  <c r="F325" i="3"/>
  <c r="G325" i="3" s="1"/>
  <c r="H325" i="3" s="1"/>
  <c r="I325" i="3"/>
  <c r="F324" i="3"/>
  <c r="G324" i="3" s="1"/>
  <c r="H324" i="3" s="1"/>
  <c r="I324" i="3"/>
  <c r="F323" i="3"/>
  <c r="G323" i="3" s="1"/>
  <c r="H323" i="3" s="1"/>
  <c r="F322" i="3"/>
  <c r="G322" i="3" s="1"/>
  <c r="H322" i="3" s="1"/>
  <c r="I322" i="3"/>
  <c r="F321" i="3"/>
  <c r="G321" i="3" s="1"/>
  <c r="H321" i="3" s="1"/>
  <c r="I321" i="3"/>
  <c r="F320" i="3"/>
  <c r="G320" i="3" s="1"/>
  <c r="H320" i="3" s="1"/>
  <c r="I320" i="3"/>
  <c r="F319" i="3"/>
  <c r="G319" i="3" s="1"/>
  <c r="H319" i="3" s="1"/>
  <c r="I319" i="3" s="1"/>
  <c r="F318" i="3"/>
  <c r="G318" i="3" s="1"/>
  <c r="H318" i="3" s="1"/>
  <c r="I318" i="3"/>
  <c r="F317" i="3"/>
  <c r="G317" i="3" s="1"/>
  <c r="H317" i="3" s="1"/>
  <c r="I317" i="3"/>
  <c r="F316" i="3"/>
  <c r="G316" i="3" s="1"/>
  <c r="H316" i="3" s="1"/>
  <c r="I316" i="3"/>
  <c r="F315" i="3"/>
  <c r="G315" i="3" s="1"/>
  <c r="H315" i="3" s="1"/>
  <c r="I315" i="3"/>
  <c r="I314" i="3"/>
  <c r="F314" i="3"/>
  <c r="G314" i="3" s="1"/>
  <c r="H314" i="3" s="1"/>
  <c r="H313" i="3"/>
  <c r="F313" i="3"/>
  <c r="G313" i="3" s="1"/>
  <c r="I313" i="3"/>
  <c r="H312" i="3"/>
  <c r="F312" i="3"/>
  <c r="G312" i="3" s="1"/>
  <c r="I312" i="3"/>
  <c r="F311" i="3"/>
  <c r="G311" i="3" s="1"/>
  <c r="H311" i="3" s="1"/>
  <c r="G310" i="3"/>
  <c r="H310" i="3" s="1"/>
  <c r="F310" i="3"/>
  <c r="I310" i="3"/>
  <c r="F309" i="3"/>
  <c r="G309" i="3" s="1"/>
  <c r="H309" i="3" s="1"/>
  <c r="G308" i="3"/>
  <c r="H308" i="3" s="1"/>
  <c r="F308" i="3"/>
  <c r="F307" i="3"/>
  <c r="G307" i="3" s="1"/>
  <c r="H307" i="3" s="1"/>
  <c r="H306" i="3"/>
  <c r="G306" i="3"/>
  <c r="F306" i="3"/>
  <c r="I306" i="3"/>
  <c r="F305" i="3"/>
  <c r="G305" i="3" s="1"/>
  <c r="H305" i="3" s="1"/>
  <c r="G304" i="3"/>
  <c r="H304" i="3" s="1"/>
  <c r="F304" i="3"/>
  <c r="I304" i="3"/>
  <c r="F303" i="3"/>
  <c r="G303" i="3" s="1"/>
  <c r="H303" i="3" s="1"/>
  <c r="G302" i="3"/>
  <c r="H302" i="3" s="1"/>
  <c r="F302" i="3"/>
  <c r="F301" i="3"/>
  <c r="G301" i="3" s="1"/>
  <c r="H301" i="3" s="1"/>
  <c r="G300" i="3"/>
  <c r="H300" i="3" s="1"/>
  <c r="F300" i="3"/>
  <c r="F299" i="3"/>
  <c r="G299" i="3" s="1"/>
  <c r="H299" i="3" s="1"/>
  <c r="I299" i="3"/>
  <c r="H298" i="3"/>
  <c r="G298" i="3"/>
  <c r="F298" i="3"/>
  <c r="I298" i="3"/>
  <c r="F297" i="3"/>
  <c r="G297" i="3" s="1"/>
  <c r="H297" i="3" s="1"/>
  <c r="G296" i="3"/>
  <c r="H296" i="3" s="1"/>
  <c r="F296" i="3"/>
  <c r="F295" i="3"/>
  <c r="G295" i="3" s="1"/>
  <c r="H295" i="3" s="1"/>
  <c r="G294" i="3"/>
  <c r="H294" i="3" s="1"/>
  <c r="F294" i="3"/>
  <c r="F293" i="3"/>
  <c r="G293" i="3" s="1"/>
  <c r="H293" i="3" s="1"/>
  <c r="I293" i="3"/>
  <c r="G292" i="3"/>
  <c r="H292" i="3" s="1"/>
  <c r="F292" i="3"/>
  <c r="I292" i="3"/>
  <c r="F291" i="3"/>
  <c r="G291" i="3" s="1"/>
  <c r="H291" i="3" s="1"/>
  <c r="G290" i="3"/>
  <c r="H290" i="3" s="1"/>
  <c r="F290" i="3"/>
  <c r="F289" i="3"/>
  <c r="G289" i="3" s="1"/>
  <c r="H289" i="3" s="1"/>
  <c r="I289" i="3"/>
  <c r="G288" i="3"/>
  <c r="H288" i="3" s="1"/>
  <c r="F288" i="3"/>
  <c r="I288" i="3"/>
  <c r="F287" i="3"/>
  <c r="G287" i="3" s="1"/>
  <c r="H287" i="3" s="1"/>
  <c r="G286" i="3"/>
  <c r="H286" i="3" s="1"/>
  <c r="F286" i="3"/>
  <c r="I286" i="3"/>
  <c r="F285" i="3"/>
  <c r="G285" i="3" s="1"/>
  <c r="H285" i="3" s="1"/>
  <c r="I285" i="3"/>
  <c r="G284" i="3"/>
  <c r="H284" i="3" s="1"/>
  <c r="F284" i="3"/>
  <c r="F283" i="3"/>
  <c r="G283" i="3" s="1"/>
  <c r="H283" i="3" s="1"/>
  <c r="G282" i="3"/>
  <c r="H282" i="3" s="1"/>
  <c r="F282" i="3"/>
  <c r="I282" i="3"/>
  <c r="F281" i="3"/>
  <c r="G281" i="3" s="1"/>
  <c r="H281" i="3" s="1"/>
  <c r="F280" i="3"/>
  <c r="G280" i="3" s="1"/>
  <c r="H280" i="3" s="1"/>
  <c r="I280" i="3"/>
  <c r="F279" i="3"/>
  <c r="G279" i="3" s="1"/>
  <c r="H279" i="3" s="1"/>
  <c r="I279" i="3"/>
  <c r="F278" i="3"/>
  <c r="G278" i="3" s="1"/>
  <c r="H278" i="3" s="1"/>
  <c r="I278" i="3"/>
  <c r="F277" i="3"/>
  <c r="G277" i="3" s="1"/>
  <c r="H277" i="3" s="1"/>
  <c r="F276" i="3"/>
  <c r="G276" i="3" s="1"/>
  <c r="H276" i="3" s="1"/>
  <c r="I276" i="3"/>
  <c r="F275" i="3"/>
  <c r="G275" i="3" s="1"/>
  <c r="H275" i="3" s="1"/>
  <c r="I275" i="3"/>
  <c r="F274" i="3"/>
  <c r="G274" i="3" s="1"/>
  <c r="H274" i="3" s="1"/>
  <c r="I274" i="3"/>
  <c r="F273" i="3"/>
  <c r="G273" i="3" s="1"/>
  <c r="H273" i="3" s="1"/>
  <c r="F272" i="3"/>
  <c r="F271" i="3"/>
  <c r="F270" i="3"/>
  <c r="F269" i="3"/>
  <c r="F268" i="3"/>
  <c r="F267" i="3"/>
  <c r="F266" i="3"/>
  <c r="F265" i="3"/>
  <c r="G265" i="3" s="1"/>
  <c r="H265" i="3" s="1"/>
  <c r="F264" i="3"/>
  <c r="G264" i="3" s="1"/>
  <c r="H264" i="3" s="1"/>
  <c r="F263" i="3"/>
  <c r="G263" i="3" s="1"/>
  <c r="H263" i="3" s="1"/>
  <c r="F262" i="3"/>
  <c r="F261" i="3"/>
  <c r="F260" i="3"/>
  <c r="F259" i="3"/>
  <c r="F258" i="3"/>
  <c r="F257" i="3"/>
  <c r="G257" i="3" s="1"/>
  <c r="H257" i="3" s="1"/>
  <c r="F256" i="3"/>
  <c r="G256" i="3" s="1"/>
  <c r="H256" i="3" s="1"/>
  <c r="F255" i="3"/>
  <c r="F254" i="3"/>
  <c r="F253" i="3"/>
  <c r="F252" i="3"/>
  <c r="F251" i="3"/>
  <c r="G251" i="3" s="1"/>
  <c r="H251" i="3" s="1"/>
  <c r="F250" i="3"/>
  <c r="G250" i="3" s="1"/>
  <c r="H250" i="3" s="1"/>
  <c r="F249" i="3"/>
  <c r="G249" i="3" s="1"/>
  <c r="H249" i="3" s="1"/>
  <c r="F248" i="3"/>
  <c r="G248" i="3" s="1"/>
  <c r="H248" i="3" s="1"/>
  <c r="F247" i="3"/>
  <c r="G247" i="3" s="1"/>
  <c r="H247" i="3" s="1"/>
  <c r="F246" i="3"/>
  <c r="G246" i="3" s="1"/>
  <c r="H246" i="3" s="1"/>
  <c r="F245" i="3"/>
  <c r="F244" i="3"/>
  <c r="F243" i="3"/>
  <c r="F242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G224" i="3" s="1"/>
  <c r="F223" i="3"/>
  <c r="G223" i="3" s="1"/>
  <c r="H223" i="3" s="1"/>
  <c r="I223" i="3"/>
  <c r="F222" i="3"/>
  <c r="G222" i="3" s="1"/>
  <c r="H222" i="3" s="1"/>
  <c r="F221" i="3"/>
  <c r="G221" i="3" s="1"/>
  <c r="H221" i="3" s="1"/>
  <c r="F220" i="3"/>
  <c r="F219" i="3"/>
  <c r="F218" i="3"/>
  <c r="F217" i="3"/>
  <c r="F216" i="3"/>
  <c r="F215" i="3"/>
  <c r="F214" i="3"/>
  <c r="F213" i="3"/>
  <c r="F212" i="3"/>
  <c r="F211" i="3"/>
  <c r="F210" i="3"/>
  <c r="F209" i="3"/>
  <c r="G209" i="3" s="1"/>
  <c r="H209" i="3" s="1"/>
  <c r="F208" i="3"/>
  <c r="G208" i="3" s="1"/>
  <c r="H208" i="3" s="1"/>
  <c r="F207" i="3"/>
  <c r="G207" i="3" s="1"/>
  <c r="H207" i="3" s="1"/>
  <c r="F206" i="3"/>
  <c r="F205" i="3"/>
  <c r="F204" i="3"/>
  <c r="G204" i="3" s="1"/>
  <c r="H204" i="3" s="1"/>
  <c r="F203" i="3"/>
  <c r="G203" i="3" s="1"/>
  <c r="H203" i="3" s="1"/>
  <c r="F202" i="3"/>
  <c r="G202" i="3" s="1"/>
  <c r="H202" i="3" s="1"/>
  <c r="F201" i="3"/>
  <c r="G201" i="3" s="1"/>
  <c r="H201" i="3" s="1"/>
  <c r="F200" i="3"/>
  <c r="G200" i="3" s="1"/>
  <c r="H200" i="3" s="1"/>
  <c r="F199" i="3"/>
  <c r="G199" i="3" s="1"/>
  <c r="H199" i="3" s="1"/>
  <c r="F198" i="3"/>
  <c r="F197" i="3"/>
  <c r="F196" i="3"/>
  <c r="F195" i="3"/>
  <c r="F194" i="3"/>
  <c r="G194" i="3" s="1"/>
  <c r="H194" i="3" s="1"/>
  <c r="F193" i="3"/>
  <c r="G193" i="3" s="1"/>
  <c r="H193" i="3" s="1"/>
  <c r="F192" i="3"/>
  <c r="F191" i="3"/>
  <c r="F190" i="3"/>
  <c r="F189" i="3"/>
  <c r="G189" i="3" s="1"/>
  <c r="H189" i="3" s="1"/>
  <c r="F188" i="3"/>
  <c r="G188" i="3" s="1"/>
  <c r="H188" i="3" s="1"/>
  <c r="F187" i="3"/>
  <c r="F186" i="3"/>
  <c r="F185" i="3"/>
  <c r="F184" i="3"/>
  <c r="F183" i="3"/>
  <c r="F182" i="3"/>
  <c r="F181" i="3"/>
  <c r="F180" i="3"/>
  <c r="G180" i="3" s="1"/>
  <c r="H180" i="3" s="1"/>
  <c r="F179" i="3"/>
  <c r="G179" i="3" s="1"/>
  <c r="H179" i="3" s="1"/>
  <c r="F178" i="3"/>
  <c r="G178" i="3" s="1"/>
  <c r="H178" i="3" s="1"/>
  <c r="F177" i="3"/>
  <c r="F176" i="3"/>
  <c r="F175" i="3"/>
  <c r="F174" i="3"/>
  <c r="F173" i="3"/>
  <c r="F172" i="3"/>
  <c r="F171" i="3"/>
  <c r="F170" i="3"/>
  <c r="G170" i="3" s="1"/>
  <c r="H170" i="3" s="1"/>
  <c r="I170" i="3" s="1"/>
  <c r="H169" i="3"/>
  <c r="F169" i="3"/>
  <c r="G169" i="3" s="1"/>
  <c r="I169" i="3"/>
  <c r="F168" i="3"/>
  <c r="F167" i="3"/>
  <c r="F166" i="3"/>
  <c r="F165" i="3"/>
  <c r="F164" i="3"/>
  <c r="F163" i="3"/>
  <c r="F162" i="3"/>
  <c r="F161" i="3"/>
  <c r="F160" i="3"/>
  <c r="F159" i="3"/>
  <c r="F158" i="3"/>
  <c r="G158" i="3" s="1"/>
  <c r="G157" i="3"/>
  <c r="H157" i="3" s="1"/>
  <c r="F157" i="3"/>
  <c r="G156" i="3"/>
  <c r="H156" i="3" s="1"/>
  <c r="F156" i="3"/>
  <c r="I156" i="3"/>
  <c r="G155" i="3"/>
  <c r="H155" i="3" s="1"/>
  <c r="F155" i="3"/>
  <c r="I155" i="3"/>
  <c r="G154" i="3"/>
  <c r="H154" i="3" s="1"/>
  <c r="F154" i="3"/>
  <c r="I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G141" i="3" s="1"/>
  <c r="H141" i="3" s="1"/>
  <c r="F140" i="3"/>
  <c r="G140" i="3" s="1"/>
  <c r="H140" i="3" s="1"/>
  <c r="F139" i="3"/>
  <c r="G139" i="3" s="1"/>
  <c r="H139" i="3" s="1"/>
  <c r="F138" i="3"/>
  <c r="G138" i="3" s="1"/>
  <c r="H138" i="3" s="1"/>
  <c r="I138" i="3"/>
  <c r="F137" i="3"/>
  <c r="G137" i="3" s="1"/>
  <c r="H137" i="3" s="1"/>
  <c r="F136" i="3"/>
  <c r="F135" i="3"/>
  <c r="F134" i="3"/>
  <c r="F133" i="3"/>
  <c r="G133" i="3" s="1"/>
  <c r="H133" i="3" s="1"/>
  <c r="F132" i="3"/>
  <c r="G132" i="3" s="1"/>
  <c r="H132" i="3" s="1"/>
  <c r="F131" i="3"/>
  <c r="G131" i="3" s="1"/>
  <c r="H131" i="3" s="1"/>
  <c r="F130" i="3"/>
  <c r="F129" i="3"/>
  <c r="F128" i="3"/>
  <c r="F127" i="3"/>
  <c r="F126" i="3"/>
  <c r="F125" i="3"/>
  <c r="G124" i="3"/>
  <c r="H124" i="3" s="1"/>
  <c r="F124" i="3"/>
  <c r="F123" i="3"/>
  <c r="G123" i="3" s="1"/>
  <c r="H123" i="3" s="1"/>
  <c r="G122" i="3"/>
  <c r="H122" i="3" s="1"/>
  <c r="F122" i="3"/>
  <c r="I122" i="3"/>
  <c r="F121" i="3"/>
  <c r="G121" i="3" s="1"/>
  <c r="H121" i="3" s="1"/>
  <c r="F120" i="3"/>
  <c r="G120" i="3" s="1"/>
  <c r="H120" i="3" s="1"/>
  <c r="F119" i="3"/>
  <c r="G119" i="3" s="1"/>
  <c r="H119" i="3" s="1"/>
  <c r="F118" i="3"/>
  <c r="F117" i="3"/>
  <c r="F116" i="3"/>
  <c r="F115" i="3"/>
  <c r="F114" i="3"/>
  <c r="F113" i="3"/>
  <c r="F112" i="3"/>
  <c r="F111" i="3"/>
  <c r="F110" i="3"/>
  <c r="F109" i="3"/>
  <c r="F108" i="3"/>
  <c r="G108" i="3" s="1"/>
  <c r="H108" i="3" s="1"/>
  <c r="I108" i="3" s="1"/>
  <c r="I107" i="3"/>
  <c r="F107" i="3"/>
  <c r="G107" i="3" s="1"/>
  <c r="H107" i="3" s="1"/>
  <c r="F106" i="3"/>
  <c r="G106" i="3" s="1"/>
  <c r="H106" i="3" s="1"/>
  <c r="I106" i="3" s="1"/>
  <c r="F105" i="3"/>
  <c r="F104" i="3"/>
  <c r="G104" i="3" s="1"/>
  <c r="H104" i="3" s="1"/>
  <c r="I104" i="3" s="1"/>
  <c r="F103" i="3"/>
  <c r="F102" i="3"/>
  <c r="F101" i="3"/>
  <c r="F100" i="3"/>
  <c r="F99" i="3"/>
  <c r="F98" i="3"/>
  <c r="G98" i="3" s="1"/>
  <c r="G99" i="3" s="1"/>
  <c r="H99" i="3" s="1"/>
  <c r="I99" i="3" s="1"/>
  <c r="G97" i="3"/>
  <c r="H97" i="3" s="1"/>
  <c r="F97" i="3"/>
  <c r="F96" i="3"/>
  <c r="F95" i="3"/>
  <c r="F94" i="3"/>
  <c r="G94" i="3" s="1"/>
  <c r="G93" i="3"/>
  <c r="H93" i="3" s="1"/>
  <c r="F93" i="3"/>
  <c r="I93" i="3"/>
  <c r="F92" i="3"/>
  <c r="G92" i="3" s="1"/>
  <c r="H92" i="3" s="1"/>
  <c r="G91" i="3"/>
  <c r="H91" i="3" s="1"/>
  <c r="I91" i="3" s="1"/>
  <c r="F91" i="3"/>
  <c r="H90" i="3"/>
  <c r="F90" i="3"/>
  <c r="G90" i="3" s="1"/>
  <c r="I90" i="3"/>
  <c r="G89" i="3"/>
  <c r="H89" i="3" s="1"/>
  <c r="F89" i="3"/>
  <c r="I89" i="3"/>
  <c r="F88" i="3"/>
  <c r="G88" i="3" s="1"/>
  <c r="H88" i="3" s="1"/>
  <c r="I88" i="3" s="1"/>
  <c r="G87" i="3"/>
  <c r="H87" i="3" s="1"/>
  <c r="F87" i="3"/>
  <c r="I87" i="3"/>
  <c r="F86" i="3"/>
  <c r="G86" i="3" s="1"/>
  <c r="H86" i="3" s="1"/>
  <c r="G85" i="3"/>
  <c r="H85" i="3" s="1"/>
  <c r="F85" i="3"/>
  <c r="I85" i="3"/>
  <c r="F84" i="3"/>
  <c r="G84" i="3" s="1"/>
  <c r="H84" i="3" s="1"/>
  <c r="G83" i="3"/>
  <c r="H83" i="3" s="1"/>
  <c r="F83" i="3"/>
  <c r="I83" i="3"/>
  <c r="H82" i="3"/>
  <c r="F82" i="3"/>
  <c r="G82" i="3" s="1"/>
  <c r="I82" i="3"/>
  <c r="G81" i="3"/>
  <c r="H81" i="3" s="1"/>
  <c r="F81" i="3"/>
  <c r="I81" i="3"/>
  <c r="F80" i="3"/>
  <c r="G80" i="3" s="1"/>
  <c r="H80" i="3" s="1"/>
  <c r="I80" i="3" s="1"/>
  <c r="I79" i="3"/>
  <c r="G79" i="3"/>
  <c r="H79" i="3" s="1"/>
  <c r="F79" i="3"/>
  <c r="H78" i="3"/>
  <c r="F78" i="3"/>
  <c r="G78" i="3" s="1"/>
  <c r="I78" i="3"/>
  <c r="G77" i="3"/>
  <c r="H77" i="3" s="1"/>
  <c r="F77" i="3"/>
  <c r="F76" i="3"/>
  <c r="G76" i="3" s="1"/>
  <c r="H76" i="3" s="1"/>
  <c r="I75" i="3"/>
  <c r="G75" i="3"/>
  <c r="H75" i="3" s="1"/>
  <c r="F75" i="3"/>
  <c r="F74" i="3"/>
  <c r="G74" i="3" s="1"/>
  <c r="H74" i="3" s="1"/>
  <c r="G73" i="3"/>
  <c r="H73" i="3" s="1"/>
  <c r="F73" i="3"/>
  <c r="I73" i="3"/>
  <c r="F72" i="3"/>
  <c r="G72" i="3" s="1"/>
  <c r="H72" i="3" s="1"/>
  <c r="I72" i="3" s="1"/>
  <c r="I71" i="3"/>
  <c r="G71" i="3"/>
  <c r="H71" i="3" s="1"/>
  <c r="F71" i="3"/>
  <c r="H70" i="3"/>
  <c r="F70" i="3"/>
  <c r="G70" i="3" s="1"/>
  <c r="G69" i="3"/>
  <c r="H69" i="3" s="1"/>
  <c r="F69" i="3"/>
  <c r="I69" i="3"/>
  <c r="F68" i="3"/>
  <c r="G68" i="3" s="1"/>
  <c r="H68" i="3" s="1"/>
  <c r="G67" i="3"/>
  <c r="H67" i="3" s="1"/>
  <c r="I67" i="3" s="1"/>
  <c r="F67" i="3"/>
  <c r="H66" i="3"/>
  <c r="F66" i="3"/>
  <c r="G66" i="3" s="1"/>
  <c r="I66" i="3"/>
  <c r="G65" i="3"/>
  <c r="H65" i="3" s="1"/>
  <c r="F65" i="3"/>
  <c r="I65" i="3"/>
  <c r="F64" i="3"/>
  <c r="G64" i="3" s="1"/>
  <c r="H64" i="3" s="1"/>
  <c r="I64" i="3" s="1"/>
  <c r="I63" i="3"/>
  <c r="G63" i="3"/>
  <c r="H63" i="3" s="1"/>
  <c r="F63" i="3"/>
  <c r="I62" i="3"/>
  <c r="G62" i="3"/>
  <c r="H62" i="3" s="1"/>
  <c r="F62" i="3"/>
  <c r="I61" i="3"/>
  <c r="F61" i="3"/>
  <c r="G61" i="3" s="1"/>
  <c r="H61" i="3" s="1"/>
  <c r="F60" i="3"/>
  <c r="G60" i="3" s="1"/>
  <c r="H60" i="3" s="1"/>
  <c r="I60" i="3" s="1"/>
  <c r="F59" i="3"/>
  <c r="G59" i="3" s="1"/>
  <c r="H59" i="3" s="1"/>
  <c r="I59" i="3"/>
  <c r="F58" i="3"/>
  <c r="G58" i="3" s="1"/>
  <c r="H58" i="3" s="1"/>
  <c r="I58" i="3"/>
  <c r="F57" i="3"/>
  <c r="G57" i="3" s="1"/>
  <c r="H57" i="3" s="1"/>
  <c r="I57" i="3"/>
  <c r="F56" i="3"/>
  <c r="G56" i="3" s="1"/>
  <c r="H56" i="3" s="1"/>
  <c r="I56" i="3"/>
  <c r="F55" i="3"/>
  <c r="G55" i="3" s="1"/>
  <c r="H55" i="3" s="1"/>
  <c r="I55" i="3"/>
  <c r="F54" i="3"/>
  <c r="G54" i="3" s="1"/>
  <c r="H54" i="3" s="1"/>
  <c r="I54" i="3" s="1"/>
  <c r="I53" i="3"/>
  <c r="F53" i="3"/>
  <c r="G53" i="3" s="1"/>
  <c r="H53" i="3" s="1"/>
  <c r="F52" i="3"/>
  <c r="G52" i="3" s="1"/>
  <c r="H52" i="3" s="1"/>
  <c r="I52" i="3" s="1"/>
  <c r="F51" i="3"/>
  <c r="G51" i="3" s="1"/>
  <c r="H51" i="3" s="1"/>
  <c r="I51" i="3"/>
  <c r="F50" i="3"/>
  <c r="G50" i="3" s="1"/>
  <c r="H50" i="3" s="1"/>
  <c r="I50" i="3"/>
  <c r="F49" i="3"/>
  <c r="G49" i="3" s="1"/>
  <c r="H49" i="3" s="1"/>
  <c r="I49" i="3"/>
  <c r="F48" i="3"/>
  <c r="G48" i="3" s="1"/>
  <c r="H48" i="3" s="1"/>
  <c r="I48" i="3"/>
  <c r="F47" i="3"/>
  <c r="G47" i="3" s="1"/>
  <c r="H47" i="3" s="1"/>
  <c r="I47" i="3" s="1"/>
  <c r="F46" i="3"/>
  <c r="G46" i="3" s="1"/>
  <c r="H46" i="3" s="1"/>
  <c r="I46" i="3" s="1"/>
  <c r="G45" i="3"/>
  <c r="H45" i="3" s="1"/>
  <c r="F45" i="3"/>
  <c r="I45" i="3"/>
  <c r="F44" i="3"/>
  <c r="G44" i="3" s="1"/>
  <c r="H44" i="3" s="1"/>
  <c r="I44" i="3" s="1"/>
  <c r="G43" i="3"/>
  <c r="H43" i="3" s="1"/>
  <c r="F43" i="3"/>
  <c r="I43" i="3"/>
  <c r="F42" i="3"/>
  <c r="G42" i="3" s="1"/>
  <c r="H42" i="3" s="1"/>
  <c r="I42" i="3" s="1"/>
  <c r="G41" i="3"/>
  <c r="H41" i="3" s="1"/>
  <c r="F41" i="3"/>
  <c r="I41" i="3"/>
  <c r="F40" i="3"/>
  <c r="G40" i="3" s="1"/>
  <c r="H40" i="3" s="1"/>
  <c r="I40" i="3" s="1"/>
  <c r="G39" i="3"/>
  <c r="H39" i="3" s="1"/>
  <c r="F39" i="3"/>
  <c r="I39" i="3"/>
  <c r="F38" i="3"/>
  <c r="G38" i="3" s="1"/>
  <c r="H38" i="3" s="1"/>
  <c r="I38" i="3" s="1"/>
  <c r="F37" i="3"/>
  <c r="G37" i="3" s="1"/>
  <c r="H37" i="3" s="1"/>
  <c r="I37" i="3" s="1"/>
  <c r="F36" i="3"/>
  <c r="G36" i="3" s="1"/>
  <c r="H36" i="3" s="1"/>
  <c r="I36" i="3" s="1"/>
  <c r="F35" i="3"/>
  <c r="G35" i="3" s="1"/>
  <c r="H35" i="3" s="1"/>
  <c r="I35" i="3" s="1"/>
  <c r="F34" i="3"/>
  <c r="G34" i="3" s="1"/>
  <c r="H34" i="3" s="1"/>
  <c r="G33" i="3"/>
  <c r="H33" i="3" s="1"/>
  <c r="I33" i="3" s="1"/>
  <c r="F33" i="3"/>
  <c r="F32" i="3"/>
  <c r="G32" i="3" s="1"/>
  <c r="H32" i="3" s="1"/>
  <c r="I32" i="3"/>
  <c r="G31" i="3"/>
  <c r="H31" i="3" s="1"/>
  <c r="F31" i="3"/>
  <c r="I31" i="3"/>
  <c r="F30" i="3"/>
  <c r="G30" i="3" s="1"/>
  <c r="H30" i="3" s="1"/>
  <c r="I30" i="3" s="1"/>
  <c r="G29" i="3"/>
  <c r="H29" i="3" s="1"/>
  <c r="F29" i="3"/>
  <c r="I29" i="3"/>
  <c r="F28" i="3"/>
  <c r="G28" i="3" s="1"/>
  <c r="H28" i="3" s="1"/>
  <c r="I28" i="3" s="1"/>
  <c r="F27" i="3"/>
  <c r="G27" i="3" s="1"/>
  <c r="H27" i="3" s="1"/>
  <c r="I27" i="3" s="1"/>
  <c r="F26" i="3"/>
  <c r="G26" i="3" s="1"/>
  <c r="H26" i="3" s="1"/>
  <c r="I26" i="3"/>
  <c r="G25" i="3"/>
  <c r="H25" i="3" s="1"/>
  <c r="I25" i="3" s="1"/>
  <c r="F25" i="3"/>
  <c r="F24" i="3"/>
  <c r="G24" i="3" s="1"/>
  <c r="H24" i="3" s="1"/>
  <c r="I24" i="3"/>
  <c r="G23" i="3"/>
  <c r="H23" i="3" s="1"/>
  <c r="F23" i="3"/>
  <c r="F22" i="3"/>
  <c r="G22" i="3" s="1"/>
  <c r="H22" i="3" s="1"/>
  <c r="I22" i="3" s="1"/>
  <c r="G21" i="3"/>
  <c r="H21" i="3" s="1"/>
  <c r="F21" i="3"/>
  <c r="I21" i="3"/>
  <c r="F20" i="3"/>
  <c r="G20" i="3" s="1"/>
  <c r="H20" i="3" s="1"/>
  <c r="I20" i="3" s="1"/>
  <c r="F19" i="3"/>
  <c r="G19" i="3" s="1"/>
  <c r="H19" i="3" s="1"/>
  <c r="I19" i="3" s="1"/>
  <c r="F18" i="3"/>
  <c r="G18" i="3" s="1"/>
  <c r="H18" i="3" s="1"/>
  <c r="F17" i="3"/>
  <c r="G17" i="3" s="1"/>
  <c r="H17" i="3" s="1"/>
  <c r="I17" i="3"/>
  <c r="F16" i="3"/>
  <c r="G16" i="3" s="1"/>
  <c r="H16" i="3" s="1"/>
  <c r="F15" i="3"/>
  <c r="G15" i="3" s="1"/>
  <c r="H15" i="3" s="1"/>
  <c r="F14" i="3"/>
  <c r="G14" i="3" s="1"/>
  <c r="H14" i="3" s="1"/>
  <c r="F13" i="3"/>
  <c r="G13" i="3" s="1"/>
  <c r="H13" i="3" s="1"/>
  <c r="I13" i="3"/>
  <c r="F12" i="3"/>
  <c r="G12" i="3" s="1"/>
  <c r="H12" i="3" s="1"/>
  <c r="F11" i="3"/>
  <c r="G11" i="3" s="1"/>
  <c r="H11" i="3" s="1"/>
  <c r="F10" i="3"/>
  <c r="G10" i="3" s="1"/>
  <c r="H10" i="3" s="1"/>
  <c r="F9" i="3"/>
  <c r="G9" i="3" s="1"/>
  <c r="H9" i="3" s="1"/>
  <c r="I9" i="3"/>
  <c r="F8" i="3"/>
  <c r="G8" i="3" s="1"/>
  <c r="H8" i="3" s="1"/>
  <c r="F7" i="3"/>
  <c r="G7" i="3" s="1"/>
  <c r="H7" i="3" s="1"/>
  <c r="F6" i="3"/>
  <c r="G6" i="3" s="1"/>
  <c r="H6" i="3" s="1"/>
  <c r="F5" i="3"/>
  <c r="G5" i="3" s="1"/>
  <c r="H5" i="3" s="1"/>
  <c r="I5" i="3"/>
  <c r="F4" i="3"/>
  <c r="G4" i="3" s="1"/>
  <c r="H4" i="3" s="1"/>
  <c r="F3" i="3"/>
  <c r="G3" i="3" s="1"/>
  <c r="H3" i="3" s="1"/>
  <c r="F2" i="3"/>
  <c r="G2" i="3" s="1"/>
  <c r="H2" i="3" s="1"/>
  <c r="F3" i="2"/>
  <c r="G3" i="2" s="1"/>
  <c r="H3" i="2" s="1"/>
  <c r="I3" i="2" s="1"/>
  <c r="F4" i="2"/>
  <c r="G4" i="2" s="1"/>
  <c r="H4" i="2" s="1"/>
  <c r="F5" i="2"/>
  <c r="G5" i="2" s="1"/>
  <c r="H5" i="2" s="1"/>
  <c r="I5" i="2" s="1"/>
  <c r="F6" i="2"/>
  <c r="G6" i="2" s="1"/>
  <c r="H6" i="2" s="1"/>
  <c r="F7" i="2"/>
  <c r="G7" i="2" s="1"/>
  <c r="H7" i="2" s="1"/>
  <c r="F8" i="2"/>
  <c r="G8" i="2" s="1"/>
  <c r="H8" i="2" s="1"/>
  <c r="F9" i="2"/>
  <c r="G9" i="2" s="1"/>
  <c r="H9" i="2" s="1"/>
  <c r="F10" i="2"/>
  <c r="G10" i="2" s="1"/>
  <c r="H10" i="2" s="1"/>
  <c r="F11" i="2"/>
  <c r="G11" i="2" s="1"/>
  <c r="H11" i="2" s="1"/>
  <c r="I11" i="2" s="1"/>
  <c r="F12" i="2"/>
  <c r="G12" i="2" s="1"/>
  <c r="H12" i="2" s="1"/>
  <c r="F13" i="2"/>
  <c r="G13" i="2" s="1"/>
  <c r="H13" i="2" s="1"/>
  <c r="I13" i="2" s="1"/>
  <c r="F14" i="2"/>
  <c r="G14" i="2" s="1"/>
  <c r="H14" i="2" s="1"/>
  <c r="F15" i="2"/>
  <c r="G15" i="2" s="1"/>
  <c r="H15" i="2" s="1"/>
  <c r="F16" i="2"/>
  <c r="G16" i="2" s="1"/>
  <c r="H16" i="2" s="1"/>
  <c r="F17" i="2"/>
  <c r="G17" i="2" s="1"/>
  <c r="H17" i="2" s="1"/>
  <c r="F18" i="2"/>
  <c r="G18" i="2" s="1"/>
  <c r="H18" i="2" s="1"/>
  <c r="F19" i="2"/>
  <c r="G19" i="2" s="1"/>
  <c r="H19" i="2" s="1"/>
  <c r="F20" i="2"/>
  <c r="G20" i="2" s="1"/>
  <c r="H20" i="2" s="1"/>
  <c r="F21" i="2"/>
  <c r="G21" i="2" s="1"/>
  <c r="H21" i="2" s="1"/>
  <c r="F22" i="2"/>
  <c r="G22" i="2" s="1"/>
  <c r="H22" i="2" s="1"/>
  <c r="F23" i="2"/>
  <c r="G23" i="2" s="1"/>
  <c r="H23" i="2" s="1"/>
  <c r="F24" i="2"/>
  <c r="G24" i="2" s="1"/>
  <c r="H24" i="2" s="1"/>
  <c r="F25" i="2"/>
  <c r="G25" i="2" s="1"/>
  <c r="H25" i="2" s="1"/>
  <c r="F26" i="2"/>
  <c r="G26" i="2" s="1"/>
  <c r="H26" i="2" s="1"/>
  <c r="I26" i="2" s="1"/>
  <c r="F27" i="2"/>
  <c r="G27" i="2" s="1"/>
  <c r="H27" i="2" s="1"/>
  <c r="I27" i="2" s="1"/>
  <c r="F28" i="2"/>
  <c r="G28" i="2" s="1"/>
  <c r="H28" i="2" s="1"/>
  <c r="F29" i="2"/>
  <c r="G29" i="2" s="1"/>
  <c r="H29" i="2" s="1"/>
  <c r="I29" i="2" s="1"/>
  <c r="F30" i="2"/>
  <c r="G30" i="2" s="1"/>
  <c r="H30" i="2" s="1"/>
  <c r="F31" i="2"/>
  <c r="G31" i="2" s="1"/>
  <c r="H31" i="2" s="1"/>
  <c r="F32" i="2"/>
  <c r="G32" i="2" s="1"/>
  <c r="H32" i="2" s="1"/>
  <c r="F33" i="2"/>
  <c r="G33" i="2" s="1"/>
  <c r="H33" i="2" s="1"/>
  <c r="F34" i="2"/>
  <c r="G34" i="2" s="1"/>
  <c r="H34" i="2" s="1"/>
  <c r="I34" i="2" s="1"/>
  <c r="F35" i="2"/>
  <c r="G35" i="2" s="1"/>
  <c r="H35" i="2" s="1"/>
  <c r="I35" i="2" s="1"/>
  <c r="F36" i="2"/>
  <c r="G36" i="2" s="1"/>
  <c r="H36" i="2" s="1"/>
  <c r="F37" i="2"/>
  <c r="G37" i="2" s="1"/>
  <c r="H37" i="2" s="1"/>
  <c r="I37" i="2" s="1"/>
  <c r="F38" i="2"/>
  <c r="G38" i="2" s="1"/>
  <c r="H38" i="2" s="1"/>
  <c r="F39" i="2"/>
  <c r="G39" i="2" s="1"/>
  <c r="H39" i="2" s="1"/>
  <c r="F40" i="2"/>
  <c r="G40" i="2" s="1"/>
  <c r="H40" i="2" s="1"/>
  <c r="F41" i="2"/>
  <c r="G41" i="2" s="1"/>
  <c r="H41" i="2" s="1"/>
  <c r="F42" i="2"/>
  <c r="G42" i="2" s="1"/>
  <c r="H42" i="2" s="1"/>
  <c r="F43" i="2"/>
  <c r="G43" i="2" s="1"/>
  <c r="H43" i="2" s="1"/>
  <c r="I43" i="2" s="1"/>
  <c r="F44" i="2"/>
  <c r="G44" i="2" s="1"/>
  <c r="H44" i="2" s="1"/>
  <c r="F45" i="2"/>
  <c r="G45" i="2" s="1"/>
  <c r="H45" i="2" s="1"/>
  <c r="I45" i="2" s="1"/>
  <c r="F46" i="2"/>
  <c r="G46" i="2" s="1"/>
  <c r="H46" i="2" s="1"/>
  <c r="F47" i="2"/>
  <c r="G47" i="2" s="1"/>
  <c r="H47" i="2" s="1"/>
  <c r="F48" i="2"/>
  <c r="G48" i="2" s="1"/>
  <c r="H48" i="2" s="1"/>
  <c r="F49" i="2"/>
  <c r="G49" i="2" s="1"/>
  <c r="H49" i="2" s="1"/>
  <c r="F50" i="2"/>
  <c r="G50" i="2" s="1"/>
  <c r="H50" i="2" s="1"/>
  <c r="F51" i="2"/>
  <c r="G51" i="2" s="1"/>
  <c r="H51" i="2" s="1"/>
  <c r="F52" i="2"/>
  <c r="G52" i="2" s="1"/>
  <c r="H52" i="2" s="1"/>
  <c r="F53" i="2"/>
  <c r="G53" i="2" s="1"/>
  <c r="H53" i="2" s="1"/>
  <c r="I53" i="2" s="1"/>
  <c r="F54" i="2"/>
  <c r="G54" i="2" s="1"/>
  <c r="H54" i="2" s="1"/>
  <c r="F55" i="2"/>
  <c r="G55" i="2" s="1"/>
  <c r="H55" i="2" s="1"/>
  <c r="F56" i="2"/>
  <c r="G56" i="2" s="1"/>
  <c r="H56" i="2" s="1"/>
  <c r="F57" i="2"/>
  <c r="G57" i="2" s="1"/>
  <c r="H57" i="2" s="1"/>
  <c r="F58" i="2"/>
  <c r="G58" i="2" s="1"/>
  <c r="H58" i="2" s="1"/>
  <c r="I58" i="2" s="1"/>
  <c r="F59" i="2"/>
  <c r="G59" i="2" s="1"/>
  <c r="H59" i="2" s="1"/>
  <c r="I59" i="2" s="1"/>
  <c r="F60" i="2"/>
  <c r="G60" i="2" s="1"/>
  <c r="H60" i="2" s="1"/>
  <c r="F61" i="2"/>
  <c r="G61" i="2" s="1"/>
  <c r="H61" i="2" s="1"/>
  <c r="I61" i="2" s="1"/>
  <c r="F62" i="2"/>
  <c r="G62" i="2" s="1"/>
  <c r="H62" i="2" s="1"/>
  <c r="F63" i="2"/>
  <c r="G63" i="2" s="1"/>
  <c r="H63" i="2" s="1"/>
  <c r="F64" i="2"/>
  <c r="G64" i="2" s="1"/>
  <c r="H64" i="2" s="1"/>
  <c r="F65" i="2"/>
  <c r="G65" i="2" s="1"/>
  <c r="H65" i="2" s="1"/>
  <c r="F66" i="2"/>
  <c r="G66" i="2" s="1"/>
  <c r="H66" i="2" s="1"/>
  <c r="I66" i="2" s="1"/>
  <c r="F67" i="2"/>
  <c r="G67" i="2" s="1"/>
  <c r="H67" i="2" s="1"/>
  <c r="I67" i="2" s="1"/>
  <c r="F68" i="2"/>
  <c r="G68" i="2" s="1"/>
  <c r="H68" i="2" s="1"/>
  <c r="F69" i="2"/>
  <c r="G69" i="2" s="1"/>
  <c r="H69" i="2" s="1"/>
  <c r="I69" i="2" s="1"/>
  <c r="F70" i="2"/>
  <c r="G70" i="2" s="1"/>
  <c r="H70" i="2" s="1"/>
  <c r="F71" i="2"/>
  <c r="G71" i="2" s="1"/>
  <c r="H71" i="2" s="1"/>
  <c r="F72" i="2"/>
  <c r="G72" i="2" s="1"/>
  <c r="H72" i="2" s="1"/>
  <c r="F73" i="2"/>
  <c r="G73" i="2" s="1"/>
  <c r="H73" i="2" s="1"/>
  <c r="F74" i="2"/>
  <c r="G74" i="2" s="1"/>
  <c r="H74" i="2" s="1"/>
  <c r="F75" i="2"/>
  <c r="G75" i="2" s="1"/>
  <c r="H75" i="2" s="1"/>
  <c r="F76" i="2"/>
  <c r="G76" i="2" s="1"/>
  <c r="H76" i="2" s="1"/>
  <c r="F77" i="2"/>
  <c r="G77" i="2" s="1"/>
  <c r="H77" i="2" s="1"/>
  <c r="I77" i="2" s="1"/>
  <c r="F78" i="2"/>
  <c r="G78" i="2" s="1"/>
  <c r="H78" i="2" s="1"/>
  <c r="F79" i="2"/>
  <c r="G79" i="2" s="1"/>
  <c r="H79" i="2" s="1"/>
  <c r="F80" i="2"/>
  <c r="G80" i="2" s="1"/>
  <c r="H80" i="2" s="1"/>
  <c r="F81" i="2"/>
  <c r="G81" i="2" s="1"/>
  <c r="H81" i="2" s="1"/>
  <c r="F82" i="2"/>
  <c r="G82" i="2" s="1"/>
  <c r="H82" i="2" s="1"/>
  <c r="F83" i="2"/>
  <c r="G83" i="2" s="1"/>
  <c r="H83" i="2" s="1"/>
  <c r="F84" i="2"/>
  <c r="G84" i="2" s="1"/>
  <c r="H84" i="2" s="1"/>
  <c r="F85" i="2"/>
  <c r="G85" i="2" s="1"/>
  <c r="H85" i="2" s="1"/>
  <c r="I85" i="2" s="1"/>
  <c r="F86" i="2"/>
  <c r="G86" i="2" s="1"/>
  <c r="H86" i="2" s="1"/>
  <c r="F87" i="2"/>
  <c r="G87" i="2" s="1"/>
  <c r="H87" i="2" s="1"/>
  <c r="F88" i="2"/>
  <c r="G88" i="2" s="1"/>
  <c r="H88" i="2" s="1"/>
  <c r="F89" i="2"/>
  <c r="G89" i="2" s="1"/>
  <c r="H89" i="2" s="1"/>
  <c r="F90" i="2"/>
  <c r="G90" i="2" s="1"/>
  <c r="H90" i="2" s="1"/>
  <c r="I90" i="2" s="1"/>
  <c r="F91" i="2"/>
  <c r="G91" i="2" s="1"/>
  <c r="H91" i="2" s="1"/>
  <c r="I91" i="2" s="1"/>
  <c r="F92" i="2"/>
  <c r="G92" i="2" s="1"/>
  <c r="H92" i="2" s="1"/>
  <c r="F93" i="2"/>
  <c r="G93" i="2" s="1"/>
  <c r="F94" i="2"/>
  <c r="F95" i="2"/>
  <c r="F96" i="2"/>
  <c r="F97" i="2"/>
  <c r="G97" i="2" s="1"/>
  <c r="H97" i="2" s="1"/>
  <c r="F98" i="2"/>
  <c r="G98" i="2" s="1"/>
  <c r="F99" i="2"/>
  <c r="F100" i="2"/>
  <c r="F101" i="2"/>
  <c r="F102" i="2"/>
  <c r="F103" i="2"/>
  <c r="F104" i="2"/>
  <c r="G104" i="2" s="1"/>
  <c r="F105" i="2"/>
  <c r="F106" i="2"/>
  <c r="G106" i="2" s="1"/>
  <c r="H106" i="2" s="1"/>
  <c r="F107" i="2"/>
  <c r="G107" i="2" s="1"/>
  <c r="H107" i="2" s="1"/>
  <c r="F108" i="2"/>
  <c r="G108" i="2" s="1"/>
  <c r="F109" i="2"/>
  <c r="F110" i="2"/>
  <c r="F111" i="2"/>
  <c r="F112" i="2"/>
  <c r="F113" i="2"/>
  <c r="F114" i="2"/>
  <c r="F115" i="2"/>
  <c r="F116" i="2"/>
  <c r="F117" i="2"/>
  <c r="F118" i="2"/>
  <c r="F119" i="2"/>
  <c r="G119" i="2" s="1"/>
  <c r="H119" i="2" s="1"/>
  <c r="F120" i="2"/>
  <c r="G120" i="2" s="1"/>
  <c r="H120" i="2" s="1"/>
  <c r="F121" i="2"/>
  <c r="G121" i="2" s="1"/>
  <c r="H121" i="2" s="1"/>
  <c r="F122" i="2"/>
  <c r="G122" i="2" s="1"/>
  <c r="H122" i="2" s="1"/>
  <c r="I122" i="2" s="1"/>
  <c r="F123" i="2"/>
  <c r="G123" i="2" s="1"/>
  <c r="H123" i="2" s="1"/>
  <c r="I123" i="2" s="1"/>
  <c r="F124" i="2"/>
  <c r="G124" i="2" s="1"/>
  <c r="F125" i="2"/>
  <c r="F126" i="2"/>
  <c r="F127" i="2"/>
  <c r="F128" i="2"/>
  <c r="F129" i="2"/>
  <c r="F130" i="2"/>
  <c r="F131" i="2"/>
  <c r="G131" i="2" s="1"/>
  <c r="H131" i="2" s="1"/>
  <c r="I131" i="2" s="1"/>
  <c r="F132" i="2"/>
  <c r="G132" i="2" s="1"/>
  <c r="F133" i="2"/>
  <c r="F134" i="2"/>
  <c r="F135" i="2"/>
  <c r="F136" i="2"/>
  <c r="F137" i="2"/>
  <c r="G137" i="2" s="1"/>
  <c r="H137" i="2" s="1"/>
  <c r="F138" i="2"/>
  <c r="G138" i="2" s="1"/>
  <c r="H138" i="2" s="1"/>
  <c r="F139" i="2"/>
  <c r="G139" i="2" s="1"/>
  <c r="H139" i="2" s="1"/>
  <c r="F140" i="2"/>
  <c r="G140" i="2" s="1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G154" i="2" s="1"/>
  <c r="H154" i="2" s="1"/>
  <c r="F155" i="2"/>
  <c r="G155" i="2" s="1"/>
  <c r="H155" i="2" s="1"/>
  <c r="I155" i="2" s="1"/>
  <c r="F156" i="2"/>
  <c r="G156" i="2" s="1"/>
  <c r="H156" i="2" s="1"/>
  <c r="F157" i="2"/>
  <c r="G157" i="2" s="1"/>
  <c r="H157" i="2" s="1"/>
  <c r="I157" i="2" s="1"/>
  <c r="F158" i="2"/>
  <c r="G158" i="2" s="1"/>
  <c r="H158" i="2" s="1"/>
  <c r="F159" i="2"/>
  <c r="F160" i="2"/>
  <c r="F161" i="2"/>
  <c r="F162" i="2"/>
  <c r="F163" i="2"/>
  <c r="F164" i="2"/>
  <c r="F165" i="2"/>
  <c r="F166" i="2"/>
  <c r="F167" i="2"/>
  <c r="F168" i="2"/>
  <c r="F169" i="2"/>
  <c r="G169" i="2" s="1"/>
  <c r="F170" i="2"/>
  <c r="F171" i="2"/>
  <c r="F172" i="2"/>
  <c r="F173" i="2"/>
  <c r="F174" i="2"/>
  <c r="F175" i="2"/>
  <c r="F176" i="2"/>
  <c r="F177" i="2"/>
  <c r="F178" i="2"/>
  <c r="G178" i="2" s="1"/>
  <c r="H178" i="2" s="1"/>
  <c r="I178" i="2" s="1"/>
  <c r="F179" i="2"/>
  <c r="G179" i="2" s="1"/>
  <c r="H179" i="2" s="1"/>
  <c r="I179" i="2" s="1"/>
  <c r="F180" i="2"/>
  <c r="G180" i="2" s="1"/>
  <c r="F181" i="2"/>
  <c r="F182" i="2"/>
  <c r="F183" i="2"/>
  <c r="F184" i="2"/>
  <c r="F185" i="2"/>
  <c r="F186" i="2"/>
  <c r="F187" i="2"/>
  <c r="F188" i="2"/>
  <c r="G188" i="2" s="1"/>
  <c r="H188" i="2" s="1"/>
  <c r="F189" i="2"/>
  <c r="G189" i="2" s="1"/>
  <c r="F190" i="2"/>
  <c r="F191" i="2"/>
  <c r="F192" i="2"/>
  <c r="F193" i="2"/>
  <c r="G193" i="2" s="1"/>
  <c r="H193" i="2" s="1"/>
  <c r="F194" i="2"/>
  <c r="G194" i="2" s="1"/>
  <c r="H194" i="2" s="1"/>
  <c r="F195" i="2"/>
  <c r="F196" i="2"/>
  <c r="F197" i="2"/>
  <c r="F198" i="2"/>
  <c r="F199" i="2"/>
  <c r="G199" i="2" s="1"/>
  <c r="H199" i="2" s="1"/>
  <c r="F200" i="2"/>
  <c r="G200" i="2" s="1"/>
  <c r="H200" i="2" s="1"/>
  <c r="F201" i="2"/>
  <c r="G201" i="2" s="1"/>
  <c r="H201" i="2" s="1"/>
  <c r="F202" i="2"/>
  <c r="G202" i="2" s="1"/>
  <c r="H202" i="2" s="1"/>
  <c r="I202" i="2" s="1"/>
  <c r="F203" i="2"/>
  <c r="G203" i="2" s="1"/>
  <c r="H203" i="2" s="1"/>
  <c r="I203" i="2" s="1"/>
  <c r="F204" i="2"/>
  <c r="G204" i="2" s="1"/>
  <c r="F205" i="2"/>
  <c r="F206" i="2"/>
  <c r="F207" i="2"/>
  <c r="G207" i="2" s="1"/>
  <c r="H207" i="2" s="1"/>
  <c r="F208" i="2"/>
  <c r="G208" i="2" s="1"/>
  <c r="H208" i="2" s="1"/>
  <c r="F209" i="2"/>
  <c r="G209" i="2" s="1"/>
  <c r="H209" i="2" s="1"/>
  <c r="F210" i="2"/>
  <c r="F211" i="2"/>
  <c r="F212" i="2"/>
  <c r="F213" i="2"/>
  <c r="F214" i="2"/>
  <c r="F215" i="2"/>
  <c r="F216" i="2"/>
  <c r="F217" i="2"/>
  <c r="F218" i="2"/>
  <c r="F219" i="2"/>
  <c r="F220" i="2"/>
  <c r="F221" i="2"/>
  <c r="G221" i="2" s="1"/>
  <c r="H221" i="2" s="1"/>
  <c r="I221" i="2" s="1"/>
  <c r="F222" i="2"/>
  <c r="G222" i="2" s="1"/>
  <c r="H222" i="2" s="1"/>
  <c r="F223" i="2"/>
  <c r="G223" i="2" s="1"/>
  <c r="H223" i="2" s="1"/>
  <c r="F224" i="2"/>
  <c r="G224" i="2" s="1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G246" i="2" s="1"/>
  <c r="H246" i="2" s="1"/>
  <c r="F247" i="2"/>
  <c r="G247" i="2" s="1"/>
  <c r="H247" i="2" s="1"/>
  <c r="F248" i="2"/>
  <c r="G248" i="2" s="1"/>
  <c r="H248" i="2" s="1"/>
  <c r="F249" i="2"/>
  <c r="G249" i="2" s="1"/>
  <c r="H249" i="2" s="1"/>
  <c r="F250" i="2"/>
  <c r="G250" i="2" s="1"/>
  <c r="H250" i="2" s="1"/>
  <c r="I250" i="2" s="1"/>
  <c r="F251" i="2"/>
  <c r="G251" i="2" s="1"/>
  <c r="F252" i="2"/>
  <c r="F253" i="2"/>
  <c r="F254" i="2"/>
  <c r="F255" i="2"/>
  <c r="F256" i="2"/>
  <c r="G256" i="2" s="1"/>
  <c r="H256" i="2" s="1"/>
  <c r="F257" i="2"/>
  <c r="G257" i="2" s="1"/>
  <c r="F258" i="2"/>
  <c r="F259" i="2"/>
  <c r="F260" i="2"/>
  <c r="F261" i="2"/>
  <c r="F262" i="2"/>
  <c r="F263" i="2"/>
  <c r="G263" i="2" s="1"/>
  <c r="H263" i="2" s="1"/>
  <c r="F264" i="2"/>
  <c r="G264" i="2" s="1"/>
  <c r="H264" i="2" s="1"/>
  <c r="F265" i="2"/>
  <c r="G265" i="2" s="1"/>
  <c r="F266" i="2"/>
  <c r="F267" i="2"/>
  <c r="F268" i="2"/>
  <c r="F269" i="2"/>
  <c r="F270" i="2"/>
  <c r="F271" i="2"/>
  <c r="F272" i="2"/>
  <c r="F273" i="2"/>
  <c r="G273" i="2" s="1"/>
  <c r="H273" i="2" s="1"/>
  <c r="F274" i="2"/>
  <c r="G274" i="2" s="1"/>
  <c r="H274" i="2" s="1"/>
  <c r="I274" i="2" s="1"/>
  <c r="F275" i="2"/>
  <c r="G275" i="2" s="1"/>
  <c r="H275" i="2" s="1"/>
  <c r="I275" i="2" s="1"/>
  <c r="F276" i="2"/>
  <c r="G276" i="2" s="1"/>
  <c r="H276" i="2" s="1"/>
  <c r="F277" i="2"/>
  <c r="G277" i="2" s="1"/>
  <c r="H277" i="2" s="1"/>
  <c r="I277" i="2" s="1"/>
  <c r="F278" i="2"/>
  <c r="G278" i="2" s="1"/>
  <c r="H278" i="2" s="1"/>
  <c r="F279" i="2"/>
  <c r="G279" i="2" s="1"/>
  <c r="H279" i="2" s="1"/>
  <c r="F280" i="2"/>
  <c r="G280" i="2" s="1"/>
  <c r="H280" i="2" s="1"/>
  <c r="F281" i="2"/>
  <c r="G281" i="2" s="1"/>
  <c r="H281" i="2" s="1"/>
  <c r="F282" i="2"/>
  <c r="G282" i="2" s="1"/>
  <c r="H282" i="2" s="1"/>
  <c r="I282" i="2" s="1"/>
  <c r="F283" i="2"/>
  <c r="G283" i="2" s="1"/>
  <c r="H283" i="2" s="1"/>
  <c r="I283" i="2" s="1"/>
  <c r="F284" i="2"/>
  <c r="G284" i="2" s="1"/>
  <c r="H284" i="2" s="1"/>
  <c r="F285" i="2"/>
  <c r="G285" i="2" s="1"/>
  <c r="H285" i="2" s="1"/>
  <c r="I285" i="2" s="1"/>
  <c r="F286" i="2"/>
  <c r="G286" i="2" s="1"/>
  <c r="H286" i="2" s="1"/>
  <c r="F287" i="2"/>
  <c r="G287" i="2" s="1"/>
  <c r="H287" i="2" s="1"/>
  <c r="F288" i="2"/>
  <c r="G288" i="2" s="1"/>
  <c r="H288" i="2" s="1"/>
  <c r="F289" i="2"/>
  <c r="G289" i="2" s="1"/>
  <c r="H289" i="2" s="1"/>
  <c r="F290" i="2"/>
  <c r="G290" i="2" s="1"/>
  <c r="H290" i="2" s="1"/>
  <c r="F291" i="2"/>
  <c r="G291" i="2" s="1"/>
  <c r="H291" i="2" s="1"/>
  <c r="F292" i="2"/>
  <c r="G292" i="2" s="1"/>
  <c r="H292" i="2" s="1"/>
  <c r="F293" i="2"/>
  <c r="G293" i="2" s="1"/>
  <c r="H293" i="2" s="1"/>
  <c r="F294" i="2"/>
  <c r="G294" i="2" s="1"/>
  <c r="H294" i="2" s="1"/>
  <c r="F295" i="2"/>
  <c r="G295" i="2" s="1"/>
  <c r="H295" i="2" s="1"/>
  <c r="F296" i="2"/>
  <c r="G296" i="2" s="1"/>
  <c r="H296" i="2" s="1"/>
  <c r="F297" i="2"/>
  <c r="G297" i="2" s="1"/>
  <c r="H297" i="2" s="1"/>
  <c r="F298" i="2"/>
  <c r="G298" i="2" s="1"/>
  <c r="H298" i="2" s="1"/>
  <c r="I298" i="2" s="1"/>
  <c r="F299" i="2"/>
  <c r="G299" i="2" s="1"/>
  <c r="H299" i="2" s="1"/>
  <c r="I299" i="2" s="1"/>
  <c r="F300" i="2"/>
  <c r="G300" i="2" s="1"/>
  <c r="H300" i="2" s="1"/>
  <c r="F301" i="2"/>
  <c r="G301" i="2" s="1"/>
  <c r="H301" i="2" s="1"/>
  <c r="I301" i="2" s="1"/>
  <c r="F302" i="2"/>
  <c r="G302" i="2" s="1"/>
  <c r="H302" i="2" s="1"/>
  <c r="F303" i="2"/>
  <c r="G303" i="2" s="1"/>
  <c r="H303" i="2" s="1"/>
  <c r="F304" i="2"/>
  <c r="G304" i="2" s="1"/>
  <c r="H304" i="2" s="1"/>
  <c r="F305" i="2"/>
  <c r="G305" i="2" s="1"/>
  <c r="H305" i="2" s="1"/>
  <c r="F306" i="2"/>
  <c r="G306" i="2" s="1"/>
  <c r="H306" i="2" s="1"/>
  <c r="F307" i="2"/>
  <c r="G307" i="2" s="1"/>
  <c r="H307" i="2" s="1"/>
  <c r="I307" i="2" s="1"/>
  <c r="F308" i="2"/>
  <c r="G308" i="2" s="1"/>
  <c r="H308" i="2" s="1"/>
  <c r="F309" i="2"/>
  <c r="G309" i="2" s="1"/>
  <c r="H309" i="2" s="1"/>
  <c r="I309" i="2" s="1"/>
  <c r="F310" i="2"/>
  <c r="G310" i="2" s="1"/>
  <c r="H310" i="2" s="1"/>
  <c r="F311" i="2"/>
  <c r="G311" i="2" s="1"/>
  <c r="H311" i="2" s="1"/>
  <c r="F312" i="2"/>
  <c r="G312" i="2" s="1"/>
  <c r="H312" i="2" s="1"/>
  <c r="F313" i="2"/>
  <c r="G313" i="2" s="1"/>
  <c r="H313" i="2" s="1"/>
  <c r="F314" i="2"/>
  <c r="G314" i="2" s="1"/>
  <c r="H314" i="2" s="1"/>
  <c r="F315" i="2"/>
  <c r="G315" i="2" s="1"/>
  <c r="H315" i="2" s="1"/>
  <c r="F316" i="2"/>
  <c r="G316" i="2" s="1"/>
  <c r="H316" i="2" s="1"/>
  <c r="F317" i="2"/>
  <c r="G317" i="2" s="1"/>
  <c r="H317" i="2" s="1"/>
  <c r="I317" i="2" s="1"/>
  <c r="F318" i="2"/>
  <c r="G318" i="2" s="1"/>
  <c r="H318" i="2" s="1"/>
  <c r="F319" i="2"/>
  <c r="G319" i="2" s="1"/>
  <c r="H319" i="2" s="1"/>
  <c r="F320" i="2"/>
  <c r="G320" i="2" s="1"/>
  <c r="H320" i="2" s="1"/>
  <c r="F321" i="2"/>
  <c r="G321" i="2" s="1"/>
  <c r="H321" i="2" s="1"/>
  <c r="F322" i="2"/>
  <c r="G322" i="2" s="1"/>
  <c r="H322" i="2" s="1"/>
  <c r="I322" i="2" s="1"/>
  <c r="F323" i="2"/>
  <c r="G323" i="2" s="1"/>
  <c r="H323" i="2" s="1"/>
  <c r="I323" i="2" s="1"/>
  <c r="F324" i="2"/>
  <c r="G324" i="2" s="1"/>
  <c r="H324" i="2" s="1"/>
  <c r="F325" i="2"/>
  <c r="G325" i="2" s="1"/>
  <c r="H325" i="2" s="1"/>
  <c r="I325" i="2" s="1"/>
  <c r="F326" i="2"/>
  <c r="G326" i="2" s="1"/>
  <c r="H326" i="2" s="1"/>
  <c r="F327" i="2"/>
  <c r="G327" i="2" s="1"/>
  <c r="H327" i="2" s="1"/>
  <c r="F328" i="2"/>
  <c r="G328" i="2" s="1"/>
  <c r="H328" i="2" s="1"/>
  <c r="F329" i="2"/>
  <c r="G329" i="2" s="1"/>
  <c r="H329" i="2" s="1"/>
  <c r="F330" i="2"/>
  <c r="G330" i="2" s="1"/>
  <c r="H330" i="2" s="1"/>
  <c r="F331" i="2"/>
  <c r="G331" i="2" s="1"/>
  <c r="H331" i="2" s="1"/>
  <c r="F332" i="2"/>
  <c r="G332" i="2" s="1"/>
  <c r="H332" i="2" s="1"/>
  <c r="F333" i="2"/>
  <c r="G333" i="2" s="1"/>
  <c r="H333" i="2" s="1"/>
  <c r="I333" i="2" s="1"/>
  <c r="F334" i="2"/>
  <c r="G334" i="2" s="1"/>
  <c r="H334" i="2" s="1"/>
  <c r="F335" i="2"/>
  <c r="G335" i="2" s="1"/>
  <c r="H335" i="2" s="1"/>
  <c r="F336" i="2"/>
  <c r="G336" i="2" s="1"/>
  <c r="H336" i="2" s="1"/>
  <c r="F337" i="2"/>
  <c r="G337" i="2" s="1"/>
  <c r="H337" i="2" s="1"/>
  <c r="F338" i="2"/>
  <c r="G338" i="2" s="1"/>
  <c r="H338" i="2" s="1"/>
  <c r="I338" i="2" s="1"/>
  <c r="F339" i="2"/>
  <c r="G339" i="2" s="1"/>
  <c r="H339" i="2" s="1"/>
  <c r="I339" i="2" s="1"/>
  <c r="F340" i="2"/>
  <c r="G340" i="2" s="1"/>
  <c r="H340" i="2" s="1"/>
  <c r="F341" i="2"/>
  <c r="G341" i="2" s="1"/>
  <c r="H341" i="2" s="1"/>
  <c r="I341" i="2" s="1"/>
  <c r="F342" i="2"/>
  <c r="G342" i="2" s="1"/>
  <c r="H342" i="2" s="1"/>
  <c r="F343" i="2"/>
  <c r="G343" i="2" s="1"/>
  <c r="H343" i="2" s="1"/>
  <c r="F344" i="2"/>
  <c r="G344" i="2" s="1"/>
  <c r="H344" i="2" s="1"/>
  <c r="F345" i="2"/>
  <c r="G345" i="2" s="1"/>
  <c r="H345" i="2" s="1"/>
  <c r="F346" i="2"/>
  <c r="G346" i="2" s="1"/>
  <c r="H346" i="2" s="1"/>
  <c r="F347" i="2"/>
  <c r="G347" i="2" s="1"/>
  <c r="H347" i="2" s="1"/>
  <c r="I347" i="2" s="1"/>
  <c r="F348" i="2"/>
  <c r="G348" i="2" s="1"/>
  <c r="H348" i="2" s="1"/>
  <c r="F349" i="2"/>
  <c r="G349" i="2" s="1"/>
  <c r="H349" i="2" s="1"/>
  <c r="I349" i="2" s="1"/>
  <c r="F350" i="2"/>
  <c r="G350" i="2" s="1"/>
  <c r="H350" i="2" s="1"/>
  <c r="F351" i="2"/>
  <c r="G351" i="2" s="1"/>
  <c r="H351" i="2" s="1"/>
  <c r="F352" i="2"/>
  <c r="G352" i="2" s="1"/>
  <c r="H352" i="2" s="1"/>
  <c r="F353" i="2"/>
  <c r="G353" i="2" s="1"/>
  <c r="H353" i="2" s="1"/>
  <c r="F354" i="2"/>
  <c r="G354" i="2" s="1"/>
  <c r="H354" i="2" s="1"/>
  <c r="I354" i="2" s="1"/>
  <c r="F355" i="2"/>
  <c r="G355" i="2" s="1"/>
  <c r="H355" i="2" s="1"/>
  <c r="I355" i="2" s="1"/>
  <c r="F356" i="2"/>
  <c r="G356" i="2" s="1"/>
  <c r="H356" i="2" s="1"/>
  <c r="F357" i="2"/>
  <c r="G357" i="2" s="1"/>
  <c r="H357" i="2" s="1"/>
  <c r="I357" i="2" s="1"/>
  <c r="F358" i="2"/>
  <c r="G358" i="2" s="1"/>
  <c r="H358" i="2" s="1"/>
  <c r="F359" i="2"/>
  <c r="G359" i="2" s="1"/>
  <c r="H359" i="2" s="1"/>
  <c r="F360" i="2"/>
  <c r="G360" i="2" s="1"/>
  <c r="H360" i="2" s="1"/>
  <c r="F361" i="2"/>
  <c r="G361" i="2" s="1"/>
  <c r="H361" i="2" s="1"/>
  <c r="F362" i="2"/>
  <c r="G362" i="2" s="1"/>
  <c r="H362" i="2" s="1"/>
  <c r="F363" i="2"/>
  <c r="G363" i="2" s="1"/>
  <c r="H363" i="2" s="1"/>
  <c r="I363" i="2" s="1"/>
  <c r="F364" i="2"/>
  <c r="G364" i="2" s="1"/>
  <c r="H364" i="2" s="1"/>
  <c r="F365" i="2"/>
  <c r="G365" i="2" s="1"/>
  <c r="H365" i="2" s="1"/>
  <c r="I365" i="2" s="1"/>
  <c r="F366" i="2"/>
  <c r="G366" i="2" s="1"/>
  <c r="H366" i="2" s="1"/>
  <c r="F2" i="2"/>
  <c r="G2" i="2" s="1"/>
  <c r="H2" i="2" s="1"/>
  <c r="I6" i="2"/>
  <c r="I8" i="2"/>
  <c r="I9" i="2"/>
  <c r="I10" i="2"/>
  <c r="I14" i="2"/>
  <c r="I16" i="2"/>
  <c r="I17" i="2"/>
  <c r="I18" i="2"/>
  <c r="I19" i="2"/>
  <c r="I21" i="2"/>
  <c r="I22" i="2"/>
  <c r="I24" i="2"/>
  <c r="I25" i="2"/>
  <c r="I30" i="2"/>
  <c r="I32" i="2"/>
  <c r="I33" i="2"/>
  <c r="I38" i="2"/>
  <c r="I40" i="2"/>
  <c r="I41" i="2"/>
  <c r="I42" i="2"/>
  <c r="I46" i="2"/>
  <c r="I48" i="2"/>
  <c r="I50" i="2"/>
  <c r="I51" i="2"/>
  <c r="I54" i="2"/>
  <c r="I56" i="2"/>
  <c r="I57" i="2"/>
  <c r="I62" i="2"/>
  <c r="I64" i="2"/>
  <c r="I65" i="2"/>
  <c r="I70" i="2"/>
  <c r="I72" i="2"/>
  <c r="I73" i="2"/>
  <c r="I74" i="2"/>
  <c r="I75" i="2"/>
  <c r="I78" i="2"/>
  <c r="I80" i="2"/>
  <c r="I81" i="2"/>
  <c r="I82" i="2"/>
  <c r="I83" i="2"/>
  <c r="I86" i="2"/>
  <c r="I88" i="2"/>
  <c r="I89" i="2"/>
  <c r="I97" i="2"/>
  <c r="I106" i="2"/>
  <c r="I107" i="2"/>
  <c r="I120" i="2"/>
  <c r="I121" i="2"/>
  <c r="I137" i="2"/>
  <c r="I138" i="2"/>
  <c r="I139" i="2"/>
  <c r="I154" i="2"/>
  <c r="I158" i="2"/>
  <c r="I193" i="2"/>
  <c r="I194" i="2"/>
  <c r="I200" i="2"/>
  <c r="I201" i="2"/>
  <c r="I208" i="2"/>
  <c r="I209" i="2"/>
  <c r="I222" i="2"/>
  <c r="I246" i="2"/>
  <c r="I249" i="2"/>
  <c r="I273" i="2"/>
  <c r="I278" i="2"/>
  <c r="I281" i="2"/>
  <c r="I286" i="2"/>
  <c r="I289" i="2"/>
  <c r="I290" i="2"/>
  <c r="I291" i="2"/>
  <c r="I293" i="2"/>
  <c r="I294" i="2"/>
  <c r="I297" i="2"/>
  <c r="I302" i="2"/>
  <c r="I305" i="2"/>
  <c r="I306" i="2"/>
  <c r="I310" i="2"/>
  <c r="I313" i="2"/>
  <c r="I314" i="2"/>
  <c r="I315" i="2"/>
  <c r="I318" i="2"/>
  <c r="I321" i="2"/>
  <c r="I326" i="2"/>
  <c r="I329" i="2"/>
  <c r="I330" i="2"/>
  <c r="I331" i="2"/>
  <c r="I334" i="2"/>
  <c r="I337" i="2"/>
  <c r="I342" i="2"/>
  <c r="I346" i="2"/>
  <c r="I350" i="2"/>
  <c r="I358" i="2"/>
  <c r="I362" i="2"/>
  <c r="I366" i="2"/>
  <c r="I53" i="5" l="1"/>
  <c r="J2" i="5"/>
  <c r="G112" i="5"/>
  <c r="H112" i="5" s="1"/>
  <c r="I112" i="5" s="1"/>
  <c r="G99" i="5"/>
  <c r="H99" i="5" s="1"/>
  <c r="I99" i="5" s="1"/>
  <c r="G94" i="5"/>
  <c r="H94" i="5" s="1"/>
  <c r="I94" i="5" s="1"/>
  <c r="G110" i="5"/>
  <c r="H110" i="5" s="1"/>
  <c r="I110" i="5" s="1"/>
  <c r="G100" i="5"/>
  <c r="H100" i="5" s="1"/>
  <c r="I100" i="5" s="1"/>
  <c r="G111" i="5"/>
  <c r="H111" i="5" s="1"/>
  <c r="I111" i="5" s="1"/>
  <c r="G269" i="5"/>
  <c r="G126" i="5"/>
  <c r="H126" i="5" s="1"/>
  <c r="I126" i="5" s="1"/>
  <c r="G170" i="5"/>
  <c r="H170" i="5" s="1"/>
  <c r="I170" i="5" s="1"/>
  <c r="I181" i="5"/>
  <c r="I159" i="5"/>
  <c r="G113" i="5"/>
  <c r="H113" i="5" s="1"/>
  <c r="I113" i="5" s="1"/>
  <c r="G159" i="5"/>
  <c r="H159" i="5" s="1"/>
  <c r="G181" i="5"/>
  <c r="H181" i="5" s="1"/>
  <c r="I189" i="5"/>
  <c r="G125" i="5"/>
  <c r="H125" i="5" s="1"/>
  <c r="I125" i="5" s="1"/>
  <c r="G133" i="5"/>
  <c r="H133" i="5" s="1"/>
  <c r="I133" i="5" s="1"/>
  <c r="G141" i="5"/>
  <c r="H141" i="5" s="1"/>
  <c r="I141" i="5" s="1"/>
  <c r="G197" i="5"/>
  <c r="H197" i="5" s="1"/>
  <c r="I197" i="5" s="1"/>
  <c r="G195" i="5"/>
  <c r="H195" i="5" s="1"/>
  <c r="I195" i="5" s="1"/>
  <c r="G182" i="5"/>
  <c r="H182" i="5" s="1"/>
  <c r="I182" i="5" s="1"/>
  <c r="G190" i="5"/>
  <c r="H190" i="5" s="1"/>
  <c r="I190" i="5" s="1"/>
  <c r="G206" i="5"/>
  <c r="H206" i="5" s="1"/>
  <c r="I206" i="5" s="1"/>
  <c r="I264" i="5"/>
  <c r="G268" i="5"/>
  <c r="H268" i="5" s="1"/>
  <c r="H267" i="5"/>
  <c r="G196" i="5"/>
  <c r="H196" i="5" s="1"/>
  <c r="I196" i="5" s="1"/>
  <c r="G258" i="5"/>
  <c r="H258" i="5" s="1"/>
  <c r="G210" i="5"/>
  <c r="H210" i="5" s="1"/>
  <c r="I210" i="5" s="1"/>
  <c r="G226" i="5"/>
  <c r="H226" i="5" s="1"/>
  <c r="I226" i="5" s="1"/>
  <c r="G252" i="5"/>
  <c r="H252" i="5" s="1"/>
  <c r="I252" i="5" s="1"/>
  <c r="H265" i="5"/>
  <c r="I248" i="5"/>
  <c r="I256" i="5"/>
  <c r="I274" i="5"/>
  <c r="I276" i="5"/>
  <c r="I281" i="5"/>
  <c r="I266" i="5"/>
  <c r="I283" i="5"/>
  <c r="I247" i="5"/>
  <c r="I251" i="5"/>
  <c r="I263" i="5"/>
  <c r="I268" i="5"/>
  <c r="I246" i="5"/>
  <c r="I250" i="5"/>
  <c r="I258" i="5"/>
  <c r="I265" i="5"/>
  <c r="I273" i="5"/>
  <c r="I275" i="5"/>
  <c r="I277" i="5"/>
  <c r="I286" i="5"/>
  <c r="I249" i="5"/>
  <c r="I257" i="5"/>
  <c r="I267" i="5"/>
  <c r="I279" i="5"/>
  <c r="I287" i="5"/>
  <c r="I295" i="5"/>
  <c r="I292" i="5"/>
  <c r="I297" i="5"/>
  <c r="I299" i="5"/>
  <c r="I301" i="5"/>
  <c r="I303" i="5"/>
  <c r="I305" i="5"/>
  <c r="I307" i="5"/>
  <c r="I309" i="5"/>
  <c r="I311" i="5"/>
  <c r="I313" i="5"/>
  <c r="I315" i="5"/>
  <c r="I317" i="5"/>
  <c r="I319" i="5"/>
  <c r="I321" i="5"/>
  <c r="I323" i="5"/>
  <c r="I325" i="5"/>
  <c r="I327" i="5"/>
  <c r="I329" i="5"/>
  <c r="I331" i="5"/>
  <c r="I333" i="5"/>
  <c r="I335" i="5"/>
  <c r="I337" i="5"/>
  <c r="I339" i="5"/>
  <c r="I341" i="5"/>
  <c r="I343" i="5"/>
  <c r="I345" i="5"/>
  <c r="I347" i="5"/>
  <c r="I349" i="5"/>
  <c r="I351" i="5"/>
  <c r="I353" i="5"/>
  <c r="I355" i="5"/>
  <c r="I357" i="5"/>
  <c r="I359" i="5"/>
  <c r="I365" i="5"/>
  <c r="I289" i="5"/>
  <c r="I288" i="5"/>
  <c r="I296" i="5"/>
  <c r="I298" i="5"/>
  <c r="I300" i="5"/>
  <c r="I302" i="5"/>
  <c r="I304" i="5"/>
  <c r="I306" i="5"/>
  <c r="I308" i="5"/>
  <c r="I310" i="5"/>
  <c r="I312" i="5"/>
  <c r="I314" i="5"/>
  <c r="I316" i="5"/>
  <c r="I318" i="5"/>
  <c r="I320" i="5"/>
  <c r="I322" i="5"/>
  <c r="I324" i="5"/>
  <c r="I326" i="5"/>
  <c r="I328" i="5"/>
  <c r="I330" i="5"/>
  <c r="I332" i="5"/>
  <c r="I334" i="5"/>
  <c r="I336" i="5"/>
  <c r="I338" i="5"/>
  <c r="I340" i="5"/>
  <c r="I342" i="5"/>
  <c r="I344" i="5"/>
  <c r="I346" i="5"/>
  <c r="I348" i="5"/>
  <c r="I350" i="5"/>
  <c r="I352" i="5"/>
  <c r="I354" i="5"/>
  <c r="I356" i="5"/>
  <c r="I358" i="5"/>
  <c r="I360" i="5"/>
  <c r="I362" i="5"/>
  <c r="I364" i="5"/>
  <c r="I366" i="5"/>
  <c r="I285" i="5"/>
  <c r="I293" i="5"/>
  <c r="I34" i="3"/>
  <c r="I2" i="3"/>
  <c r="I6" i="3"/>
  <c r="I10" i="3"/>
  <c r="I14" i="3"/>
  <c r="I18" i="3"/>
  <c r="I3" i="3"/>
  <c r="I7" i="3"/>
  <c r="I11" i="3"/>
  <c r="I15" i="3"/>
  <c r="I23" i="3"/>
  <c r="I4" i="3"/>
  <c r="I8" i="3"/>
  <c r="I12" i="3"/>
  <c r="I16" i="3"/>
  <c r="H98" i="3"/>
  <c r="I76" i="3"/>
  <c r="G105" i="3"/>
  <c r="H105" i="3" s="1"/>
  <c r="I105" i="3" s="1"/>
  <c r="I74" i="3"/>
  <c r="I97" i="3"/>
  <c r="G125" i="3"/>
  <c r="H125" i="3" s="1"/>
  <c r="G109" i="3"/>
  <c r="H109" i="3" s="1"/>
  <c r="I109" i="3" s="1"/>
  <c r="I70" i="3"/>
  <c r="I77" i="3"/>
  <c r="I86" i="3"/>
  <c r="G100" i="3"/>
  <c r="H100" i="3" s="1"/>
  <c r="I100" i="3" s="1"/>
  <c r="G126" i="3"/>
  <c r="H126" i="3" s="1"/>
  <c r="I68" i="3"/>
  <c r="I84" i="3"/>
  <c r="I92" i="3"/>
  <c r="H94" i="3"/>
  <c r="I94" i="3" s="1"/>
  <c r="G95" i="3"/>
  <c r="H95" i="3" s="1"/>
  <c r="I95" i="3" s="1"/>
  <c r="I98" i="3"/>
  <c r="G110" i="3"/>
  <c r="H110" i="3" s="1"/>
  <c r="I110" i="3" s="1"/>
  <c r="I120" i="3"/>
  <c r="I125" i="3"/>
  <c r="I132" i="3"/>
  <c r="I140" i="3"/>
  <c r="H158" i="3"/>
  <c r="I158" i="3" s="1"/>
  <c r="G159" i="3"/>
  <c r="H159" i="3" s="1"/>
  <c r="I123" i="3"/>
  <c r="I133" i="3"/>
  <c r="I137" i="3"/>
  <c r="I141" i="3"/>
  <c r="I159" i="3"/>
  <c r="I126" i="3"/>
  <c r="I119" i="3"/>
  <c r="I121" i="3"/>
  <c r="I124" i="3"/>
  <c r="G134" i="3"/>
  <c r="H134" i="3" s="1"/>
  <c r="I134" i="3" s="1"/>
  <c r="G142" i="3"/>
  <c r="I157" i="3"/>
  <c r="G160" i="3"/>
  <c r="I131" i="3"/>
  <c r="I139" i="3"/>
  <c r="I189" i="3"/>
  <c r="I193" i="3"/>
  <c r="I201" i="3"/>
  <c r="I209" i="3"/>
  <c r="I221" i="3"/>
  <c r="G181" i="3"/>
  <c r="H181" i="3" s="1"/>
  <c r="I181" i="3" s="1"/>
  <c r="G205" i="3"/>
  <c r="H205" i="3" s="1"/>
  <c r="I205" i="3" s="1"/>
  <c r="I178" i="3"/>
  <c r="I194" i="3"/>
  <c r="I202" i="3"/>
  <c r="I222" i="3"/>
  <c r="G182" i="3"/>
  <c r="H182" i="3" s="1"/>
  <c r="I182" i="3" s="1"/>
  <c r="G190" i="3"/>
  <c r="H190" i="3" s="1"/>
  <c r="I190" i="3" s="1"/>
  <c r="G206" i="3"/>
  <c r="H206" i="3" s="1"/>
  <c r="I206" i="3" s="1"/>
  <c r="G210" i="3"/>
  <c r="H210" i="3" s="1"/>
  <c r="I210" i="3" s="1"/>
  <c r="I179" i="3"/>
  <c r="I199" i="3"/>
  <c r="I203" i="3"/>
  <c r="I207" i="3"/>
  <c r="I211" i="3"/>
  <c r="G183" i="3"/>
  <c r="H183" i="3" s="1"/>
  <c r="I183" i="3" s="1"/>
  <c r="G191" i="3"/>
  <c r="H191" i="3" s="1"/>
  <c r="I191" i="3" s="1"/>
  <c r="G195" i="3"/>
  <c r="H195" i="3" s="1"/>
  <c r="I195" i="3" s="1"/>
  <c r="G211" i="3"/>
  <c r="H211" i="3" s="1"/>
  <c r="G171" i="3"/>
  <c r="H171" i="3" s="1"/>
  <c r="I171" i="3" s="1"/>
  <c r="I180" i="3"/>
  <c r="I188" i="3"/>
  <c r="I200" i="3"/>
  <c r="I204" i="3"/>
  <c r="I208" i="3"/>
  <c r="G184" i="3"/>
  <c r="H184" i="3" s="1"/>
  <c r="I184" i="3" s="1"/>
  <c r="G192" i="3"/>
  <c r="H192" i="3" s="1"/>
  <c r="I192" i="3" s="1"/>
  <c r="G196" i="3"/>
  <c r="H196" i="3" s="1"/>
  <c r="I196" i="3" s="1"/>
  <c r="G212" i="3"/>
  <c r="H212" i="3" s="1"/>
  <c r="I212" i="3" s="1"/>
  <c r="H224" i="3"/>
  <c r="I224" i="3" s="1"/>
  <c r="G225" i="3"/>
  <c r="H225" i="3" s="1"/>
  <c r="I225" i="3" s="1"/>
  <c r="I249" i="3"/>
  <c r="I257" i="3"/>
  <c r="I265" i="3"/>
  <c r="I273" i="3"/>
  <c r="I277" i="3"/>
  <c r="I281" i="3"/>
  <c r="I294" i="3"/>
  <c r="I297" i="3"/>
  <c r="I300" i="3"/>
  <c r="I303" i="3"/>
  <c r="I309" i="3"/>
  <c r="I291" i="3"/>
  <c r="I246" i="3"/>
  <c r="I250" i="3"/>
  <c r="G258" i="3"/>
  <c r="H258" i="3" s="1"/>
  <c r="I258" i="3" s="1"/>
  <c r="G266" i="3"/>
  <c r="H266" i="3" s="1"/>
  <c r="I266" i="3" s="1"/>
  <c r="I295" i="3"/>
  <c r="I301" i="3"/>
  <c r="I307" i="3"/>
  <c r="I247" i="3"/>
  <c r="I251" i="3"/>
  <c r="I263" i="3"/>
  <c r="G259" i="3"/>
  <c r="H259" i="3" s="1"/>
  <c r="I259" i="3" s="1"/>
  <c r="G267" i="3"/>
  <c r="H267" i="3" s="1"/>
  <c r="I267" i="3" s="1"/>
  <c r="I283" i="3"/>
  <c r="I296" i="3"/>
  <c r="I302" i="3"/>
  <c r="I305" i="3"/>
  <c r="I308" i="3"/>
  <c r="I311" i="3"/>
  <c r="I248" i="3"/>
  <c r="I256" i="3"/>
  <c r="I264" i="3"/>
  <c r="I290" i="3"/>
  <c r="G252" i="3"/>
  <c r="H252" i="3" s="1"/>
  <c r="I252" i="3" s="1"/>
  <c r="G260" i="3"/>
  <c r="H260" i="3" s="1"/>
  <c r="I260" i="3" s="1"/>
  <c r="G268" i="3"/>
  <c r="H268" i="3" s="1"/>
  <c r="I268" i="3" s="1"/>
  <c r="I284" i="3"/>
  <c r="I287" i="3"/>
  <c r="I323" i="3"/>
  <c r="I364" i="2"/>
  <c r="I356" i="2"/>
  <c r="I348" i="2"/>
  <c r="I340" i="2"/>
  <c r="I332" i="2"/>
  <c r="I324" i="2"/>
  <c r="I316" i="2"/>
  <c r="I308" i="2"/>
  <c r="I300" i="2"/>
  <c r="I292" i="2"/>
  <c r="I276" i="2"/>
  <c r="I188" i="2"/>
  <c r="I156" i="2"/>
  <c r="I92" i="2"/>
  <c r="I84" i="2"/>
  <c r="I76" i="2"/>
  <c r="I68" i="2"/>
  <c r="I60" i="2"/>
  <c r="I52" i="2"/>
  <c r="I44" i="2"/>
  <c r="I36" i="2"/>
  <c r="I28" i="2"/>
  <c r="I20" i="2"/>
  <c r="I12" i="2"/>
  <c r="I4" i="2"/>
  <c r="G210" i="2"/>
  <c r="H210" i="2" s="1"/>
  <c r="I210" i="2" s="1"/>
  <c r="I2" i="2"/>
  <c r="I284" i="2"/>
  <c r="I49" i="2"/>
  <c r="I353" i="2"/>
  <c r="I360" i="2"/>
  <c r="I352" i="2"/>
  <c r="I344" i="2"/>
  <c r="I336" i="2"/>
  <c r="I328" i="2"/>
  <c r="I320" i="2"/>
  <c r="I312" i="2"/>
  <c r="I304" i="2"/>
  <c r="I296" i="2"/>
  <c r="I288" i="2"/>
  <c r="I280" i="2"/>
  <c r="I264" i="2"/>
  <c r="I256" i="2"/>
  <c r="I248" i="2"/>
  <c r="I361" i="2"/>
  <c r="I351" i="2"/>
  <c r="I335" i="2"/>
  <c r="I319" i="2"/>
  <c r="I303" i="2"/>
  <c r="I287" i="2"/>
  <c r="I263" i="2"/>
  <c r="I199" i="2"/>
  <c r="I87" i="2"/>
  <c r="I71" i="2"/>
  <c r="I63" i="2"/>
  <c r="I55" i="2"/>
  <c r="I47" i="2"/>
  <c r="I39" i="2"/>
  <c r="I31" i="2"/>
  <c r="I23" i="2"/>
  <c r="I15" i="2"/>
  <c r="I7" i="2"/>
  <c r="I345" i="2"/>
  <c r="I359" i="2"/>
  <c r="I343" i="2"/>
  <c r="I327" i="2"/>
  <c r="I311" i="2"/>
  <c r="I295" i="2"/>
  <c r="I279" i="2"/>
  <c r="I247" i="2"/>
  <c r="I223" i="2"/>
  <c r="I207" i="2"/>
  <c r="I119" i="2"/>
  <c r="I79" i="2"/>
  <c r="G211" i="2"/>
  <c r="G212" i="2" s="1"/>
  <c r="G195" i="2"/>
  <c r="H195" i="2" s="1"/>
  <c r="I195" i="2" s="1"/>
  <c r="G205" i="2"/>
  <c r="H204" i="2"/>
  <c r="I204" i="2" s="1"/>
  <c r="G190" i="2"/>
  <c r="H189" i="2"/>
  <c r="I189" i="2" s="1"/>
  <c r="G94" i="2"/>
  <c r="H93" i="2"/>
  <c r="I93" i="2" s="1"/>
  <c r="G159" i="2"/>
  <c r="H159" i="2" s="1"/>
  <c r="I159" i="2" s="1"/>
  <c r="G181" i="2"/>
  <c r="H180" i="2"/>
  <c r="I180" i="2" s="1"/>
  <c r="G141" i="2"/>
  <c r="H140" i="2"/>
  <c r="I140" i="2" s="1"/>
  <c r="G109" i="2"/>
  <c r="H108" i="2"/>
  <c r="I108" i="2" s="1"/>
  <c r="G99" i="2"/>
  <c r="H98" i="2"/>
  <c r="I98" i="2" s="1"/>
  <c r="G125" i="2"/>
  <c r="H124" i="2"/>
  <c r="I124" i="2" s="1"/>
  <c r="G252" i="2"/>
  <c r="H251" i="2"/>
  <c r="I251" i="2" s="1"/>
  <c r="G266" i="2"/>
  <c r="H265" i="2"/>
  <c r="I265" i="2" s="1"/>
  <c r="G258" i="2"/>
  <c r="H257" i="2"/>
  <c r="I257" i="2" s="1"/>
  <c r="G170" i="2"/>
  <c r="H169" i="2"/>
  <c r="I169" i="2" s="1"/>
  <c r="G133" i="2"/>
  <c r="H132" i="2"/>
  <c r="I132" i="2" s="1"/>
  <c r="G225" i="2"/>
  <c r="H224" i="2"/>
  <c r="I224" i="2" s="1"/>
  <c r="G105" i="2"/>
  <c r="H105" i="2" s="1"/>
  <c r="I105" i="2" s="1"/>
  <c r="H104" i="2"/>
  <c r="I104" i="2" s="1"/>
  <c r="J2" i="2" l="1"/>
  <c r="K2" i="2" s="1"/>
  <c r="K2" i="5"/>
  <c r="C3" i="5" s="1"/>
  <c r="J3" i="5" s="1"/>
  <c r="K3" i="5" s="1"/>
  <c r="C4" i="5" s="1"/>
  <c r="G183" i="5"/>
  <c r="G142" i="5"/>
  <c r="G211" i="5"/>
  <c r="G259" i="5"/>
  <c r="G134" i="5"/>
  <c r="G127" i="5"/>
  <c r="G114" i="5"/>
  <c r="G95" i="5"/>
  <c r="G198" i="5"/>
  <c r="H198" i="5" s="1"/>
  <c r="I198" i="5" s="1"/>
  <c r="G160" i="5"/>
  <c r="G171" i="5"/>
  <c r="H269" i="5"/>
  <c r="I269" i="5" s="1"/>
  <c r="G270" i="5"/>
  <c r="G101" i="5"/>
  <c r="G253" i="5"/>
  <c r="G191" i="5"/>
  <c r="G227" i="5"/>
  <c r="G226" i="3"/>
  <c r="G185" i="3"/>
  <c r="G135" i="3"/>
  <c r="G269" i="3"/>
  <c r="G127" i="3"/>
  <c r="G261" i="3"/>
  <c r="G172" i="3"/>
  <c r="G161" i="3"/>
  <c r="H160" i="3"/>
  <c r="I160" i="3" s="1"/>
  <c r="G253" i="3"/>
  <c r="G213" i="3"/>
  <c r="H142" i="3"/>
  <c r="I142" i="3" s="1"/>
  <c r="G143" i="3"/>
  <c r="G96" i="3"/>
  <c r="H96" i="3" s="1"/>
  <c r="I96" i="3" s="1"/>
  <c r="G111" i="3"/>
  <c r="G101" i="3"/>
  <c r="G197" i="3"/>
  <c r="J2" i="3"/>
  <c r="K2" i="3" s="1"/>
  <c r="C3" i="3" s="1"/>
  <c r="G196" i="2"/>
  <c r="H211" i="2"/>
  <c r="I211" i="2" s="1"/>
  <c r="G253" i="2"/>
  <c r="H252" i="2"/>
  <c r="I252" i="2" s="1"/>
  <c r="G213" i="2"/>
  <c r="H212" i="2"/>
  <c r="I212" i="2" s="1"/>
  <c r="G226" i="2"/>
  <c r="H225" i="2"/>
  <c r="I225" i="2" s="1"/>
  <c r="G95" i="2"/>
  <c r="H94" i="2"/>
  <c r="I94" i="2" s="1"/>
  <c r="G110" i="2"/>
  <c r="H109" i="2"/>
  <c r="I109" i="2" s="1"/>
  <c r="G267" i="2"/>
  <c r="H266" i="2"/>
  <c r="I266" i="2" s="1"/>
  <c r="G134" i="2"/>
  <c r="H133" i="2"/>
  <c r="I133" i="2" s="1"/>
  <c r="G126" i="2"/>
  <c r="H125" i="2"/>
  <c r="I125" i="2" s="1"/>
  <c r="G191" i="2"/>
  <c r="H190" i="2"/>
  <c r="I190" i="2" s="1"/>
  <c r="G182" i="2"/>
  <c r="H181" i="2"/>
  <c r="I181" i="2" s="1"/>
  <c r="G171" i="2"/>
  <c r="H170" i="2"/>
  <c r="I170" i="2" s="1"/>
  <c r="G160" i="2"/>
  <c r="G259" i="2"/>
  <c r="H258" i="2"/>
  <c r="I258" i="2" s="1"/>
  <c r="G100" i="2"/>
  <c r="H99" i="2"/>
  <c r="I99" i="2" s="1"/>
  <c r="G142" i="2"/>
  <c r="H141" i="2"/>
  <c r="I141" i="2" s="1"/>
  <c r="G197" i="2"/>
  <c r="H196" i="2"/>
  <c r="I196" i="2" s="1"/>
  <c r="G206" i="2"/>
  <c r="H206" i="2" s="1"/>
  <c r="I206" i="2" s="1"/>
  <c r="H205" i="2"/>
  <c r="I205" i="2" s="1"/>
  <c r="H270" i="5" l="1"/>
  <c r="I270" i="5" s="1"/>
  <c r="G271" i="5"/>
  <c r="H95" i="5"/>
  <c r="I95" i="5" s="1"/>
  <c r="G96" i="5"/>
  <c r="H96" i="5" s="1"/>
  <c r="I96" i="5" s="1"/>
  <c r="H259" i="5"/>
  <c r="I259" i="5" s="1"/>
  <c r="G260" i="5"/>
  <c r="H142" i="5"/>
  <c r="I142" i="5" s="1"/>
  <c r="G143" i="5"/>
  <c r="H171" i="5"/>
  <c r="I171" i="5" s="1"/>
  <c r="G172" i="5"/>
  <c r="H114" i="5"/>
  <c r="I114" i="5" s="1"/>
  <c r="G115" i="5"/>
  <c r="H211" i="5"/>
  <c r="I211" i="5" s="1"/>
  <c r="G212" i="5"/>
  <c r="H127" i="5"/>
  <c r="I127" i="5" s="1"/>
  <c r="G128" i="5"/>
  <c r="H183" i="5"/>
  <c r="I183" i="5" s="1"/>
  <c r="G184" i="5"/>
  <c r="J4" i="5"/>
  <c r="K4" i="5" s="1"/>
  <c r="C5" i="5" s="1"/>
  <c r="H191" i="5"/>
  <c r="I191" i="5" s="1"/>
  <c r="G192" i="5"/>
  <c r="H192" i="5" s="1"/>
  <c r="I192" i="5" s="1"/>
  <c r="H101" i="5"/>
  <c r="I101" i="5" s="1"/>
  <c r="G102" i="5"/>
  <c r="H160" i="5"/>
  <c r="I160" i="5" s="1"/>
  <c r="G161" i="5"/>
  <c r="H134" i="5"/>
  <c r="I134" i="5" s="1"/>
  <c r="G135" i="5"/>
  <c r="H227" i="5"/>
  <c r="I227" i="5" s="1"/>
  <c r="G228" i="5"/>
  <c r="H253" i="5"/>
  <c r="I253" i="5" s="1"/>
  <c r="G254" i="5"/>
  <c r="J3" i="3"/>
  <c r="K3" i="3" s="1"/>
  <c r="C4" i="3" s="1"/>
  <c r="H161" i="3"/>
  <c r="I161" i="3" s="1"/>
  <c r="G162" i="3"/>
  <c r="H135" i="3"/>
  <c r="I135" i="3" s="1"/>
  <c r="G136" i="3"/>
  <c r="H136" i="3" s="1"/>
  <c r="I136" i="3" s="1"/>
  <c r="H197" i="3"/>
  <c r="I197" i="3" s="1"/>
  <c r="G198" i="3"/>
  <c r="H198" i="3" s="1"/>
  <c r="I198" i="3" s="1"/>
  <c r="H101" i="3"/>
  <c r="I101" i="3" s="1"/>
  <c r="G102" i="3"/>
  <c r="H172" i="3"/>
  <c r="I172" i="3" s="1"/>
  <c r="G173" i="3"/>
  <c r="H127" i="3"/>
  <c r="I127" i="3" s="1"/>
  <c r="G128" i="3"/>
  <c r="H269" i="3"/>
  <c r="I269" i="3" s="1"/>
  <c r="G270" i="3"/>
  <c r="H143" i="3"/>
  <c r="I143" i="3" s="1"/>
  <c r="G144" i="3"/>
  <c r="H253" i="3"/>
  <c r="I253" i="3" s="1"/>
  <c r="G254" i="3"/>
  <c r="H185" i="3"/>
  <c r="I185" i="3" s="1"/>
  <c r="G186" i="3"/>
  <c r="H226" i="3"/>
  <c r="I226" i="3" s="1"/>
  <c r="G227" i="3"/>
  <c r="H111" i="3"/>
  <c r="I111" i="3" s="1"/>
  <c r="G112" i="3"/>
  <c r="H213" i="3"/>
  <c r="I213" i="3" s="1"/>
  <c r="G214" i="3"/>
  <c r="H261" i="3"/>
  <c r="I261" i="3" s="1"/>
  <c r="G262" i="3"/>
  <c r="H262" i="3" s="1"/>
  <c r="I262" i="3" s="1"/>
  <c r="C3" i="2"/>
  <c r="G198" i="2"/>
  <c r="H198" i="2" s="1"/>
  <c r="I198" i="2" s="1"/>
  <c r="H197" i="2"/>
  <c r="I197" i="2" s="1"/>
  <c r="G161" i="2"/>
  <c r="H160" i="2"/>
  <c r="I160" i="2" s="1"/>
  <c r="G227" i="2"/>
  <c r="H226" i="2"/>
  <c r="I226" i="2" s="1"/>
  <c r="G127" i="2"/>
  <c r="H126" i="2"/>
  <c r="I126" i="2" s="1"/>
  <c r="G143" i="2"/>
  <c r="H142" i="2"/>
  <c r="I142" i="2" s="1"/>
  <c r="G183" i="2"/>
  <c r="H182" i="2"/>
  <c r="I182" i="2" s="1"/>
  <c r="G268" i="2"/>
  <c r="H267" i="2"/>
  <c r="I267" i="2" s="1"/>
  <c r="G214" i="2"/>
  <c r="H213" i="2"/>
  <c r="I213" i="2" s="1"/>
  <c r="G260" i="2"/>
  <c r="H259" i="2"/>
  <c r="I259" i="2" s="1"/>
  <c r="G96" i="2"/>
  <c r="H96" i="2" s="1"/>
  <c r="I96" i="2" s="1"/>
  <c r="H95" i="2"/>
  <c r="I95" i="2" s="1"/>
  <c r="G172" i="2"/>
  <c r="H171" i="2"/>
  <c r="I171" i="2" s="1"/>
  <c r="G101" i="2"/>
  <c r="H100" i="2"/>
  <c r="I100" i="2" s="1"/>
  <c r="G135" i="2"/>
  <c r="H134" i="2"/>
  <c r="I134" i="2" s="1"/>
  <c r="G192" i="2"/>
  <c r="H192" i="2" s="1"/>
  <c r="I192" i="2" s="1"/>
  <c r="H191" i="2"/>
  <c r="I191" i="2" s="1"/>
  <c r="G111" i="2"/>
  <c r="H110" i="2"/>
  <c r="I110" i="2" s="1"/>
  <c r="G254" i="2"/>
  <c r="H253" i="2"/>
  <c r="I253" i="2" s="1"/>
  <c r="H212" i="5" l="1"/>
  <c r="I212" i="5" s="1"/>
  <c r="G213" i="5"/>
  <c r="H260" i="5"/>
  <c r="I260" i="5" s="1"/>
  <c r="G261" i="5"/>
  <c r="H228" i="5"/>
  <c r="I228" i="5" s="1"/>
  <c r="G229" i="5"/>
  <c r="H135" i="5"/>
  <c r="I135" i="5" s="1"/>
  <c r="G136" i="5"/>
  <c r="H136" i="5" s="1"/>
  <c r="I136" i="5" s="1"/>
  <c r="H115" i="5"/>
  <c r="I115" i="5" s="1"/>
  <c r="G116" i="5"/>
  <c r="H161" i="5"/>
  <c r="I161" i="5" s="1"/>
  <c r="G162" i="5"/>
  <c r="H184" i="5"/>
  <c r="I184" i="5" s="1"/>
  <c r="G185" i="5"/>
  <c r="H172" i="5"/>
  <c r="I172" i="5" s="1"/>
  <c r="G173" i="5"/>
  <c r="H271" i="5"/>
  <c r="I271" i="5" s="1"/>
  <c r="G272" i="5"/>
  <c r="H272" i="5" s="1"/>
  <c r="I272" i="5" s="1"/>
  <c r="J5" i="5"/>
  <c r="H254" i="5"/>
  <c r="I254" i="5" s="1"/>
  <c r="G255" i="5"/>
  <c r="H255" i="5" s="1"/>
  <c r="I255" i="5" s="1"/>
  <c r="H102" i="5"/>
  <c r="I102" i="5" s="1"/>
  <c r="G103" i="5"/>
  <c r="H103" i="5" s="1"/>
  <c r="I103" i="5" s="1"/>
  <c r="H128" i="5"/>
  <c r="I128" i="5" s="1"/>
  <c r="G129" i="5"/>
  <c r="H143" i="5"/>
  <c r="I143" i="5" s="1"/>
  <c r="G144" i="5"/>
  <c r="J4" i="3"/>
  <c r="K4" i="3" s="1"/>
  <c r="C5" i="3" s="1"/>
  <c r="H128" i="3"/>
  <c r="I128" i="3" s="1"/>
  <c r="G129" i="3"/>
  <c r="H214" i="3"/>
  <c r="I214" i="3" s="1"/>
  <c r="G215" i="3"/>
  <c r="H254" i="3"/>
  <c r="I254" i="3" s="1"/>
  <c r="G255" i="3"/>
  <c r="H255" i="3" s="1"/>
  <c r="I255" i="3" s="1"/>
  <c r="H173" i="3"/>
  <c r="I173" i="3" s="1"/>
  <c r="G174" i="3"/>
  <c r="H162" i="3"/>
  <c r="I162" i="3" s="1"/>
  <c r="G163" i="3"/>
  <c r="H112" i="3"/>
  <c r="I112" i="3" s="1"/>
  <c r="G113" i="3"/>
  <c r="H186" i="3"/>
  <c r="I186" i="3" s="1"/>
  <c r="G187" i="3"/>
  <c r="H187" i="3" s="1"/>
  <c r="I187" i="3" s="1"/>
  <c r="H144" i="3"/>
  <c r="I144" i="3" s="1"/>
  <c r="G145" i="3"/>
  <c r="H102" i="3"/>
  <c r="I102" i="3" s="1"/>
  <c r="G103" i="3"/>
  <c r="H103" i="3" s="1"/>
  <c r="I103" i="3" s="1"/>
  <c r="H227" i="3"/>
  <c r="I227" i="3" s="1"/>
  <c r="G228" i="3"/>
  <c r="H270" i="3"/>
  <c r="I270" i="3" s="1"/>
  <c r="G271" i="3"/>
  <c r="J3" i="2"/>
  <c r="K3" i="2" s="1"/>
  <c r="G102" i="2"/>
  <c r="H101" i="2"/>
  <c r="I101" i="2" s="1"/>
  <c r="G228" i="2"/>
  <c r="H227" i="2"/>
  <c r="I227" i="2" s="1"/>
  <c r="G255" i="2"/>
  <c r="H255" i="2" s="1"/>
  <c r="I255" i="2" s="1"/>
  <c r="H254" i="2"/>
  <c r="I254" i="2" s="1"/>
  <c r="G112" i="2"/>
  <c r="H111" i="2"/>
  <c r="I111" i="2" s="1"/>
  <c r="G215" i="2"/>
  <c r="H214" i="2"/>
  <c r="I214" i="2" s="1"/>
  <c r="G269" i="2"/>
  <c r="H268" i="2"/>
  <c r="I268" i="2" s="1"/>
  <c r="G184" i="2"/>
  <c r="H183" i="2"/>
  <c r="I183" i="2" s="1"/>
  <c r="G162" i="2"/>
  <c r="H161" i="2"/>
  <c r="I161" i="2" s="1"/>
  <c r="G128" i="2"/>
  <c r="H127" i="2"/>
  <c r="I127" i="2" s="1"/>
  <c r="G173" i="2"/>
  <c r="H172" i="2"/>
  <c r="I172" i="2" s="1"/>
  <c r="G136" i="2"/>
  <c r="H136" i="2" s="1"/>
  <c r="I136" i="2" s="1"/>
  <c r="H135" i="2"/>
  <c r="I135" i="2" s="1"/>
  <c r="G261" i="2"/>
  <c r="H260" i="2"/>
  <c r="I260" i="2" s="1"/>
  <c r="G144" i="2"/>
  <c r="H143" i="2"/>
  <c r="I143" i="2" s="1"/>
  <c r="K5" i="5" l="1"/>
  <c r="C6" i="5" s="1"/>
  <c r="H162" i="5"/>
  <c r="I162" i="5" s="1"/>
  <c r="G163" i="5"/>
  <c r="H261" i="5"/>
  <c r="I261" i="5" s="1"/>
  <c r="G262" i="5"/>
  <c r="H262" i="5" s="1"/>
  <c r="I262" i="5" s="1"/>
  <c r="H185" i="5"/>
  <c r="I185" i="5" s="1"/>
  <c r="G186" i="5"/>
  <c r="H144" i="5"/>
  <c r="I144" i="5" s="1"/>
  <c r="G145" i="5"/>
  <c r="H229" i="5"/>
  <c r="I229" i="5" s="1"/>
  <c r="G230" i="5"/>
  <c r="H213" i="5"/>
  <c r="I213" i="5" s="1"/>
  <c r="G214" i="5"/>
  <c r="H116" i="5"/>
  <c r="I116" i="5" s="1"/>
  <c r="G117" i="5"/>
  <c r="J6" i="5"/>
  <c r="H129" i="5"/>
  <c r="I129" i="5" s="1"/>
  <c r="G130" i="5"/>
  <c r="H130" i="5" s="1"/>
  <c r="I130" i="5" s="1"/>
  <c r="H173" i="5"/>
  <c r="I173" i="5" s="1"/>
  <c r="G174" i="5"/>
  <c r="J5" i="3"/>
  <c r="K5" i="3" s="1"/>
  <c r="C6" i="3" s="1"/>
  <c r="H145" i="3"/>
  <c r="I145" i="3" s="1"/>
  <c r="G146" i="3"/>
  <c r="H113" i="3"/>
  <c r="I113" i="3" s="1"/>
  <c r="G114" i="3"/>
  <c r="H271" i="3"/>
  <c r="I271" i="3" s="1"/>
  <c r="G272" i="3"/>
  <c r="H272" i="3" s="1"/>
  <c r="I272" i="3" s="1"/>
  <c r="H215" i="3"/>
  <c r="I215" i="3" s="1"/>
  <c r="G216" i="3"/>
  <c r="H163" i="3"/>
  <c r="I163" i="3" s="1"/>
  <c r="G164" i="3"/>
  <c r="G229" i="3"/>
  <c r="H228" i="3"/>
  <c r="I228" i="3" s="1"/>
  <c r="H174" i="3"/>
  <c r="I174" i="3" s="1"/>
  <c r="G175" i="3"/>
  <c r="H129" i="3"/>
  <c r="I129" i="3" s="1"/>
  <c r="G130" i="3"/>
  <c r="H130" i="3" s="1"/>
  <c r="I130" i="3" s="1"/>
  <c r="C4" i="2"/>
  <c r="G113" i="2"/>
  <c r="H112" i="2"/>
  <c r="I112" i="2" s="1"/>
  <c r="G163" i="2"/>
  <c r="H162" i="2"/>
  <c r="I162" i="2" s="1"/>
  <c r="G185" i="2"/>
  <c r="H184" i="2"/>
  <c r="I184" i="2" s="1"/>
  <c r="G174" i="2"/>
  <c r="H173" i="2"/>
  <c r="I173" i="2" s="1"/>
  <c r="G270" i="2"/>
  <c r="H269" i="2"/>
  <c r="I269" i="2" s="1"/>
  <c r="G229" i="2"/>
  <c r="H228" i="2"/>
  <c r="I228" i="2" s="1"/>
  <c r="G262" i="2"/>
  <c r="H262" i="2" s="1"/>
  <c r="I262" i="2" s="1"/>
  <c r="H261" i="2"/>
  <c r="I261" i="2" s="1"/>
  <c r="G145" i="2"/>
  <c r="H144" i="2"/>
  <c r="I144" i="2" s="1"/>
  <c r="G129" i="2"/>
  <c r="H128" i="2"/>
  <c r="I128" i="2" s="1"/>
  <c r="G216" i="2"/>
  <c r="H215" i="2"/>
  <c r="I215" i="2" s="1"/>
  <c r="G103" i="2"/>
  <c r="H103" i="2" s="1"/>
  <c r="I103" i="2" s="1"/>
  <c r="H102" i="2"/>
  <c r="I102" i="2" s="1"/>
  <c r="K6" i="5" l="1"/>
  <c r="C7" i="5" s="1"/>
  <c r="H214" i="5"/>
  <c r="I214" i="5" s="1"/>
  <c r="G215" i="5"/>
  <c r="H186" i="5"/>
  <c r="I186" i="5" s="1"/>
  <c r="G187" i="5"/>
  <c r="H187" i="5" s="1"/>
  <c r="I187" i="5" s="1"/>
  <c r="H163" i="5"/>
  <c r="I163" i="5" s="1"/>
  <c r="G164" i="5"/>
  <c r="H230" i="5"/>
  <c r="I230" i="5" s="1"/>
  <c r="G231" i="5"/>
  <c r="H174" i="5"/>
  <c r="I174" i="5" s="1"/>
  <c r="G175" i="5"/>
  <c r="H117" i="5"/>
  <c r="I117" i="5" s="1"/>
  <c r="G118" i="5"/>
  <c r="H118" i="5" s="1"/>
  <c r="I118" i="5" s="1"/>
  <c r="H145" i="5"/>
  <c r="I145" i="5" s="1"/>
  <c r="G146" i="5"/>
  <c r="J6" i="3"/>
  <c r="K6" i="3" s="1"/>
  <c r="C7" i="3" s="1"/>
  <c r="H146" i="3"/>
  <c r="I146" i="3" s="1"/>
  <c r="G147" i="3"/>
  <c r="H229" i="3"/>
  <c r="I229" i="3" s="1"/>
  <c r="G230" i="3"/>
  <c r="H216" i="3"/>
  <c r="I216" i="3" s="1"/>
  <c r="G217" i="3"/>
  <c r="H175" i="3"/>
  <c r="I175" i="3" s="1"/>
  <c r="G176" i="3"/>
  <c r="H164" i="3"/>
  <c r="I164" i="3" s="1"/>
  <c r="G165" i="3"/>
  <c r="H114" i="3"/>
  <c r="I114" i="3" s="1"/>
  <c r="G115" i="3"/>
  <c r="J4" i="2"/>
  <c r="K4" i="2" s="1"/>
  <c r="G146" i="2"/>
  <c r="H145" i="2"/>
  <c r="I145" i="2" s="1"/>
  <c r="G175" i="2"/>
  <c r="H174" i="2"/>
  <c r="I174" i="2" s="1"/>
  <c r="G186" i="2"/>
  <c r="H185" i="2"/>
  <c r="I185" i="2" s="1"/>
  <c r="G217" i="2"/>
  <c r="H216" i="2"/>
  <c r="I216" i="2" s="1"/>
  <c r="G230" i="2"/>
  <c r="H229" i="2"/>
  <c r="I229" i="2" s="1"/>
  <c r="G164" i="2"/>
  <c r="H163" i="2"/>
  <c r="I163" i="2" s="1"/>
  <c r="G130" i="2"/>
  <c r="H130" i="2" s="1"/>
  <c r="I130" i="2" s="1"/>
  <c r="H129" i="2"/>
  <c r="I129" i="2" s="1"/>
  <c r="G271" i="2"/>
  <c r="H270" i="2"/>
  <c r="I270" i="2" s="1"/>
  <c r="G114" i="2"/>
  <c r="H113" i="2"/>
  <c r="I113" i="2" s="1"/>
  <c r="J7" i="5" l="1"/>
  <c r="H146" i="5"/>
  <c r="I146" i="5" s="1"/>
  <c r="G147" i="5"/>
  <c r="H231" i="5"/>
  <c r="I231" i="5" s="1"/>
  <c r="G232" i="5"/>
  <c r="H215" i="5"/>
  <c r="I215" i="5" s="1"/>
  <c r="G216" i="5"/>
  <c r="H175" i="5"/>
  <c r="I175" i="5" s="1"/>
  <c r="G176" i="5"/>
  <c r="H164" i="5"/>
  <c r="I164" i="5" s="1"/>
  <c r="G165" i="5"/>
  <c r="J7" i="3"/>
  <c r="K7" i="3" s="1"/>
  <c r="C8" i="3" s="1"/>
  <c r="H115" i="3"/>
  <c r="I115" i="3" s="1"/>
  <c r="G116" i="3"/>
  <c r="H165" i="3"/>
  <c r="I165" i="3" s="1"/>
  <c r="G166" i="3"/>
  <c r="H147" i="3"/>
  <c r="I147" i="3" s="1"/>
  <c r="G148" i="3"/>
  <c r="H176" i="3"/>
  <c r="I176" i="3" s="1"/>
  <c r="G177" i="3"/>
  <c r="H177" i="3" s="1"/>
  <c r="I177" i="3" s="1"/>
  <c r="H230" i="3"/>
  <c r="I230" i="3" s="1"/>
  <c r="G231" i="3"/>
  <c r="H217" i="3"/>
  <c r="I217" i="3" s="1"/>
  <c r="G218" i="3"/>
  <c r="C5" i="2"/>
  <c r="G218" i="2"/>
  <c r="H217" i="2"/>
  <c r="I217" i="2" s="1"/>
  <c r="G187" i="2"/>
  <c r="H187" i="2" s="1"/>
  <c r="I187" i="2" s="1"/>
  <c r="H186" i="2"/>
  <c r="I186" i="2" s="1"/>
  <c r="G272" i="2"/>
  <c r="H272" i="2" s="1"/>
  <c r="I272" i="2" s="1"/>
  <c r="H271" i="2"/>
  <c r="I271" i="2" s="1"/>
  <c r="G165" i="2"/>
  <c r="H164" i="2"/>
  <c r="I164" i="2" s="1"/>
  <c r="G176" i="2"/>
  <c r="H175" i="2"/>
  <c r="I175" i="2" s="1"/>
  <c r="G115" i="2"/>
  <c r="H114" i="2"/>
  <c r="I114" i="2" s="1"/>
  <c r="G231" i="2"/>
  <c r="H230" i="2"/>
  <c r="I230" i="2" s="1"/>
  <c r="G147" i="2"/>
  <c r="H146" i="2"/>
  <c r="I146" i="2" s="1"/>
  <c r="K7" i="5" l="1"/>
  <c r="C8" i="5" s="1"/>
  <c r="H176" i="5"/>
  <c r="I176" i="5" s="1"/>
  <c r="G177" i="5"/>
  <c r="H177" i="5" s="1"/>
  <c r="I177" i="5" s="1"/>
  <c r="H165" i="5"/>
  <c r="I165" i="5" s="1"/>
  <c r="G166" i="5"/>
  <c r="H216" i="5"/>
  <c r="I216" i="5" s="1"/>
  <c r="G217" i="5"/>
  <c r="H147" i="5"/>
  <c r="I147" i="5" s="1"/>
  <c r="G148" i="5"/>
  <c r="H232" i="5"/>
  <c r="I232" i="5" s="1"/>
  <c r="G233" i="5"/>
  <c r="J8" i="3"/>
  <c r="K8" i="3" s="1"/>
  <c r="C9" i="3" s="1"/>
  <c r="H166" i="3"/>
  <c r="I166" i="3" s="1"/>
  <c r="G167" i="3"/>
  <c r="H116" i="3"/>
  <c r="I116" i="3" s="1"/>
  <c r="G117" i="3"/>
  <c r="H218" i="3"/>
  <c r="I218" i="3" s="1"/>
  <c r="G219" i="3"/>
  <c r="H231" i="3"/>
  <c r="I231" i="3" s="1"/>
  <c r="G232" i="3"/>
  <c r="H148" i="3"/>
  <c r="I148" i="3" s="1"/>
  <c r="G149" i="3"/>
  <c r="J5" i="2"/>
  <c r="K5" i="2" s="1"/>
  <c r="G166" i="2"/>
  <c r="H165" i="2"/>
  <c r="I165" i="2" s="1"/>
  <c r="G232" i="2"/>
  <c r="H231" i="2"/>
  <c r="I231" i="2" s="1"/>
  <c r="G148" i="2"/>
  <c r="H147" i="2"/>
  <c r="I147" i="2" s="1"/>
  <c r="G116" i="2"/>
  <c r="H115" i="2"/>
  <c r="I115" i="2" s="1"/>
  <c r="G177" i="2"/>
  <c r="H177" i="2" s="1"/>
  <c r="I177" i="2" s="1"/>
  <c r="H176" i="2"/>
  <c r="I176" i="2" s="1"/>
  <c r="G219" i="2"/>
  <c r="H218" i="2"/>
  <c r="I218" i="2" s="1"/>
  <c r="J8" i="5" l="1"/>
  <c r="K8" i="5" s="1"/>
  <c r="H233" i="5"/>
  <c r="I233" i="5" s="1"/>
  <c r="G234" i="5"/>
  <c r="H166" i="5"/>
  <c r="I166" i="5" s="1"/>
  <c r="G167" i="5"/>
  <c r="H148" i="5"/>
  <c r="I148" i="5" s="1"/>
  <c r="G149" i="5"/>
  <c r="H217" i="5"/>
  <c r="I217" i="5" s="1"/>
  <c r="G218" i="5"/>
  <c r="J9" i="3"/>
  <c r="K9" i="3" s="1"/>
  <c r="C10" i="3" s="1"/>
  <c r="G168" i="3"/>
  <c r="H168" i="3" s="1"/>
  <c r="I168" i="3" s="1"/>
  <c r="H167" i="3"/>
  <c r="I167" i="3" s="1"/>
  <c r="H219" i="3"/>
  <c r="I219" i="3" s="1"/>
  <c r="G220" i="3"/>
  <c r="H220" i="3" s="1"/>
  <c r="I220" i="3" s="1"/>
  <c r="H149" i="3"/>
  <c r="I149" i="3" s="1"/>
  <c r="G150" i="3"/>
  <c r="H117" i="3"/>
  <c r="I117" i="3" s="1"/>
  <c r="G118" i="3"/>
  <c r="H118" i="3" s="1"/>
  <c r="I118" i="3" s="1"/>
  <c r="H232" i="3"/>
  <c r="I232" i="3" s="1"/>
  <c r="G233" i="3"/>
  <c r="C6" i="2"/>
  <c r="G220" i="2"/>
  <c r="H220" i="2" s="1"/>
  <c r="I220" i="2" s="1"/>
  <c r="H219" i="2"/>
  <c r="I219" i="2" s="1"/>
  <c r="G233" i="2"/>
  <c r="H232" i="2"/>
  <c r="I232" i="2" s="1"/>
  <c r="G117" i="2"/>
  <c r="H116" i="2"/>
  <c r="I116" i="2" s="1"/>
  <c r="G149" i="2"/>
  <c r="H148" i="2"/>
  <c r="I148" i="2" s="1"/>
  <c r="G167" i="2"/>
  <c r="H166" i="2"/>
  <c r="I166" i="2" s="1"/>
  <c r="C9" i="5" l="1"/>
  <c r="H218" i="5"/>
  <c r="I218" i="5" s="1"/>
  <c r="G219" i="5"/>
  <c r="H167" i="5"/>
  <c r="I167" i="5" s="1"/>
  <c r="G168" i="5"/>
  <c r="H168" i="5" s="1"/>
  <c r="I168" i="5" s="1"/>
  <c r="H234" i="5"/>
  <c r="I234" i="5" s="1"/>
  <c r="G235" i="5"/>
  <c r="H149" i="5"/>
  <c r="I149" i="5" s="1"/>
  <c r="G150" i="5"/>
  <c r="J10" i="3"/>
  <c r="K10" i="3" s="1"/>
  <c r="C11" i="3" s="1"/>
  <c r="H233" i="3"/>
  <c r="I233" i="3" s="1"/>
  <c r="G234" i="3"/>
  <c r="H150" i="3"/>
  <c r="I150" i="3" s="1"/>
  <c r="G151" i="3"/>
  <c r="J6" i="2"/>
  <c r="K6" i="2" s="1"/>
  <c r="G118" i="2"/>
  <c r="H118" i="2" s="1"/>
  <c r="I118" i="2" s="1"/>
  <c r="H117" i="2"/>
  <c r="I117" i="2" s="1"/>
  <c r="G234" i="2"/>
  <c r="H233" i="2"/>
  <c r="I233" i="2" s="1"/>
  <c r="G150" i="2"/>
  <c r="H149" i="2"/>
  <c r="I149" i="2" s="1"/>
  <c r="G168" i="2"/>
  <c r="H168" i="2" s="1"/>
  <c r="I168" i="2" s="1"/>
  <c r="H167" i="2"/>
  <c r="I167" i="2" s="1"/>
  <c r="J9" i="5" l="1"/>
  <c r="H150" i="5"/>
  <c r="I150" i="5" s="1"/>
  <c r="G151" i="5"/>
  <c r="H219" i="5"/>
  <c r="I219" i="5" s="1"/>
  <c r="G220" i="5"/>
  <c r="H220" i="5" s="1"/>
  <c r="I220" i="5" s="1"/>
  <c r="H235" i="5"/>
  <c r="I235" i="5" s="1"/>
  <c r="G236" i="5"/>
  <c r="J11" i="3"/>
  <c r="K11" i="3" s="1"/>
  <c r="C12" i="3" s="1"/>
  <c r="H234" i="3"/>
  <c r="I234" i="3" s="1"/>
  <c r="G235" i="3"/>
  <c r="H151" i="3"/>
  <c r="I151" i="3" s="1"/>
  <c r="G152" i="3"/>
  <c r="C7" i="2"/>
  <c r="G235" i="2"/>
  <c r="H234" i="2"/>
  <c r="I234" i="2" s="1"/>
  <c r="G151" i="2"/>
  <c r="H150" i="2"/>
  <c r="I150" i="2" s="1"/>
  <c r="K9" i="5" l="1"/>
  <c r="C10" i="5" s="1"/>
  <c r="H151" i="5"/>
  <c r="I151" i="5" s="1"/>
  <c r="G152" i="5"/>
  <c r="H236" i="5"/>
  <c r="I236" i="5" s="1"/>
  <c r="G237" i="5"/>
  <c r="J12" i="3"/>
  <c r="K12" i="3" s="1"/>
  <c r="C13" i="3" s="1"/>
  <c r="H235" i="3"/>
  <c r="I235" i="3" s="1"/>
  <c r="G236" i="3"/>
  <c r="H152" i="3"/>
  <c r="I152" i="3" s="1"/>
  <c r="G153" i="3"/>
  <c r="H153" i="3" s="1"/>
  <c r="I153" i="3" s="1"/>
  <c r="J7" i="2"/>
  <c r="K7" i="2" s="1"/>
  <c r="C8" i="2" s="1"/>
  <c r="G152" i="2"/>
  <c r="H151" i="2"/>
  <c r="I151" i="2" s="1"/>
  <c r="G236" i="2"/>
  <c r="H235" i="2"/>
  <c r="I235" i="2" s="1"/>
  <c r="J10" i="5" l="1"/>
  <c r="H152" i="5"/>
  <c r="I152" i="5" s="1"/>
  <c r="G153" i="5"/>
  <c r="H153" i="5" s="1"/>
  <c r="I153" i="5" s="1"/>
  <c r="H237" i="5"/>
  <c r="I237" i="5" s="1"/>
  <c r="G238" i="5"/>
  <c r="J13" i="3"/>
  <c r="K13" i="3" s="1"/>
  <c r="C14" i="3" s="1"/>
  <c r="G237" i="3"/>
  <c r="H236" i="3"/>
  <c r="I236" i="3" s="1"/>
  <c r="J8" i="2"/>
  <c r="K8" i="2" s="1"/>
  <c r="C9" i="2" s="1"/>
  <c r="G237" i="2"/>
  <c r="H236" i="2"/>
  <c r="I236" i="2" s="1"/>
  <c r="G153" i="2"/>
  <c r="H153" i="2" s="1"/>
  <c r="I153" i="2" s="1"/>
  <c r="H152" i="2"/>
  <c r="I152" i="2" s="1"/>
  <c r="K10" i="5" l="1"/>
  <c r="C11" i="5" s="1"/>
  <c r="H238" i="5"/>
  <c r="I238" i="5" s="1"/>
  <c r="G239" i="5"/>
  <c r="J14" i="3"/>
  <c r="K14" i="3" s="1"/>
  <c r="C15" i="3" s="1"/>
  <c r="H237" i="3"/>
  <c r="I237" i="3" s="1"/>
  <c r="G238" i="3"/>
  <c r="J9" i="2"/>
  <c r="K9" i="2" s="1"/>
  <c r="C10" i="2" s="1"/>
  <c r="G238" i="2"/>
  <c r="H237" i="2"/>
  <c r="I237" i="2" s="1"/>
  <c r="J11" i="5" l="1"/>
  <c r="H239" i="5"/>
  <c r="I239" i="5" s="1"/>
  <c r="G240" i="5"/>
  <c r="J15" i="3"/>
  <c r="K15" i="3" s="1"/>
  <c r="C16" i="3" s="1"/>
  <c r="H238" i="3"/>
  <c r="I238" i="3" s="1"/>
  <c r="G239" i="3"/>
  <c r="J10" i="2"/>
  <c r="K10" i="2" s="1"/>
  <c r="C11" i="2" s="1"/>
  <c r="G239" i="2"/>
  <c r="H238" i="2"/>
  <c r="I238" i="2" s="1"/>
  <c r="K11" i="5" l="1"/>
  <c r="C12" i="5" s="1"/>
  <c r="H240" i="5"/>
  <c r="I240" i="5" s="1"/>
  <c r="G241" i="5"/>
  <c r="J16" i="3"/>
  <c r="K16" i="3" s="1"/>
  <c r="C17" i="3" s="1"/>
  <c r="H239" i="3"/>
  <c r="I239" i="3" s="1"/>
  <c r="G240" i="3"/>
  <c r="J11" i="2"/>
  <c r="K11" i="2" s="1"/>
  <c r="G240" i="2"/>
  <c r="H239" i="2"/>
  <c r="I239" i="2" s="1"/>
  <c r="J12" i="5" l="1"/>
  <c r="H241" i="5"/>
  <c r="I241" i="5" s="1"/>
  <c r="G242" i="5"/>
  <c r="J17" i="3"/>
  <c r="K17" i="3" s="1"/>
  <c r="C18" i="3" s="1"/>
  <c r="H240" i="3"/>
  <c r="I240" i="3" s="1"/>
  <c r="G241" i="3"/>
  <c r="C12" i="2"/>
  <c r="G241" i="2"/>
  <c r="H240" i="2"/>
  <c r="I240" i="2" s="1"/>
  <c r="K12" i="5" l="1"/>
  <c r="C13" i="5" s="1"/>
  <c r="H242" i="5"/>
  <c r="I242" i="5" s="1"/>
  <c r="G243" i="5"/>
  <c r="J18" i="3"/>
  <c r="K18" i="3" s="1"/>
  <c r="C19" i="3" s="1"/>
  <c r="H241" i="3"/>
  <c r="I241" i="3" s="1"/>
  <c r="G242" i="3"/>
  <c r="J12" i="2"/>
  <c r="K12" i="2" s="1"/>
  <c r="G242" i="2"/>
  <c r="H241" i="2"/>
  <c r="I241" i="2" s="1"/>
  <c r="J13" i="5" l="1"/>
  <c r="H243" i="5"/>
  <c r="I243" i="5" s="1"/>
  <c r="G244" i="5"/>
  <c r="J19" i="3"/>
  <c r="K19" i="3" s="1"/>
  <c r="C20" i="3" s="1"/>
  <c r="H242" i="3"/>
  <c r="I242" i="3" s="1"/>
  <c r="G243" i="3"/>
  <c r="C13" i="2"/>
  <c r="G243" i="2"/>
  <c r="H242" i="2"/>
  <c r="I242" i="2" s="1"/>
  <c r="K13" i="5" l="1"/>
  <c r="C14" i="5" s="1"/>
  <c r="H244" i="5"/>
  <c r="I244" i="5" s="1"/>
  <c r="G245" i="5"/>
  <c r="H245" i="5" s="1"/>
  <c r="I245" i="5" s="1"/>
  <c r="J20" i="3"/>
  <c r="K20" i="3" s="1"/>
  <c r="C21" i="3" s="1"/>
  <c r="H243" i="3"/>
  <c r="I243" i="3" s="1"/>
  <c r="G244" i="3"/>
  <c r="J13" i="2"/>
  <c r="K13" i="2"/>
  <c r="G244" i="2"/>
  <c r="H243" i="2"/>
  <c r="I243" i="2" s="1"/>
  <c r="J14" i="5" l="1"/>
  <c r="J21" i="3"/>
  <c r="K21" i="3" s="1"/>
  <c r="C22" i="3" s="1"/>
  <c r="H244" i="3"/>
  <c r="I244" i="3" s="1"/>
  <c r="G245" i="3"/>
  <c r="H245" i="3" s="1"/>
  <c r="I245" i="3" s="1"/>
  <c r="C14" i="2"/>
  <c r="G245" i="2"/>
  <c r="H245" i="2" s="1"/>
  <c r="I245" i="2" s="1"/>
  <c r="H244" i="2"/>
  <c r="I244" i="2" s="1"/>
  <c r="K14" i="5" l="1"/>
  <c r="C15" i="5" s="1"/>
  <c r="J22" i="3"/>
  <c r="K22" i="3" s="1"/>
  <c r="C23" i="3" s="1"/>
  <c r="J14" i="2"/>
  <c r="K14" i="2" s="1"/>
  <c r="C15" i="2" s="1"/>
  <c r="J15" i="5" l="1"/>
  <c r="J23" i="3"/>
  <c r="K23" i="3" s="1"/>
  <c r="C24" i="3" s="1"/>
  <c r="J15" i="2"/>
  <c r="K15" i="2" s="1"/>
  <c r="C16" i="2" s="1"/>
  <c r="K15" i="5" l="1"/>
  <c r="C16" i="5" s="1"/>
  <c r="J24" i="3"/>
  <c r="K24" i="3" s="1"/>
  <c r="C25" i="3" s="1"/>
  <c r="J16" i="2"/>
  <c r="K16" i="2" s="1"/>
  <c r="C17" i="2" s="1"/>
  <c r="J16" i="5" l="1"/>
  <c r="J25" i="3"/>
  <c r="K25" i="3" s="1"/>
  <c r="C26" i="3" s="1"/>
  <c r="J17" i="2"/>
  <c r="K17" i="2" s="1"/>
  <c r="K16" i="5" l="1"/>
  <c r="C17" i="5" s="1"/>
  <c r="J26" i="3"/>
  <c r="K26" i="3" s="1"/>
  <c r="C27" i="3" s="1"/>
  <c r="C18" i="2"/>
  <c r="J17" i="5" l="1"/>
  <c r="J27" i="3"/>
  <c r="K27" i="3" s="1"/>
  <c r="C28" i="3" s="1"/>
  <c r="J18" i="2"/>
  <c r="K18" i="2"/>
  <c r="C19" i="2" s="1"/>
  <c r="K17" i="5" l="1"/>
  <c r="C18" i="5" s="1"/>
  <c r="J28" i="3"/>
  <c r="K28" i="3" s="1"/>
  <c r="C29" i="3" s="1"/>
  <c r="J19" i="2"/>
  <c r="K19" i="2"/>
  <c r="C20" i="2" s="1"/>
  <c r="J18" i="5" l="1"/>
  <c r="J29" i="3"/>
  <c r="K29" i="3" s="1"/>
  <c r="C30" i="3" s="1"/>
  <c r="J20" i="2"/>
  <c r="K20" i="2" s="1"/>
  <c r="C21" i="2" s="1"/>
  <c r="K18" i="5" l="1"/>
  <c r="C19" i="5" s="1"/>
  <c r="J30" i="3"/>
  <c r="K30" i="3" s="1"/>
  <c r="C31" i="3" s="1"/>
  <c r="J21" i="2"/>
  <c r="K21" i="2" s="1"/>
  <c r="C22" i="2" s="1"/>
  <c r="J19" i="5" l="1"/>
  <c r="J31" i="3"/>
  <c r="K31" i="3" s="1"/>
  <c r="C32" i="3" s="1"/>
  <c r="J22" i="2"/>
  <c r="K22" i="2" s="1"/>
  <c r="C23" i="2" s="1"/>
  <c r="J23" i="2" s="1"/>
  <c r="K19" i="5" l="1"/>
  <c r="C20" i="5" s="1"/>
  <c r="J32" i="3"/>
  <c r="K32" i="3" s="1"/>
  <c r="C33" i="3" s="1"/>
  <c r="K23" i="2"/>
  <c r="C24" i="2" s="1"/>
  <c r="J24" i="2"/>
  <c r="J20" i="5" l="1"/>
  <c r="J33" i="3"/>
  <c r="K33" i="3" s="1"/>
  <c r="C34" i="3" s="1"/>
  <c r="K24" i="2"/>
  <c r="C25" i="2" s="1"/>
  <c r="K20" i="5" l="1"/>
  <c r="C21" i="5" s="1"/>
  <c r="J34" i="3"/>
  <c r="K34" i="3" s="1"/>
  <c r="C35" i="3" s="1"/>
  <c r="J25" i="2"/>
  <c r="K25" i="2"/>
  <c r="C26" i="2" s="1"/>
  <c r="J21" i="5" l="1"/>
  <c r="J35" i="3"/>
  <c r="K35" i="3" s="1"/>
  <c r="C36" i="3" s="1"/>
  <c r="J26" i="2"/>
  <c r="K26" i="2"/>
  <c r="C27" i="2" s="1"/>
  <c r="K21" i="5" l="1"/>
  <c r="C22" i="5" s="1"/>
  <c r="J36" i="3"/>
  <c r="K36" i="3" s="1"/>
  <c r="C37" i="3" s="1"/>
  <c r="J27" i="2"/>
  <c r="K27" i="2"/>
  <c r="C28" i="2" s="1"/>
  <c r="J22" i="5" l="1"/>
  <c r="J37" i="3"/>
  <c r="K37" i="3" s="1"/>
  <c r="C38" i="3" s="1"/>
  <c r="J28" i="2"/>
  <c r="K28" i="2"/>
  <c r="C29" i="2" s="1"/>
  <c r="K22" i="5" l="1"/>
  <c r="C23" i="5" s="1"/>
  <c r="J38" i="3"/>
  <c r="K38" i="3" s="1"/>
  <c r="C39" i="3" s="1"/>
  <c r="J29" i="2"/>
  <c r="K29" i="2" s="1"/>
  <c r="C30" i="2" s="1"/>
  <c r="J23" i="5" l="1"/>
  <c r="J39" i="3"/>
  <c r="K39" i="3" s="1"/>
  <c r="C40" i="3" s="1"/>
  <c r="J30" i="2"/>
  <c r="K30" i="2"/>
  <c r="C31" i="2" s="1"/>
  <c r="K23" i="5" l="1"/>
  <c r="C24" i="5" s="1"/>
  <c r="J40" i="3"/>
  <c r="K40" i="3" s="1"/>
  <c r="C41" i="3" s="1"/>
  <c r="J31" i="2"/>
  <c r="K31" i="2" s="1"/>
  <c r="C32" i="2" s="1"/>
  <c r="J24" i="5" l="1"/>
  <c r="J41" i="3"/>
  <c r="K41" i="3" s="1"/>
  <c r="C42" i="3" s="1"/>
  <c r="J32" i="2"/>
  <c r="K32" i="2" s="1"/>
  <c r="C33" i="2" s="1"/>
  <c r="K24" i="5" l="1"/>
  <c r="C25" i="5" s="1"/>
  <c r="J42" i="3"/>
  <c r="K42" i="3" s="1"/>
  <c r="C43" i="3" s="1"/>
  <c r="J33" i="2"/>
  <c r="K33" i="2" s="1"/>
  <c r="C34" i="2" s="1"/>
  <c r="J25" i="5" l="1"/>
  <c r="J43" i="3"/>
  <c r="K43" i="3" s="1"/>
  <c r="C44" i="3" s="1"/>
  <c r="J34" i="2"/>
  <c r="K34" i="2" s="1"/>
  <c r="C35" i="2" s="1"/>
  <c r="K25" i="5" l="1"/>
  <c r="C26" i="5" s="1"/>
  <c r="J44" i="3"/>
  <c r="K44" i="3" s="1"/>
  <c r="C45" i="3" s="1"/>
  <c r="J35" i="2"/>
  <c r="K35" i="2"/>
  <c r="C36" i="2" s="1"/>
  <c r="J26" i="5" l="1"/>
  <c r="J45" i="3"/>
  <c r="K45" i="3" s="1"/>
  <c r="C46" i="3" s="1"/>
  <c r="J36" i="2"/>
  <c r="K36" i="2" s="1"/>
  <c r="C37" i="2" s="1"/>
  <c r="K26" i="5" l="1"/>
  <c r="C27" i="5" s="1"/>
  <c r="J46" i="3"/>
  <c r="K46" i="3" s="1"/>
  <c r="C47" i="3" s="1"/>
  <c r="J37" i="2"/>
  <c r="K37" i="2"/>
  <c r="C38" i="2" s="1"/>
  <c r="J27" i="5" l="1"/>
  <c r="J47" i="3"/>
  <c r="K47" i="3" s="1"/>
  <c r="C48" i="3" s="1"/>
  <c r="J38" i="2"/>
  <c r="K38" i="2" s="1"/>
  <c r="C39" i="2" s="1"/>
  <c r="K27" i="5" l="1"/>
  <c r="C28" i="5" s="1"/>
  <c r="J48" i="3"/>
  <c r="K48" i="3" s="1"/>
  <c r="C49" i="3" s="1"/>
  <c r="J39" i="2"/>
  <c r="K39" i="2" s="1"/>
  <c r="C40" i="2" s="1"/>
  <c r="J28" i="5" l="1"/>
  <c r="J49" i="3"/>
  <c r="K49" i="3" s="1"/>
  <c r="C50" i="3" s="1"/>
  <c r="J40" i="2"/>
  <c r="K40" i="2"/>
  <c r="C41" i="2" s="1"/>
  <c r="K28" i="5" l="1"/>
  <c r="C29" i="5" s="1"/>
  <c r="J50" i="3"/>
  <c r="K50" i="3" s="1"/>
  <c r="C51" i="3" s="1"/>
  <c r="J41" i="2"/>
  <c r="K41" i="2" s="1"/>
  <c r="C42" i="2" s="1"/>
  <c r="J29" i="5" l="1"/>
  <c r="J51" i="3"/>
  <c r="K51" i="3" s="1"/>
  <c r="C52" i="3" s="1"/>
  <c r="J42" i="2"/>
  <c r="K42" i="2" s="1"/>
  <c r="C43" i="2" s="1"/>
  <c r="K29" i="5" l="1"/>
  <c r="C30" i="5" s="1"/>
  <c r="J52" i="3"/>
  <c r="K52" i="3" s="1"/>
  <c r="C53" i="3" s="1"/>
  <c r="J43" i="2"/>
  <c r="K43" i="2" s="1"/>
  <c r="C44" i="2" s="1"/>
  <c r="J30" i="5" l="1"/>
  <c r="J53" i="3"/>
  <c r="K53" i="3" s="1"/>
  <c r="C54" i="3" s="1"/>
  <c r="J44" i="2"/>
  <c r="K44" i="2" s="1"/>
  <c r="C45" i="2" s="1"/>
  <c r="K30" i="5" l="1"/>
  <c r="C31" i="5" s="1"/>
  <c r="J54" i="3"/>
  <c r="K54" i="3" s="1"/>
  <c r="C55" i="3" s="1"/>
  <c r="J45" i="2"/>
  <c r="K45" i="2" s="1"/>
  <c r="C46" i="2" s="1"/>
  <c r="J31" i="5" l="1"/>
  <c r="J55" i="3"/>
  <c r="K55" i="3" s="1"/>
  <c r="C56" i="3" s="1"/>
  <c r="J46" i="2"/>
  <c r="K46" i="2" s="1"/>
  <c r="C47" i="2" s="1"/>
  <c r="K31" i="5" l="1"/>
  <c r="C32" i="5" s="1"/>
  <c r="J56" i="3"/>
  <c r="K56" i="3" s="1"/>
  <c r="C57" i="3" s="1"/>
  <c r="J47" i="2"/>
  <c r="K47" i="2"/>
  <c r="C48" i="2" s="1"/>
  <c r="J32" i="5" l="1"/>
  <c r="J57" i="3"/>
  <c r="K57" i="3" s="1"/>
  <c r="C58" i="3" s="1"/>
  <c r="J48" i="2"/>
  <c r="K48" i="2" s="1"/>
  <c r="C49" i="2" s="1"/>
  <c r="K32" i="5" l="1"/>
  <c r="C33" i="5" s="1"/>
  <c r="J58" i="3"/>
  <c r="K58" i="3" s="1"/>
  <c r="C59" i="3" s="1"/>
  <c r="J49" i="2"/>
  <c r="K49" i="2" s="1"/>
  <c r="C50" i="2" s="1"/>
  <c r="J33" i="5" l="1"/>
  <c r="J59" i="3"/>
  <c r="K59" i="3" s="1"/>
  <c r="C60" i="3" s="1"/>
  <c r="J50" i="2"/>
  <c r="K50" i="2" s="1"/>
  <c r="C51" i="2" s="1"/>
  <c r="K33" i="5" l="1"/>
  <c r="C34" i="5" s="1"/>
  <c r="J60" i="3"/>
  <c r="K60" i="3" s="1"/>
  <c r="C61" i="3" s="1"/>
  <c r="J51" i="2"/>
  <c r="K51" i="2"/>
  <c r="C52" i="2" s="1"/>
  <c r="J34" i="5" l="1"/>
  <c r="J61" i="3"/>
  <c r="K61" i="3" s="1"/>
  <c r="C62" i="3" s="1"/>
  <c r="J52" i="2"/>
  <c r="K52" i="2"/>
  <c r="C53" i="2" s="1"/>
  <c r="K34" i="5" l="1"/>
  <c r="C35" i="5" s="1"/>
  <c r="J62" i="3"/>
  <c r="K62" i="3" s="1"/>
  <c r="C63" i="3" s="1"/>
  <c r="J53" i="2"/>
  <c r="K53" i="2"/>
  <c r="C54" i="2" s="1"/>
  <c r="J35" i="5" l="1"/>
  <c r="J63" i="3"/>
  <c r="K63" i="3" s="1"/>
  <c r="C64" i="3" s="1"/>
  <c r="J54" i="2"/>
  <c r="K54" i="2"/>
  <c r="C55" i="2" s="1"/>
  <c r="K35" i="5" l="1"/>
  <c r="C36" i="5" s="1"/>
  <c r="J64" i="3"/>
  <c r="K64" i="3" s="1"/>
  <c r="C65" i="3" s="1"/>
  <c r="J55" i="2"/>
  <c r="K55" i="2"/>
  <c r="C56" i="2" s="1"/>
  <c r="J36" i="5" l="1"/>
  <c r="J65" i="3"/>
  <c r="K65" i="3" s="1"/>
  <c r="C66" i="3" s="1"/>
  <c r="J56" i="2"/>
  <c r="K56" i="2" s="1"/>
  <c r="C57" i="2" s="1"/>
  <c r="K36" i="5" l="1"/>
  <c r="C37" i="5" s="1"/>
  <c r="J66" i="3"/>
  <c r="K66" i="3" s="1"/>
  <c r="C67" i="3" s="1"/>
  <c r="J57" i="2"/>
  <c r="K57" i="2" s="1"/>
  <c r="C58" i="2" s="1"/>
  <c r="J37" i="5" l="1"/>
  <c r="J67" i="3"/>
  <c r="K67" i="3" s="1"/>
  <c r="C68" i="3" s="1"/>
  <c r="J58" i="2"/>
  <c r="K58" i="2" s="1"/>
  <c r="C59" i="2" s="1"/>
  <c r="K37" i="5" l="1"/>
  <c r="C38" i="5" s="1"/>
  <c r="J68" i="3"/>
  <c r="K68" i="3" s="1"/>
  <c r="C69" i="3" s="1"/>
  <c r="J59" i="2"/>
  <c r="K59" i="2" s="1"/>
  <c r="C60" i="2" s="1"/>
  <c r="J38" i="5" l="1"/>
  <c r="J69" i="3"/>
  <c r="K69" i="3" s="1"/>
  <c r="C70" i="3" s="1"/>
  <c r="J60" i="2"/>
  <c r="K60" i="2"/>
  <c r="C61" i="2" s="1"/>
  <c r="K38" i="5" l="1"/>
  <c r="C39" i="5" s="1"/>
  <c r="J70" i="3"/>
  <c r="K70" i="3" s="1"/>
  <c r="C71" i="3" s="1"/>
  <c r="J61" i="2"/>
  <c r="K61" i="2"/>
  <c r="C62" i="2" s="1"/>
  <c r="J39" i="5" l="1"/>
  <c r="J71" i="3"/>
  <c r="K71" i="3" s="1"/>
  <c r="C72" i="3" s="1"/>
  <c r="J62" i="2"/>
  <c r="K62" i="2"/>
  <c r="C63" i="2" s="1"/>
  <c r="K39" i="5" l="1"/>
  <c r="C40" i="5" s="1"/>
  <c r="J72" i="3"/>
  <c r="K72" i="3" s="1"/>
  <c r="C73" i="3" s="1"/>
  <c r="J63" i="2"/>
  <c r="K63" i="2" s="1"/>
  <c r="C64" i="2" s="1"/>
  <c r="J40" i="5" l="1"/>
  <c r="J73" i="3"/>
  <c r="K73" i="3" s="1"/>
  <c r="C74" i="3" s="1"/>
  <c r="J64" i="2"/>
  <c r="K64" i="2"/>
  <c r="C65" i="2" s="1"/>
  <c r="K40" i="5" l="1"/>
  <c r="C41" i="5" s="1"/>
  <c r="J74" i="3"/>
  <c r="K74" i="3" s="1"/>
  <c r="C75" i="3" s="1"/>
  <c r="J65" i="2"/>
  <c r="K65" i="2"/>
  <c r="C66" i="2" s="1"/>
  <c r="J41" i="5" l="1"/>
  <c r="J75" i="3"/>
  <c r="K75" i="3" s="1"/>
  <c r="C76" i="3" s="1"/>
  <c r="J66" i="2"/>
  <c r="K66" i="2"/>
  <c r="C67" i="2" s="1"/>
  <c r="K41" i="5" l="1"/>
  <c r="C42" i="5" s="1"/>
  <c r="J76" i="3"/>
  <c r="K76" i="3" s="1"/>
  <c r="C77" i="3" s="1"/>
  <c r="J67" i="2"/>
  <c r="K67" i="2"/>
  <c r="C68" i="2" s="1"/>
  <c r="J42" i="5" l="1"/>
  <c r="J77" i="3"/>
  <c r="K77" i="3" s="1"/>
  <c r="C78" i="3" s="1"/>
  <c r="J68" i="2"/>
  <c r="K68" i="2"/>
  <c r="C69" i="2" s="1"/>
  <c r="K42" i="5" l="1"/>
  <c r="C43" i="5" s="1"/>
  <c r="J78" i="3"/>
  <c r="K78" i="3" s="1"/>
  <c r="C79" i="3" s="1"/>
  <c r="J69" i="2"/>
  <c r="K69" i="2"/>
  <c r="C70" i="2" s="1"/>
  <c r="J43" i="5" l="1"/>
  <c r="J79" i="3"/>
  <c r="K79" i="3" s="1"/>
  <c r="C80" i="3" s="1"/>
  <c r="J70" i="2"/>
  <c r="K70" i="2"/>
  <c r="C71" i="2" s="1"/>
  <c r="K43" i="5" l="1"/>
  <c r="C44" i="5" s="1"/>
  <c r="J80" i="3"/>
  <c r="K80" i="3" s="1"/>
  <c r="C81" i="3" s="1"/>
  <c r="J71" i="2"/>
  <c r="K71" i="2"/>
  <c r="C72" i="2" s="1"/>
  <c r="J44" i="5" l="1"/>
  <c r="J81" i="3"/>
  <c r="K81" i="3" s="1"/>
  <c r="C82" i="3" s="1"/>
  <c r="J72" i="2"/>
  <c r="K72" i="2" s="1"/>
  <c r="C73" i="2" s="1"/>
  <c r="K44" i="5" l="1"/>
  <c r="C45" i="5" s="1"/>
  <c r="J82" i="3"/>
  <c r="K82" i="3" s="1"/>
  <c r="C83" i="3" s="1"/>
  <c r="J73" i="2"/>
  <c r="K73" i="2" s="1"/>
  <c r="C74" i="2" s="1"/>
  <c r="J45" i="5" l="1"/>
  <c r="J83" i="3"/>
  <c r="K83" i="3" s="1"/>
  <c r="C84" i="3" s="1"/>
  <c r="J74" i="2"/>
  <c r="K74" i="2"/>
  <c r="C75" i="2" s="1"/>
  <c r="K45" i="5" l="1"/>
  <c r="C46" i="5" s="1"/>
  <c r="J84" i="3"/>
  <c r="K84" i="3" s="1"/>
  <c r="C85" i="3" s="1"/>
  <c r="J75" i="2"/>
  <c r="K75" i="2"/>
  <c r="C76" i="2" s="1"/>
  <c r="J46" i="5" l="1"/>
  <c r="J85" i="3"/>
  <c r="K85" i="3" s="1"/>
  <c r="C86" i="3" s="1"/>
  <c r="J76" i="2"/>
  <c r="K76" i="2" s="1"/>
  <c r="C77" i="2" s="1"/>
  <c r="K46" i="5" l="1"/>
  <c r="C47" i="5" s="1"/>
  <c r="J86" i="3"/>
  <c r="K86" i="3" s="1"/>
  <c r="C87" i="3" s="1"/>
  <c r="J77" i="2"/>
  <c r="K77" i="2" s="1"/>
  <c r="C78" i="2" s="1"/>
  <c r="J47" i="5" l="1"/>
  <c r="K47" i="5" s="1"/>
  <c r="J87" i="3"/>
  <c r="K87" i="3" s="1"/>
  <c r="C88" i="3" s="1"/>
  <c r="J78" i="2"/>
  <c r="K78" i="2" s="1"/>
  <c r="C79" i="2" s="1"/>
  <c r="C48" i="5" l="1"/>
  <c r="J88" i="3"/>
  <c r="K88" i="3" s="1"/>
  <c r="C89" i="3" s="1"/>
  <c r="J79" i="2"/>
  <c r="K79" i="2" s="1"/>
  <c r="C80" i="2" s="1"/>
  <c r="J48" i="5" l="1"/>
  <c r="J89" i="3"/>
  <c r="K89" i="3" s="1"/>
  <c r="C90" i="3" s="1"/>
  <c r="J80" i="2"/>
  <c r="K80" i="2" s="1"/>
  <c r="C81" i="2" s="1"/>
  <c r="K48" i="5" l="1"/>
  <c r="C49" i="5" s="1"/>
  <c r="J90" i="3"/>
  <c r="K90" i="3" s="1"/>
  <c r="C91" i="3" s="1"/>
  <c r="J81" i="2"/>
  <c r="K81" i="2"/>
  <c r="C82" i="2" s="1"/>
  <c r="J49" i="5" l="1"/>
  <c r="J91" i="3"/>
  <c r="K91" i="3" s="1"/>
  <c r="C92" i="3" s="1"/>
  <c r="J82" i="2"/>
  <c r="K82" i="2" s="1"/>
  <c r="C83" i="2" s="1"/>
  <c r="K49" i="5" l="1"/>
  <c r="C50" i="5" s="1"/>
  <c r="J92" i="3"/>
  <c r="K92" i="3" s="1"/>
  <c r="C93" i="3" s="1"/>
  <c r="J83" i="2"/>
  <c r="K83" i="2" s="1"/>
  <c r="C84" i="2" s="1"/>
  <c r="J50" i="5" l="1"/>
  <c r="J93" i="3"/>
  <c r="K93" i="3" s="1"/>
  <c r="C94" i="3" s="1"/>
  <c r="J84" i="2"/>
  <c r="K84" i="2" s="1"/>
  <c r="C85" i="2" s="1"/>
  <c r="K50" i="5" l="1"/>
  <c r="C51" i="5" s="1"/>
  <c r="J94" i="3"/>
  <c r="K94" i="3" s="1"/>
  <c r="C95" i="3" s="1"/>
  <c r="J85" i="2"/>
  <c r="K85" i="2" s="1"/>
  <c r="C86" i="2" s="1"/>
  <c r="J51" i="5" l="1"/>
  <c r="J95" i="3"/>
  <c r="K95" i="3" s="1"/>
  <c r="C96" i="3" s="1"/>
  <c r="J86" i="2"/>
  <c r="K86" i="2"/>
  <c r="C87" i="2" s="1"/>
  <c r="K51" i="5" l="1"/>
  <c r="C52" i="5" s="1"/>
  <c r="J96" i="3"/>
  <c r="K96" i="3" s="1"/>
  <c r="C97" i="3" s="1"/>
  <c r="J87" i="2"/>
  <c r="K87" i="2" s="1"/>
  <c r="C88" i="2" s="1"/>
  <c r="J52" i="5" l="1"/>
  <c r="J97" i="3"/>
  <c r="K97" i="3" s="1"/>
  <c r="C98" i="3" s="1"/>
  <c r="J88" i="2"/>
  <c r="K88" i="2" s="1"/>
  <c r="C89" i="2" s="1"/>
  <c r="K52" i="5" l="1"/>
  <c r="C53" i="5" s="1"/>
  <c r="J98" i="3"/>
  <c r="K98" i="3" s="1"/>
  <c r="C99" i="3" s="1"/>
  <c r="J89" i="2"/>
  <c r="K89" i="2" s="1"/>
  <c r="C90" i="2" s="1"/>
  <c r="J53" i="5" l="1"/>
  <c r="J99" i="3"/>
  <c r="K99" i="3" s="1"/>
  <c r="C100" i="3" s="1"/>
  <c r="J90" i="2"/>
  <c r="K90" i="2" s="1"/>
  <c r="C91" i="2" s="1"/>
  <c r="K53" i="5" l="1"/>
  <c r="C54" i="5" s="1"/>
  <c r="J100" i="3"/>
  <c r="K100" i="3" s="1"/>
  <c r="C101" i="3" s="1"/>
  <c r="J91" i="2"/>
  <c r="K91" i="2" s="1"/>
  <c r="C92" i="2" s="1"/>
  <c r="J54" i="5" l="1"/>
  <c r="J101" i="3"/>
  <c r="K101" i="3" s="1"/>
  <c r="C102" i="3" s="1"/>
  <c r="J92" i="2"/>
  <c r="K92" i="2"/>
  <c r="C93" i="2" s="1"/>
  <c r="K54" i="5" l="1"/>
  <c r="C55" i="5" s="1"/>
  <c r="J102" i="3"/>
  <c r="K102" i="3" s="1"/>
  <c r="C103" i="3" s="1"/>
  <c r="J93" i="2"/>
  <c r="K93" i="2"/>
  <c r="C94" i="2" s="1"/>
  <c r="J55" i="5" l="1"/>
  <c r="J103" i="3"/>
  <c r="K103" i="3" s="1"/>
  <c r="C104" i="3" s="1"/>
  <c r="J94" i="2"/>
  <c r="K94" i="2"/>
  <c r="C95" i="2" s="1"/>
  <c r="K55" i="5" l="1"/>
  <c r="C56" i="5" s="1"/>
  <c r="J104" i="3"/>
  <c r="K104" i="3" s="1"/>
  <c r="C105" i="3" s="1"/>
  <c r="J95" i="2"/>
  <c r="K95" i="2"/>
  <c r="C96" i="2" s="1"/>
  <c r="J56" i="5" l="1"/>
  <c r="J105" i="3"/>
  <c r="K105" i="3" s="1"/>
  <c r="C106" i="3" s="1"/>
  <c r="J96" i="2"/>
  <c r="K56" i="5" l="1"/>
  <c r="C57" i="5" s="1"/>
  <c r="J106" i="3"/>
  <c r="K106" i="3" s="1"/>
  <c r="C107" i="3" s="1"/>
  <c r="K96" i="2"/>
  <c r="C97" i="2" s="1"/>
  <c r="J57" i="5" l="1"/>
  <c r="J107" i="3"/>
  <c r="K107" i="3" s="1"/>
  <c r="C108" i="3" s="1"/>
  <c r="J97" i="2"/>
  <c r="K97" i="2" s="1"/>
  <c r="C98" i="2" s="1"/>
  <c r="K57" i="5" l="1"/>
  <c r="C58" i="5" s="1"/>
  <c r="J108" i="3"/>
  <c r="K108" i="3" s="1"/>
  <c r="C109" i="3" s="1"/>
  <c r="J98" i="2"/>
  <c r="K98" i="2"/>
  <c r="C99" i="2" s="1"/>
  <c r="J58" i="5" l="1"/>
  <c r="J109" i="3"/>
  <c r="K109" i="3" s="1"/>
  <c r="C110" i="3" s="1"/>
  <c r="J99" i="2"/>
  <c r="K99" i="2"/>
  <c r="C100" i="2" s="1"/>
  <c r="K58" i="5" l="1"/>
  <c r="C59" i="5" s="1"/>
  <c r="J110" i="3"/>
  <c r="K110" i="3" s="1"/>
  <c r="C111" i="3" s="1"/>
  <c r="J100" i="2"/>
  <c r="K100" i="2"/>
  <c r="C101" i="2" s="1"/>
  <c r="J59" i="5" l="1"/>
  <c r="J111" i="3"/>
  <c r="K111" i="3" s="1"/>
  <c r="C112" i="3" s="1"/>
  <c r="J101" i="2"/>
  <c r="K101" i="2"/>
  <c r="C102" i="2" s="1"/>
  <c r="K59" i="5" l="1"/>
  <c r="C60" i="5" s="1"/>
  <c r="J112" i="3"/>
  <c r="K112" i="3" s="1"/>
  <c r="C113" i="3" s="1"/>
  <c r="J102" i="2"/>
  <c r="K102" i="2"/>
  <c r="C103" i="2" s="1"/>
  <c r="J60" i="5" l="1"/>
  <c r="J113" i="3"/>
  <c r="K113" i="3" s="1"/>
  <c r="C114" i="3" s="1"/>
  <c r="J103" i="2"/>
  <c r="K103" i="2" s="1"/>
  <c r="C104" i="2" s="1"/>
  <c r="K60" i="5" l="1"/>
  <c r="C61" i="5" s="1"/>
  <c r="J114" i="3"/>
  <c r="K114" i="3" s="1"/>
  <c r="C115" i="3" s="1"/>
  <c r="J104" i="2"/>
  <c r="K104" i="2" s="1"/>
  <c r="C105" i="2" s="1"/>
  <c r="J61" i="5" l="1"/>
  <c r="J115" i="3"/>
  <c r="K115" i="3" s="1"/>
  <c r="C116" i="3" s="1"/>
  <c r="J105" i="2"/>
  <c r="K61" i="5" l="1"/>
  <c r="C62" i="5" s="1"/>
  <c r="J116" i="3"/>
  <c r="K116" i="3" s="1"/>
  <c r="C117" i="3" s="1"/>
  <c r="K105" i="2"/>
  <c r="C106" i="2" s="1"/>
  <c r="J62" i="5" l="1"/>
  <c r="J117" i="3"/>
  <c r="K117" i="3" s="1"/>
  <c r="C118" i="3" s="1"/>
  <c r="J106" i="2"/>
  <c r="K106" i="2"/>
  <c r="C107" i="2" s="1"/>
  <c r="K62" i="5" l="1"/>
  <c r="C63" i="5" s="1"/>
  <c r="J118" i="3"/>
  <c r="K118" i="3" s="1"/>
  <c r="C119" i="3" s="1"/>
  <c r="J107" i="2"/>
  <c r="K107" i="2"/>
  <c r="C108" i="2" s="1"/>
  <c r="J63" i="5" l="1"/>
  <c r="J119" i="3"/>
  <c r="K119" i="3" s="1"/>
  <c r="C120" i="3" s="1"/>
  <c r="J108" i="2"/>
  <c r="K108" i="2"/>
  <c r="C109" i="2" s="1"/>
  <c r="K63" i="5" l="1"/>
  <c r="C64" i="5" s="1"/>
  <c r="J120" i="3"/>
  <c r="K120" i="3" s="1"/>
  <c r="C121" i="3" s="1"/>
  <c r="J109" i="2"/>
  <c r="K109" i="2" s="1"/>
  <c r="C110" i="2" s="1"/>
  <c r="J64" i="5" l="1"/>
  <c r="J121" i="3"/>
  <c r="K121" i="3" s="1"/>
  <c r="C122" i="3" s="1"/>
  <c r="J110" i="2"/>
  <c r="K110" i="2" s="1"/>
  <c r="C111" i="2" s="1"/>
  <c r="K64" i="5" l="1"/>
  <c r="C65" i="5" s="1"/>
  <c r="J122" i="3"/>
  <c r="K122" i="3" s="1"/>
  <c r="C123" i="3" s="1"/>
  <c r="J111" i="2"/>
  <c r="K111" i="2" s="1"/>
  <c r="C112" i="2" s="1"/>
  <c r="J65" i="5" l="1"/>
  <c r="K65" i="5" s="1"/>
  <c r="J123" i="3"/>
  <c r="K123" i="3" s="1"/>
  <c r="C124" i="3" s="1"/>
  <c r="J112" i="2"/>
  <c r="K112" i="2" s="1"/>
  <c r="C113" i="2" s="1"/>
  <c r="C66" i="5" l="1"/>
  <c r="J124" i="3"/>
  <c r="K124" i="3" s="1"/>
  <c r="C125" i="3" s="1"/>
  <c r="J113" i="2"/>
  <c r="K113" i="2"/>
  <c r="C114" i="2" s="1"/>
  <c r="J66" i="5" l="1"/>
  <c r="J125" i="3"/>
  <c r="K125" i="3" s="1"/>
  <c r="C126" i="3" s="1"/>
  <c r="J114" i="2"/>
  <c r="K114" i="2" s="1"/>
  <c r="C115" i="2" s="1"/>
  <c r="K66" i="5" l="1"/>
  <c r="C67" i="5" s="1"/>
  <c r="J126" i="3"/>
  <c r="K126" i="3" s="1"/>
  <c r="C127" i="3" s="1"/>
  <c r="J115" i="2"/>
  <c r="K115" i="2" s="1"/>
  <c r="C116" i="2" s="1"/>
  <c r="J67" i="5" l="1"/>
  <c r="J127" i="3"/>
  <c r="K127" i="3" s="1"/>
  <c r="C128" i="3" s="1"/>
  <c r="J116" i="2"/>
  <c r="K116" i="2" s="1"/>
  <c r="C117" i="2" s="1"/>
  <c r="K67" i="5" l="1"/>
  <c r="C68" i="5" s="1"/>
  <c r="J128" i="3"/>
  <c r="K128" i="3" s="1"/>
  <c r="C129" i="3" s="1"/>
  <c r="J117" i="2"/>
  <c r="K117" i="2" s="1"/>
  <c r="C118" i="2" s="1"/>
  <c r="J68" i="5" l="1"/>
  <c r="J129" i="3"/>
  <c r="K129" i="3" s="1"/>
  <c r="C130" i="3" s="1"/>
  <c r="J118" i="2"/>
  <c r="K118" i="2" s="1"/>
  <c r="C119" i="2" s="1"/>
  <c r="K68" i="5" l="1"/>
  <c r="C69" i="5" s="1"/>
  <c r="J130" i="3"/>
  <c r="K130" i="3" s="1"/>
  <c r="C131" i="3" s="1"/>
  <c r="J119" i="2"/>
  <c r="K119" i="2" s="1"/>
  <c r="C120" i="2" s="1"/>
  <c r="J69" i="5" l="1"/>
  <c r="J131" i="3"/>
  <c r="K131" i="3" s="1"/>
  <c r="C132" i="3" s="1"/>
  <c r="J120" i="2"/>
  <c r="K120" i="2"/>
  <c r="C121" i="2" s="1"/>
  <c r="K69" i="5" l="1"/>
  <c r="C70" i="5" s="1"/>
  <c r="J132" i="3"/>
  <c r="K132" i="3" s="1"/>
  <c r="C133" i="3" s="1"/>
  <c r="J121" i="2"/>
  <c r="K121" i="2" s="1"/>
  <c r="C122" i="2" s="1"/>
  <c r="J70" i="5" l="1"/>
  <c r="J133" i="3"/>
  <c r="K133" i="3" s="1"/>
  <c r="C134" i="3" s="1"/>
  <c r="J122" i="2"/>
  <c r="K122" i="2"/>
  <c r="C123" i="2" s="1"/>
  <c r="K70" i="5" l="1"/>
  <c r="C71" i="5" s="1"/>
  <c r="J134" i="3"/>
  <c r="K134" i="3" s="1"/>
  <c r="C135" i="3" s="1"/>
  <c r="J123" i="2"/>
  <c r="K123" i="2"/>
  <c r="C124" i="2" s="1"/>
  <c r="J71" i="5" l="1"/>
  <c r="J135" i="3"/>
  <c r="K135" i="3" s="1"/>
  <c r="C136" i="3" s="1"/>
  <c r="J124" i="2"/>
  <c r="K124" i="2" s="1"/>
  <c r="C125" i="2" s="1"/>
  <c r="K71" i="5" l="1"/>
  <c r="C72" i="5" s="1"/>
  <c r="J136" i="3"/>
  <c r="K136" i="3" s="1"/>
  <c r="C137" i="3" s="1"/>
  <c r="J125" i="2"/>
  <c r="K125" i="2"/>
  <c r="C126" i="2" s="1"/>
  <c r="J72" i="5" l="1"/>
  <c r="J137" i="3"/>
  <c r="K137" i="3" s="1"/>
  <c r="C138" i="3" s="1"/>
  <c r="J126" i="2"/>
  <c r="K126" i="2"/>
  <c r="C127" i="2" s="1"/>
  <c r="K72" i="5" l="1"/>
  <c r="C73" i="5" s="1"/>
  <c r="J138" i="3"/>
  <c r="K138" i="3" s="1"/>
  <c r="C139" i="3" s="1"/>
  <c r="J127" i="2"/>
  <c r="K127" i="2"/>
  <c r="C128" i="2" s="1"/>
  <c r="J73" i="5" l="1"/>
  <c r="J139" i="3"/>
  <c r="K139" i="3" s="1"/>
  <c r="C140" i="3" s="1"/>
  <c r="J128" i="2"/>
  <c r="K128" i="2"/>
  <c r="C129" i="2" s="1"/>
  <c r="K73" i="5" l="1"/>
  <c r="C74" i="5" s="1"/>
  <c r="J140" i="3"/>
  <c r="K140" i="3" s="1"/>
  <c r="C141" i="3" s="1"/>
  <c r="J129" i="2"/>
  <c r="K129" i="2"/>
  <c r="C130" i="2" s="1"/>
  <c r="J74" i="5" l="1"/>
  <c r="J141" i="3"/>
  <c r="K141" i="3" s="1"/>
  <c r="C142" i="3" s="1"/>
  <c r="J130" i="2"/>
  <c r="K130" i="2"/>
  <c r="C131" i="2" s="1"/>
  <c r="K74" i="5" l="1"/>
  <c r="C75" i="5" s="1"/>
  <c r="J142" i="3"/>
  <c r="K142" i="3" s="1"/>
  <c r="C143" i="3" s="1"/>
  <c r="J131" i="2"/>
  <c r="K131" i="2" s="1"/>
  <c r="C132" i="2" s="1"/>
  <c r="J75" i="5" l="1"/>
  <c r="J143" i="3"/>
  <c r="K143" i="3" s="1"/>
  <c r="C144" i="3" s="1"/>
  <c r="J132" i="2"/>
  <c r="K132" i="2" s="1"/>
  <c r="C133" i="2" s="1"/>
  <c r="K75" i="5" l="1"/>
  <c r="C76" i="5" s="1"/>
  <c r="J144" i="3"/>
  <c r="K144" i="3" s="1"/>
  <c r="C145" i="3" s="1"/>
  <c r="J133" i="2"/>
  <c r="K133" i="2"/>
  <c r="C134" i="2" s="1"/>
  <c r="J76" i="5" l="1"/>
  <c r="J145" i="3"/>
  <c r="K145" i="3" s="1"/>
  <c r="C146" i="3" s="1"/>
  <c r="J134" i="2"/>
  <c r="K134" i="2" s="1"/>
  <c r="C135" i="2" s="1"/>
  <c r="K76" i="5" l="1"/>
  <c r="C77" i="5" s="1"/>
  <c r="J146" i="3"/>
  <c r="K146" i="3" s="1"/>
  <c r="C147" i="3" s="1"/>
  <c r="J135" i="2"/>
  <c r="K135" i="2" s="1"/>
  <c r="C136" i="2" s="1"/>
  <c r="J77" i="5" l="1"/>
  <c r="J147" i="3"/>
  <c r="K147" i="3" s="1"/>
  <c r="C148" i="3" s="1"/>
  <c r="J136" i="2"/>
  <c r="K136" i="2" s="1"/>
  <c r="C137" i="2" s="1"/>
  <c r="K77" i="5" l="1"/>
  <c r="C78" i="5" s="1"/>
  <c r="J148" i="3"/>
  <c r="K148" i="3" s="1"/>
  <c r="C149" i="3" s="1"/>
  <c r="J137" i="2"/>
  <c r="K137" i="2" s="1"/>
  <c r="C138" i="2" s="1"/>
  <c r="J78" i="5" l="1"/>
  <c r="J149" i="3"/>
  <c r="K149" i="3" s="1"/>
  <c r="C150" i="3" s="1"/>
  <c r="J138" i="2"/>
  <c r="K138" i="2" s="1"/>
  <c r="C139" i="2" s="1"/>
  <c r="K78" i="5" l="1"/>
  <c r="C79" i="5" s="1"/>
  <c r="J150" i="3"/>
  <c r="K150" i="3" s="1"/>
  <c r="C151" i="3" s="1"/>
  <c r="J139" i="2"/>
  <c r="K139" i="2" s="1"/>
  <c r="C140" i="2" s="1"/>
  <c r="J79" i="5" l="1"/>
  <c r="J151" i="3"/>
  <c r="K151" i="3" s="1"/>
  <c r="C152" i="3" s="1"/>
  <c r="J140" i="2"/>
  <c r="K140" i="2" s="1"/>
  <c r="C141" i="2" s="1"/>
  <c r="K79" i="5" l="1"/>
  <c r="C80" i="5" s="1"/>
  <c r="J152" i="3"/>
  <c r="K152" i="3" s="1"/>
  <c r="C153" i="3" s="1"/>
  <c r="J141" i="2"/>
  <c r="K141" i="2" s="1"/>
  <c r="C142" i="2" s="1"/>
  <c r="J80" i="5" l="1"/>
  <c r="J153" i="3"/>
  <c r="K153" i="3" s="1"/>
  <c r="C154" i="3" s="1"/>
  <c r="J142" i="2"/>
  <c r="K142" i="2" s="1"/>
  <c r="C143" i="2" s="1"/>
  <c r="K80" i="5" l="1"/>
  <c r="C81" i="5" s="1"/>
  <c r="J154" i="3"/>
  <c r="K154" i="3" s="1"/>
  <c r="C155" i="3" s="1"/>
  <c r="J143" i="2"/>
  <c r="J81" i="5" l="1"/>
  <c r="J155" i="3"/>
  <c r="K155" i="3" s="1"/>
  <c r="C156" i="3" s="1"/>
  <c r="K143" i="2"/>
  <c r="C144" i="2" s="1"/>
  <c r="K81" i="5" l="1"/>
  <c r="C82" i="5" s="1"/>
  <c r="J156" i="3"/>
  <c r="K156" i="3" s="1"/>
  <c r="C157" i="3" s="1"/>
  <c r="J144" i="2"/>
  <c r="K144" i="2" s="1"/>
  <c r="C145" i="2" s="1"/>
  <c r="J82" i="5" l="1"/>
  <c r="J157" i="3"/>
  <c r="K157" i="3" s="1"/>
  <c r="C158" i="3" s="1"/>
  <c r="J145" i="2"/>
  <c r="K82" i="5" l="1"/>
  <c r="C83" i="5" s="1"/>
  <c r="J158" i="3"/>
  <c r="K158" i="3" s="1"/>
  <c r="C159" i="3" s="1"/>
  <c r="K145" i="2"/>
  <c r="C146" i="2" s="1"/>
  <c r="J83" i="5" l="1"/>
  <c r="J159" i="3"/>
  <c r="K159" i="3" s="1"/>
  <c r="C160" i="3" s="1"/>
  <c r="J146" i="2"/>
  <c r="K146" i="2" s="1"/>
  <c r="C147" i="2" s="1"/>
  <c r="K83" i="5" l="1"/>
  <c r="C84" i="5" s="1"/>
  <c r="J160" i="3"/>
  <c r="K160" i="3" s="1"/>
  <c r="C161" i="3" s="1"/>
  <c r="J147" i="2"/>
  <c r="K147" i="2" s="1"/>
  <c r="C148" i="2" s="1"/>
  <c r="J84" i="5" l="1"/>
  <c r="J161" i="3"/>
  <c r="K161" i="3" s="1"/>
  <c r="C162" i="3" s="1"/>
  <c r="J148" i="2"/>
  <c r="K84" i="5" l="1"/>
  <c r="C85" i="5" s="1"/>
  <c r="J162" i="3"/>
  <c r="K162" i="3" s="1"/>
  <c r="C163" i="3" s="1"/>
  <c r="K148" i="2"/>
  <c r="C149" i="2" s="1"/>
  <c r="J85" i="5" l="1"/>
  <c r="J163" i="3"/>
  <c r="K163" i="3" s="1"/>
  <c r="C164" i="3" s="1"/>
  <c r="J149" i="2"/>
  <c r="K149" i="2" s="1"/>
  <c r="C150" i="2" s="1"/>
  <c r="K85" i="5" l="1"/>
  <c r="C86" i="5" s="1"/>
  <c r="J164" i="3"/>
  <c r="K164" i="3" s="1"/>
  <c r="C165" i="3" s="1"/>
  <c r="J150" i="2"/>
  <c r="K150" i="2" s="1"/>
  <c r="C151" i="2" s="1"/>
  <c r="J86" i="5" l="1"/>
  <c r="J165" i="3"/>
  <c r="K165" i="3" s="1"/>
  <c r="C166" i="3" s="1"/>
  <c r="J151" i="2"/>
  <c r="K151" i="2" s="1"/>
  <c r="C152" i="2" s="1"/>
  <c r="K86" i="5" l="1"/>
  <c r="C87" i="5" s="1"/>
  <c r="J166" i="3"/>
  <c r="K166" i="3" s="1"/>
  <c r="C167" i="3" s="1"/>
  <c r="J152" i="2"/>
  <c r="K152" i="2"/>
  <c r="C153" i="2" s="1"/>
  <c r="J87" i="5" l="1"/>
  <c r="J167" i="3"/>
  <c r="K167" i="3" s="1"/>
  <c r="C168" i="3" s="1"/>
  <c r="J153" i="2"/>
  <c r="K153" i="2"/>
  <c r="C154" i="2" s="1"/>
  <c r="K87" i="5" l="1"/>
  <c r="C88" i="5" s="1"/>
  <c r="J168" i="3"/>
  <c r="K168" i="3" s="1"/>
  <c r="C169" i="3" s="1"/>
  <c r="J154" i="2"/>
  <c r="K154" i="2" s="1"/>
  <c r="C155" i="2" s="1"/>
  <c r="J88" i="5" l="1"/>
  <c r="J169" i="3"/>
  <c r="K169" i="3" s="1"/>
  <c r="C170" i="3" s="1"/>
  <c r="J155" i="2"/>
  <c r="K155" i="2" s="1"/>
  <c r="C156" i="2" s="1"/>
  <c r="K88" i="5" l="1"/>
  <c r="C89" i="5" s="1"/>
  <c r="J170" i="3"/>
  <c r="K170" i="3" s="1"/>
  <c r="C171" i="3" s="1"/>
  <c r="J156" i="2"/>
  <c r="K156" i="2" s="1"/>
  <c r="C157" i="2" s="1"/>
  <c r="J89" i="5" l="1"/>
  <c r="J171" i="3"/>
  <c r="K171" i="3" s="1"/>
  <c r="C172" i="3" s="1"/>
  <c r="J157" i="2"/>
  <c r="K157" i="2" s="1"/>
  <c r="C158" i="2" s="1"/>
  <c r="K89" i="5" l="1"/>
  <c r="C90" i="5" s="1"/>
  <c r="J172" i="3"/>
  <c r="K172" i="3" s="1"/>
  <c r="C173" i="3" s="1"/>
  <c r="J158" i="2"/>
  <c r="K158" i="2" s="1"/>
  <c r="C159" i="2" s="1"/>
  <c r="J90" i="5" l="1"/>
  <c r="J173" i="3"/>
  <c r="K173" i="3" s="1"/>
  <c r="C174" i="3" s="1"/>
  <c r="J159" i="2"/>
  <c r="K159" i="2"/>
  <c r="C160" i="2" s="1"/>
  <c r="K90" i="5" l="1"/>
  <c r="C91" i="5" s="1"/>
  <c r="J174" i="3"/>
  <c r="K174" i="3" s="1"/>
  <c r="C175" i="3" s="1"/>
  <c r="J160" i="2"/>
  <c r="K160" i="2"/>
  <c r="C161" i="2" s="1"/>
  <c r="J91" i="5" l="1"/>
  <c r="J175" i="3"/>
  <c r="K175" i="3" s="1"/>
  <c r="C176" i="3" s="1"/>
  <c r="J161" i="2"/>
  <c r="K161" i="2"/>
  <c r="C162" i="2" s="1"/>
  <c r="K91" i="5" l="1"/>
  <c r="C92" i="5" s="1"/>
  <c r="J176" i="3"/>
  <c r="K176" i="3" s="1"/>
  <c r="C177" i="3" s="1"/>
  <c r="J162" i="2"/>
  <c r="K162" i="2" s="1"/>
  <c r="C163" i="2" s="1"/>
  <c r="J92" i="5" l="1"/>
  <c r="J177" i="3"/>
  <c r="K177" i="3" s="1"/>
  <c r="C178" i="3" s="1"/>
  <c r="J163" i="2"/>
  <c r="K163" i="2" s="1"/>
  <c r="C164" i="2" s="1"/>
  <c r="K92" i="5" l="1"/>
  <c r="C93" i="5" s="1"/>
  <c r="J178" i="3"/>
  <c r="K178" i="3" s="1"/>
  <c r="C179" i="3" s="1"/>
  <c r="J164" i="2"/>
  <c r="K164" i="2" s="1"/>
  <c r="C165" i="2" s="1"/>
  <c r="J93" i="5" l="1"/>
  <c r="J179" i="3"/>
  <c r="K179" i="3" s="1"/>
  <c r="C180" i="3" s="1"/>
  <c r="J165" i="2"/>
  <c r="K165" i="2" s="1"/>
  <c r="C166" i="2" s="1"/>
  <c r="K93" i="5" l="1"/>
  <c r="C94" i="5" s="1"/>
  <c r="J180" i="3"/>
  <c r="K180" i="3" s="1"/>
  <c r="C181" i="3" s="1"/>
  <c r="J166" i="2"/>
  <c r="K166" i="2" s="1"/>
  <c r="C167" i="2" s="1"/>
  <c r="J94" i="5" l="1"/>
  <c r="J181" i="3"/>
  <c r="K181" i="3" s="1"/>
  <c r="C182" i="3" s="1"/>
  <c r="J167" i="2"/>
  <c r="K167" i="2"/>
  <c r="C168" i="2" s="1"/>
  <c r="K94" i="5" l="1"/>
  <c r="C95" i="5" s="1"/>
  <c r="J182" i="3"/>
  <c r="K182" i="3" s="1"/>
  <c r="C183" i="3" s="1"/>
  <c r="J168" i="2"/>
  <c r="K168" i="2" s="1"/>
  <c r="C169" i="2" s="1"/>
  <c r="J95" i="5" l="1"/>
  <c r="J183" i="3"/>
  <c r="K183" i="3" s="1"/>
  <c r="C184" i="3" s="1"/>
  <c r="J169" i="2"/>
  <c r="K169" i="2" s="1"/>
  <c r="C170" i="2" s="1"/>
  <c r="K95" i="5" l="1"/>
  <c r="C96" i="5" s="1"/>
  <c r="J184" i="3"/>
  <c r="K184" i="3" s="1"/>
  <c r="C185" i="3" s="1"/>
  <c r="J170" i="2"/>
  <c r="K170" i="2"/>
  <c r="C171" i="2" s="1"/>
  <c r="J96" i="5" l="1"/>
  <c r="J185" i="3"/>
  <c r="K185" i="3" s="1"/>
  <c r="C186" i="3" s="1"/>
  <c r="J171" i="2"/>
  <c r="K171" i="2"/>
  <c r="C172" i="2" s="1"/>
  <c r="K96" i="5" l="1"/>
  <c r="C97" i="5" s="1"/>
  <c r="J186" i="3"/>
  <c r="K186" i="3" s="1"/>
  <c r="C187" i="3" s="1"/>
  <c r="J172" i="2"/>
  <c r="K172" i="2" s="1"/>
  <c r="C173" i="2" s="1"/>
  <c r="J97" i="5" l="1"/>
  <c r="J187" i="3"/>
  <c r="K187" i="3" s="1"/>
  <c r="C188" i="3" s="1"/>
  <c r="J173" i="2"/>
  <c r="K173" i="2"/>
  <c r="C174" i="2" s="1"/>
  <c r="K97" i="5" l="1"/>
  <c r="C98" i="5" s="1"/>
  <c r="J188" i="3"/>
  <c r="K188" i="3" s="1"/>
  <c r="C189" i="3" s="1"/>
  <c r="J174" i="2"/>
  <c r="K174" i="2" s="1"/>
  <c r="C175" i="2" s="1"/>
  <c r="J98" i="5" l="1"/>
  <c r="J189" i="3"/>
  <c r="K189" i="3" s="1"/>
  <c r="C190" i="3" s="1"/>
  <c r="J175" i="2"/>
  <c r="K175" i="2" s="1"/>
  <c r="C176" i="2" s="1"/>
  <c r="K98" i="5" l="1"/>
  <c r="C99" i="5" s="1"/>
  <c r="J190" i="3"/>
  <c r="K190" i="3" s="1"/>
  <c r="C191" i="3" s="1"/>
  <c r="J176" i="2"/>
  <c r="K176" i="2" s="1"/>
  <c r="C177" i="2" s="1"/>
  <c r="J99" i="5" l="1"/>
  <c r="J191" i="3"/>
  <c r="K191" i="3" s="1"/>
  <c r="C192" i="3" s="1"/>
  <c r="J177" i="2"/>
  <c r="K177" i="2" s="1"/>
  <c r="C178" i="2" s="1"/>
  <c r="K99" i="5" l="1"/>
  <c r="C100" i="5" s="1"/>
  <c r="J192" i="3"/>
  <c r="K192" i="3" s="1"/>
  <c r="C193" i="3" s="1"/>
  <c r="J178" i="2"/>
  <c r="K178" i="2" s="1"/>
  <c r="C179" i="2" s="1"/>
  <c r="J100" i="5" l="1"/>
  <c r="J193" i="3"/>
  <c r="K193" i="3" s="1"/>
  <c r="C194" i="3" s="1"/>
  <c r="J179" i="2"/>
  <c r="K179" i="2"/>
  <c r="C180" i="2" s="1"/>
  <c r="K100" i="5" l="1"/>
  <c r="C101" i="5" s="1"/>
  <c r="J194" i="3"/>
  <c r="K194" i="3" s="1"/>
  <c r="C195" i="3" s="1"/>
  <c r="J180" i="2"/>
  <c r="K180" i="2" s="1"/>
  <c r="C181" i="2" s="1"/>
  <c r="J101" i="5" l="1"/>
  <c r="J195" i="3"/>
  <c r="K195" i="3" s="1"/>
  <c r="C196" i="3" s="1"/>
  <c r="J181" i="2"/>
  <c r="K181" i="2" s="1"/>
  <c r="C182" i="2" s="1"/>
  <c r="K101" i="5" l="1"/>
  <c r="C102" i="5" s="1"/>
  <c r="J196" i="3"/>
  <c r="K196" i="3" s="1"/>
  <c r="C197" i="3" s="1"/>
  <c r="J182" i="2"/>
  <c r="K182" i="2" s="1"/>
  <c r="C183" i="2" s="1"/>
  <c r="J102" i="5" l="1"/>
  <c r="J197" i="3"/>
  <c r="K197" i="3" s="1"/>
  <c r="C198" i="3" s="1"/>
  <c r="J183" i="2"/>
  <c r="K183" i="2"/>
  <c r="C184" i="2" s="1"/>
  <c r="K102" i="5" l="1"/>
  <c r="C103" i="5" s="1"/>
  <c r="J198" i="3"/>
  <c r="K198" i="3" s="1"/>
  <c r="C199" i="3" s="1"/>
  <c r="J184" i="2"/>
  <c r="K184" i="2"/>
  <c r="C185" i="2" s="1"/>
  <c r="J103" i="5" l="1"/>
  <c r="J199" i="3"/>
  <c r="K199" i="3" s="1"/>
  <c r="C200" i="3" s="1"/>
  <c r="J185" i="2"/>
  <c r="K185" i="2" s="1"/>
  <c r="C186" i="2" s="1"/>
  <c r="K103" i="5" l="1"/>
  <c r="C104" i="5" s="1"/>
  <c r="J200" i="3"/>
  <c r="K200" i="3" s="1"/>
  <c r="C201" i="3" s="1"/>
  <c r="J186" i="2"/>
  <c r="K186" i="2" s="1"/>
  <c r="C187" i="2" s="1"/>
  <c r="J104" i="5" l="1"/>
  <c r="J201" i="3"/>
  <c r="K201" i="3" s="1"/>
  <c r="C202" i="3" s="1"/>
  <c r="J187" i="2"/>
  <c r="K187" i="2" s="1"/>
  <c r="C188" i="2" s="1"/>
  <c r="K104" i="5" l="1"/>
  <c r="C105" i="5" s="1"/>
  <c r="J202" i="3"/>
  <c r="K202" i="3" s="1"/>
  <c r="C203" i="3" s="1"/>
  <c r="J188" i="2"/>
  <c r="K188" i="2"/>
  <c r="C189" i="2" s="1"/>
  <c r="J105" i="5" l="1"/>
  <c r="J203" i="3"/>
  <c r="K203" i="3" s="1"/>
  <c r="C204" i="3" s="1"/>
  <c r="J189" i="2"/>
  <c r="K189" i="2" s="1"/>
  <c r="C190" i="2" s="1"/>
  <c r="K105" i="5" l="1"/>
  <c r="C106" i="5" s="1"/>
  <c r="J204" i="3"/>
  <c r="K204" i="3" s="1"/>
  <c r="C205" i="3" s="1"/>
  <c r="J190" i="2"/>
  <c r="K190" i="2" s="1"/>
  <c r="C191" i="2" s="1"/>
  <c r="J106" i="5" l="1"/>
  <c r="J205" i="3"/>
  <c r="K205" i="3" s="1"/>
  <c r="C206" i="3" s="1"/>
  <c r="J191" i="2"/>
  <c r="K191" i="2" s="1"/>
  <c r="C192" i="2" s="1"/>
  <c r="K106" i="5" l="1"/>
  <c r="C107" i="5" s="1"/>
  <c r="J206" i="3"/>
  <c r="K206" i="3" s="1"/>
  <c r="C207" i="3" s="1"/>
  <c r="J192" i="2"/>
  <c r="K192" i="2" s="1"/>
  <c r="C193" i="2" s="1"/>
  <c r="J107" i="5" l="1"/>
  <c r="J207" i="3"/>
  <c r="K207" i="3" s="1"/>
  <c r="C208" i="3" s="1"/>
  <c r="J193" i="2"/>
  <c r="K193" i="2" s="1"/>
  <c r="C194" i="2" s="1"/>
  <c r="K107" i="5" l="1"/>
  <c r="C108" i="5" s="1"/>
  <c r="J208" i="3"/>
  <c r="K208" i="3" s="1"/>
  <c r="C209" i="3" s="1"/>
  <c r="J194" i="2"/>
  <c r="K194" i="2" s="1"/>
  <c r="C195" i="2" s="1"/>
  <c r="J108" i="5" l="1"/>
  <c r="J209" i="3"/>
  <c r="K209" i="3" s="1"/>
  <c r="C210" i="3" s="1"/>
  <c r="J195" i="2"/>
  <c r="K195" i="2" s="1"/>
  <c r="C196" i="2" s="1"/>
  <c r="K108" i="5" l="1"/>
  <c r="C109" i="5" s="1"/>
  <c r="J210" i="3"/>
  <c r="K210" i="3" s="1"/>
  <c r="C211" i="3" s="1"/>
  <c r="J196" i="2"/>
  <c r="K196" i="2" s="1"/>
  <c r="C197" i="2" s="1"/>
  <c r="J109" i="5" l="1"/>
  <c r="J211" i="3"/>
  <c r="K211" i="3" s="1"/>
  <c r="C212" i="3" s="1"/>
  <c r="J197" i="2"/>
  <c r="K197" i="2" s="1"/>
  <c r="C198" i="2" s="1"/>
  <c r="K109" i="5" l="1"/>
  <c r="C110" i="5" s="1"/>
  <c r="J212" i="3"/>
  <c r="K212" i="3" s="1"/>
  <c r="C213" i="3" s="1"/>
  <c r="J198" i="2"/>
  <c r="K198" i="2" s="1"/>
  <c r="C199" i="2" s="1"/>
  <c r="J110" i="5" l="1"/>
  <c r="J213" i="3"/>
  <c r="K213" i="3" s="1"/>
  <c r="C214" i="3" s="1"/>
  <c r="J199" i="2"/>
  <c r="K199" i="2" s="1"/>
  <c r="C200" i="2" s="1"/>
  <c r="K110" i="5" l="1"/>
  <c r="C111" i="5" s="1"/>
  <c r="J214" i="3"/>
  <c r="K214" i="3" s="1"/>
  <c r="C215" i="3" s="1"/>
  <c r="J200" i="2"/>
  <c r="K200" i="2" s="1"/>
  <c r="C201" i="2" s="1"/>
  <c r="J111" i="5" l="1"/>
  <c r="J215" i="3"/>
  <c r="K215" i="3" s="1"/>
  <c r="C216" i="3" s="1"/>
  <c r="J201" i="2"/>
  <c r="K201" i="2" s="1"/>
  <c r="C202" i="2" s="1"/>
  <c r="K111" i="5" l="1"/>
  <c r="C112" i="5" s="1"/>
  <c r="J216" i="3"/>
  <c r="K216" i="3" s="1"/>
  <c r="C217" i="3" s="1"/>
  <c r="J202" i="2"/>
  <c r="K202" i="2" s="1"/>
  <c r="C203" i="2" s="1"/>
  <c r="J112" i="5" l="1"/>
  <c r="J217" i="3"/>
  <c r="K217" i="3" s="1"/>
  <c r="C218" i="3" s="1"/>
  <c r="J203" i="2"/>
  <c r="K203" i="2" s="1"/>
  <c r="C204" i="2" s="1"/>
  <c r="K112" i="5" l="1"/>
  <c r="C113" i="5" s="1"/>
  <c r="J218" i="3"/>
  <c r="K218" i="3" s="1"/>
  <c r="C219" i="3" s="1"/>
  <c r="J204" i="2"/>
  <c r="K204" i="2"/>
  <c r="C205" i="2" s="1"/>
  <c r="J113" i="5" l="1"/>
  <c r="J219" i="3"/>
  <c r="K219" i="3" s="1"/>
  <c r="C220" i="3" s="1"/>
  <c r="J205" i="2"/>
  <c r="K205" i="2"/>
  <c r="C206" i="2" s="1"/>
  <c r="K113" i="5" l="1"/>
  <c r="C114" i="5" s="1"/>
  <c r="J220" i="3"/>
  <c r="K220" i="3" s="1"/>
  <c r="C221" i="3" s="1"/>
  <c r="J206" i="2"/>
  <c r="K206" i="2"/>
  <c r="C207" i="2" s="1"/>
  <c r="J114" i="5" l="1"/>
  <c r="J221" i="3"/>
  <c r="K221" i="3" s="1"/>
  <c r="C222" i="3" s="1"/>
  <c r="J207" i="2"/>
  <c r="K207" i="2"/>
  <c r="C208" i="2" s="1"/>
  <c r="K114" i="5" l="1"/>
  <c r="C115" i="5" s="1"/>
  <c r="J222" i="3"/>
  <c r="K222" i="3" s="1"/>
  <c r="C223" i="3" s="1"/>
  <c r="J208" i="2"/>
  <c r="K208" i="2" s="1"/>
  <c r="C209" i="2" s="1"/>
  <c r="J115" i="5" l="1"/>
  <c r="J223" i="3"/>
  <c r="K223" i="3" s="1"/>
  <c r="C224" i="3" s="1"/>
  <c r="J209" i="2"/>
  <c r="K209" i="2"/>
  <c r="C210" i="2" s="1"/>
  <c r="K115" i="5" l="1"/>
  <c r="C116" i="5" s="1"/>
  <c r="J224" i="3"/>
  <c r="K224" i="3" s="1"/>
  <c r="C225" i="3" s="1"/>
  <c r="J210" i="2"/>
  <c r="K210" i="2" s="1"/>
  <c r="C211" i="2" s="1"/>
  <c r="J116" i="5" l="1"/>
  <c r="J225" i="3"/>
  <c r="K225" i="3" s="1"/>
  <c r="C226" i="3" s="1"/>
  <c r="J211" i="2"/>
  <c r="K211" i="2" s="1"/>
  <c r="C212" i="2" s="1"/>
  <c r="K116" i="5" l="1"/>
  <c r="C117" i="5" s="1"/>
  <c r="J226" i="3"/>
  <c r="K226" i="3" s="1"/>
  <c r="C227" i="3" s="1"/>
  <c r="J212" i="2"/>
  <c r="K212" i="2" s="1"/>
  <c r="C213" i="2" s="1"/>
  <c r="J117" i="5" l="1"/>
  <c r="J227" i="3"/>
  <c r="K227" i="3" s="1"/>
  <c r="C228" i="3" s="1"/>
  <c r="J213" i="2"/>
  <c r="K213" i="2" s="1"/>
  <c r="C214" i="2" s="1"/>
  <c r="K117" i="5" l="1"/>
  <c r="C118" i="5" s="1"/>
  <c r="J228" i="3"/>
  <c r="K228" i="3" s="1"/>
  <c r="C229" i="3" s="1"/>
  <c r="J214" i="2"/>
  <c r="K214" i="2" s="1"/>
  <c r="C215" i="2" s="1"/>
  <c r="J118" i="5" l="1"/>
  <c r="J229" i="3"/>
  <c r="K229" i="3" s="1"/>
  <c r="C230" i="3" s="1"/>
  <c r="J215" i="2"/>
  <c r="K215" i="2" s="1"/>
  <c r="C216" i="2" s="1"/>
  <c r="K118" i="5" l="1"/>
  <c r="C119" i="5" s="1"/>
  <c r="J230" i="3"/>
  <c r="K230" i="3" s="1"/>
  <c r="C231" i="3" s="1"/>
  <c r="J216" i="2"/>
  <c r="K216" i="2" s="1"/>
  <c r="C217" i="2" s="1"/>
  <c r="J119" i="5" l="1"/>
  <c r="J231" i="3"/>
  <c r="K231" i="3" s="1"/>
  <c r="C232" i="3" s="1"/>
  <c r="J217" i="2"/>
  <c r="K217" i="2" s="1"/>
  <c r="C218" i="2" s="1"/>
  <c r="K119" i="5" l="1"/>
  <c r="C120" i="5" s="1"/>
  <c r="J232" i="3"/>
  <c r="K232" i="3" s="1"/>
  <c r="C233" i="3" s="1"/>
  <c r="J218" i="2"/>
  <c r="K218" i="2"/>
  <c r="C219" i="2" s="1"/>
  <c r="J120" i="5" l="1"/>
  <c r="J233" i="3"/>
  <c r="K233" i="3" s="1"/>
  <c r="C234" i="3" s="1"/>
  <c r="J219" i="2"/>
  <c r="K219" i="2"/>
  <c r="C220" i="2" s="1"/>
  <c r="K120" i="5" l="1"/>
  <c r="C121" i="5" s="1"/>
  <c r="J234" i="3"/>
  <c r="K234" i="3" s="1"/>
  <c r="C235" i="3" s="1"/>
  <c r="J220" i="2"/>
  <c r="K220" i="2" s="1"/>
  <c r="C221" i="2" s="1"/>
  <c r="J121" i="5" l="1"/>
  <c r="J235" i="3"/>
  <c r="K235" i="3" s="1"/>
  <c r="C236" i="3" s="1"/>
  <c r="J221" i="2"/>
  <c r="K221" i="2" s="1"/>
  <c r="C222" i="2" s="1"/>
  <c r="K121" i="5" l="1"/>
  <c r="C122" i="5" s="1"/>
  <c r="J236" i="3"/>
  <c r="K236" i="3" s="1"/>
  <c r="C237" i="3" s="1"/>
  <c r="J222" i="2"/>
  <c r="K222" i="2" s="1"/>
  <c r="C223" i="2" s="1"/>
  <c r="J122" i="5" l="1"/>
  <c r="J237" i="3"/>
  <c r="K237" i="3" s="1"/>
  <c r="C238" i="3" s="1"/>
  <c r="J223" i="2"/>
  <c r="K223" i="2"/>
  <c r="C224" i="2" s="1"/>
  <c r="K122" i="5" l="1"/>
  <c r="C123" i="5" s="1"/>
  <c r="J238" i="3"/>
  <c r="K238" i="3" s="1"/>
  <c r="C239" i="3" s="1"/>
  <c r="J224" i="2"/>
  <c r="K224" i="2" s="1"/>
  <c r="C225" i="2" s="1"/>
  <c r="J123" i="5" l="1"/>
  <c r="J239" i="3"/>
  <c r="K239" i="3" s="1"/>
  <c r="C240" i="3" s="1"/>
  <c r="J225" i="2"/>
  <c r="K225" i="2" s="1"/>
  <c r="C226" i="2" s="1"/>
  <c r="K123" i="5" l="1"/>
  <c r="C124" i="5" s="1"/>
  <c r="J240" i="3"/>
  <c r="K240" i="3" s="1"/>
  <c r="C241" i="3" s="1"/>
  <c r="J226" i="2"/>
  <c r="K226" i="2"/>
  <c r="C227" i="2" s="1"/>
  <c r="J124" i="5" l="1"/>
  <c r="J241" i="3"/>
  <c r="K241" i="3" s="1"/>
  <c r="C242" i="3" s="1"/>
  <c r="J227" i="2"/>
  <c r="K227" i="2"/>
  <c r="C228" i="2" s="1"/>
  <c r="K124" i="5" l="1"/>
  <c r="C125" i="5" s="1"/>
  <c r="J242" i="3"/>
  <c r="K242" i="3" s="1"/>
  <c r="C243" i="3" s="1"/>
  <c r="J228" i="2"/>
  <c r="K228" i="2"/>
  <c r="C229" i="2" s="1"/>
  <c r="J125" i="5" l="1"/>
  <c r="J243" i="3"/>
  <c r="K243" i="3" s="1"/>
  <c r="C244" i="3" s="1"/>
  <c r="J229" i="2"/>
  <c r="K229" i="2"/>
  <c r="C230" i="2" s="1"/>
  <c r="K125" i="5" l="1"/>
  <c r="C126" i="5" s="1"/>
  <c r="J244" i="3"/>
  <c r="K244" i="3" s="1"/>
  <c r="C245" i="3" s="1"/>
  <c r="J230" i="2"/>
  <c r="K230" i="2" s="1"/>
  <c r="C231" i="2" s="1"/>
  <c r="J126" i="5" l="1"/>
  <c r="J245" i="3"/>
  <c r="K245" i="3" s="1"/>
  <c r="C246" i="3" s="1"/>
  <c r="J231" i="2"/>
  <c r="K231" i="2"/>
  <c r="C232" i="2" s="1"/>
  <c r="K126" i="5" l="1"/>
  <c r="C127" i="5" s="1"/>
  <c r="J246" i="3"/>
  <c r="K246" i="3" s="1"/>
  <c r="C247" i="3" s="1"/>
  <c r="J232" i="2"/>
  <c r="K232" i="2"/>
  <c r="C233" i="2" s="1"/>
  <c r="J127" i="5" l="1"/>
  <c r="J247" i="3"/>
  <c r="K247" i="3" s="1"/>
  <c r="C248" i="3" s="1"/>
  <c r="J233" i="2"/>
  <c r="K233" i="2" s="1"/>
  <c r="C234" i="2" s="1"/>
  <c r="K127" i="5" l="1"/>
  <c r="C128" i="5" s="1"/>
  <c r="J248" i="3"/>
  <c r="K248" i="3" s="1"/>
  <c r="C249" i="3" s="1"/>
  <c r="J234" i="2"/>
  <c r="K234" i="2" s="1"/>
  <c r="C235" i="2" s="1"/>
  <c r="J128" i="5" l="1"/>
  <c r="J249" i="3"/>
  <c r="K249" i="3" s="1"/>
  <c r="C250" i="3" s="1"/>
  <c r="J235" i="2"/>
  <c r="K235" i="2" s="1"/>
  <c r="C236" i="2" s="1"/>
  <c r="K128" i="5" l="1"/>
  <c r="C129" i="5" s="1"/>
  <c r="J250" i="3"/>
  <c r="K250" i="3" s="1"/>
  <c r="C251" i="3" s="1"/>
  <c r="J236" i="2"/>
  <c r="K236" i="2" s="1"/>
  <c r="C237" i="2" s="1"/>
  <c r="J129" i="5" l="1"/>
  <c r="J251" i="3"/>
  <c r="K251" i="3" s="1"/>
  <c r="C252" i="3" s="1"/>
  <c r="J237" i="2"/>
  <c r="K237" i="2" s="1"/>
  <c r="C238" i="2" s="1"/>
  <c r="K129" i="5" l="1"/>
  <c r="C130" i="5" s="1"/>
  <c r="J252" i="3"/>
  <c r="K252" i="3" s="1"/>
  <c r="C253" i="3" s="1"/>
  <c r="J238" i="2"/>
  <c r="K238" i="2"/>
  <c r="C239" i="2" s="1"/>
  <c r="J130" i="5" l="1"/>
  <c r="J253" i="3"/>
  <c r="K253" i="3" s="1"/>
  <c r="C254" i="3" s="1"/>
  <c r="J239" i="2"/>
  <c r="K239" i="2" s="1"/>
  <c r="C240" i="2" s="1"/>
  <c r="K130" i="5" l="1"/>
  <c r="C131" i="5" s="1"/>
  <c r="J254" i="3"/>
  <c r="K254" i="3" s="1"/>
  <c r="C255" i="3" s="1"/>
  <c r="J240" i="2"/>
  <c r="K240" i="2"/>
  <c r="C241" i="2" s="1"/>
  <c r="J131" i="5" l="1"/>
  <c r="J255" i="3"/>
  <c r="K255" i="3" s="1"/>
  <c r="C256" i="3" s="1"/>
  <c r="J241" i="2"/>
  <c r="K241" i="2" s="1"/>
  <c r="C242" i="2" s="1"/>
  <c r="K131" i="5" l="1"/>
  <c r="C132" i="5" s="1"/>
  <c r="J256" i="3"/>
  <c r="K256" i="3" s="1"/>
  <c r="C257" i="3" s="1"/>
  <c r="J242" i="2"/>
  <c r="K242" i="2" s="1"/>
  <c r="C243" i="2" s="1"/>
  <c r="J132" i="5" l="1"/>
  <c r="J257" i="3"/>
  <c r="K257" i="3" s="1"/>
  <c r="C258" i="3" s="1"/>
  <c r="J243" i="2"/>
  <c r="K243" i="2" s="1"/>
  <c r="C244" i="2" s="1"/>
  <c r="K132" i="5" l="1"/>
  <c r="C133" i="5" s="1"/>
  <c r="J258" i="3"/>
  <c r="K258" i="3" s="1"/>
  <c r="C259" i="3" s="1"/>
  <c r="J244" i="2"/>
  <c r="K244" i="2"/>
  <c r="C245" i="2" s="1"/>
  <c r="J133" i="5" l="1"/>
  <c r="J259" i="3"/>
  <c r="K259" i="3" s="1"/>
  <c r="C260" i="3" s="1"/>
  <c r="J245" i="2"/>
  <c r="K245" i="2" s="1"/>
  <c r="C246" i="2" s="1"/>
  <c r="K133" i="5" l="1"/>
  <c r="C134" i="5" s="1"/>
  <c r="J260" i="3"/>
  <c r="K260" i="3" s="1"/>
  <c r="C261" i="3" s="1"/>
  <c r="J246" i="2"/>
  <c r="K246" i="2"/>
  <c r="C247" i="2" s="1"/>
  <c r="J134" i="5" l="1"/>
  <c r="J261" i="3"/>
  <c r="K261" i="3" s="1"/>
  <c r="C262" i="3" s="1"/>
  <c r="J247" i="2"/>
  <c r="K247" i="2"/>
  <c r="C248" i="2" s="1"/>
  <c r="K134" i="5" l="1"/>
  <c r="C135" i="5" s="1"/>
  <c r="J262" i="3"/>
  <c r="K262" i="3" s="1"/>
  <c r="C263" i="3" s="1"/>
  <c r="J248" i="2"/>
  <c r="K248" i="2"/>
  <c r="C249" i="2" s="1"/>
  <c r="J135" i="5" l="1"/>
  <c r="J263" i="3"/>
  <c r="K263" i="3" s="1"/>
  <c r="C264" i="3" s="1"/>
  <c r="J249" i="2"/>
  <c r="K249" i="2"/>
  <c r="C250" i="2" s="1"/>
  <c r="K135" i="5" l="1"/>
  <c r="C136" i="5" s="1"/>
  <c r="J264" i="3"/>
  <c r="K264" i="3" s="1"/>
  <c r="C265" i="3" s="1"/>
  <c r="J250" i="2"/>
  <c r="K250" i="2"/>
  <c r="C251" i="2" s="1"/>
  <c r="J136" i="5" l="1"/>
  <c r="J265" i="3"/>
  <c r="K265" i="3" s="1"/>
  <c r="C266" i="3" s="1"/>
  <c r="J251" i="2"/>
  <c r="K251" i="2"/>
  <c r="C252" i="2" s="1"/>
  <c r="K136" i="5" l="1"/>
  <c r="C137" i="5" s="1"/>
  <c r="J266" i="3"/>
  <c r="K266" i="3" s="1"/>
  <c r="C267" i="3" s="1"/>
  <c r="J252" i="2"/>
  <c r="K252" i="2"/>
  <c r="C253" i="2" s="1"/>
  <c r="J137" i="5" l="1"/>
  <c r="J267" i="3"/>
  <c r="K267" i="3" s="1"/>
  <c r="C268" i="3" s="1"/>
  <c r="J253" i="2"/>
  <c r="K253" i="2"/>
  <c r="C254" i="2" s="1"/>
  <c r="K137" i="5" l="1"/>
  <c r="C138" i="5" s="1"/>
  <c r="J268" i="3"/>
  <c r="K268" i="3" s="1"/>
  <c r="C269" i="3" s="1"/>
  <c r="J254" i="2"/>
  <c r="K254" i="2"/>
  <c r="C255" i="2" s="1"/>
  <c r="J138" i="5" l="1"/>
  <c r="J269" i="3"/>
  <c r="K269" i="3" s="1"/>
  <c r="C270" i="3" s="1"/>
  <c r="J255" i="2"/>
  <c r="K255" i="2"/>
  <c r="C256" i="2" s="1"/>
  <c r="K138" i="5" l="1"/>
  <c r="C139" i="5" s="1"/>
  <c r="J270" i="3"/>
  <c r="K270" i="3" s="1"/>
  <c r="C271" i="3" s="1"/>
  <c r="J256" i="2"/>
  <c r="K256" i="2"/>
  <c r="C257" i="2" s="1"/>
  <c r="J139" i="5" l="1"/>
  <c r="J271" i="3"/>
  <c r="K271" i="3" s="1"/>
  <c r="C272" i="3" s="1"/>
  <c r="J257" i="2"/>
  <c r="K257" i="2"/>
  <c r="C258" i="2" s="1"/>
  <c r="K139" i="5" l="1"/>
  <c r="C140" i="5" s="1"/>
  <c r="J272" i="3"/>
  <c r="K272" i="3" s="1"/>
  <c r="C273" i="3" s="1"/>
  <c r="J258" i="2"/>
  <c r="K258" i="2" s="1"/>
  <c r="C259" i="2" s="1"/>
  <c r="J140" i="5" l="1"/>
  <c r="J273" i="3"/>
  <c r="K273" i="3" s="1"/>
  <c r="C274" i="3" s="1"/>
  <c r="J259" i="2"/>
  <c r="K259" i="2"/>
  <c r="C260" i="2" s="1"/>
  <c r="K140" i="5" l="1"/>
  <c r="C141" i="5" s="1"/>
  <c r="J274" i="3"/>
  <c r="K274" i="3" s="1"/>
  <c r="C275" i="3" s="1"/>
  <c r="J260" i="2"/>
  <c r="K260" i="2"/>
  <c r="C261" i="2" s="1"/>
  <c r="J141" i="5" l="1"/>
  <c r="J275" i="3"/>
  <c r="K275" i="3" s="1"/>
  <c r="C276" i="3" s="1"/>
  <c r="J261" i="2"/>
  <c r="K261" i="2"/>
  <c r="C262" i="2" s="1"/>
  <c r="K141" i="5" l="1"/>
  <c r="C142" i="5" s="1"/>
  <c r="J276" i="3"/>
  <c r="K276" i="3" s="1"/>
  <c r="C277" i="3" s="1"/>
  <c r="J262" i="2"/>
  <c r="K262" i="2"/>
  <c r="C263" i="2" s="1"/>
  <c r="J142" i="5" l="1"/>
  <c r="J277" i="3"/>
  <c r="K277" i="3" s="1"/>
  <c r="C278" i="3" s="1"/>
  <c r="J263" i="2"/>
  <c r="K263" i="2"/>
  <c r="C264" i="2" s="1"/>
  <c r="K142" i="5" l="1"/>
  <c r="C143" i="5" s="1"/>
  <c r="J278" i="3"/>
  <c r="K278" i="3" s="1"/>
  <c r="C279" i="3" s="1"/>
  <c r="J264" i="2"/>
  <c r="K264" i="2" s="1"/>
  <c r="C265" i="2" s="1"/>
  <c r="J143" i="5" l="1"/>
  <c r="J279" i="3"/>
  <c r="K279" i="3" s="1"/>
  <c r="C280" i="3" s="1"/>
  <c r="J265" i="2"/>
  <c r="K265" i="2"/>
  <c r="C266" i="2" s="1"/>
  <c r="K143" i="5" l="1"/>
  <c r="C144" i="5" s="1"/>
  <c r="J280" i="3"/>
  <c r="K280" i="3" s="1"/>
  <c r="C281" i="3" s="1"/>
  <c r="J266" i="2"/>
  <c r="K266" i="2"/>
  <c r="C267" i="2" s="1"/>
  <c r="J144" i="5" l="1"/>
  <c r="J281" i="3"/>
  <c r="K281" i="3" s="1"/>
  <c r="C282" i="3" s="1"/>
  <c r="J267" i="2"/>
  <c r="K267" i="2" s="1"/>
  <c r="C268" i="2" s="1"/>
  <c r="K144" i="5" l="1"/>
  <c r="C145" i="5" s="1"/>
  <c r="J282" i="3"/>
  <c r="K282" i="3" s="1"/>
  <c r="C283" i="3" s="1"/>
  <c r="J268" i="2"/>
  <c r="K268" i="2" s="1"/>
  <c r="C269" i="2" s="1"/>
  <c r="J145" i="5" l="1"/>
  <c r="J283" i="3"/>
  <c r="K283" i="3" s="1"/>
  <c r="C284" i="3" s="1"/>
  <c r="J269" i="2"/>
  <c r="K269" i="2" s="1"/>
  <c r="C270" i="2" s="1"/>
  <c r="K145" i="5" l="1"/>
  <c r="C146" i="5" s="1"/>
  <c r="J284" i="3"/>
  <c r="K284" i="3" s="1"/>
  <c r="C285" i="3" s="1"/>
  <c r="J270" i="2"/>
  <c r="K270" i="2" s="1"/>
  <c r="C271" i="2" s="1"/>
  <c r="J146" i="5" l="1"/>
  <c r="J285" i="3"/>
  <c r="K285" i="3" s="1"/>
  <c r="C286" i="3" s="1"/>
  <c r="J271" i="2"/>
  <c r="K271" i="2" s="1"/>
  <c r="C272" i="2" s="1"/>
  <c r="K146" i="5" l="1"/>
  <c r="C147" i="5" s="1"/>
  <c r="J286" i="3"/>
  <c r="K286" i="3" s="1"/>
  <c r="C287" i="3" s="1"/>
  <c r="J272" i="2"/>
  <c r="K272" i="2" s="1"/>
  <c r="C273" i="2" s="1"/>
  <c r="J147" i="5" l="1"/>
  <c r="J287" i="3"/>
  <c r="K287" i="3" s="1"/>
  <c r="C288" i="3" s="1"/>
  <c r="J273" i="2"/>
  <c r="K273" i="2" s="1"/>
  <c r="C274" i="2" s="1"/>
  <c r="K147" i="5" l="1"/>
  <c r="C148" i="5" s="1"/>
  <c r="J288" i="3"/>
  <c r="K288" i="3" s="1"/>
  <c r="C289" i="3" s="1"/>
  <c r="J274" i="2"/>
  <c r="K274" i="2" s="1"/>
  <c r="C275" i="2" s="1"/>
  <c r="J148" i="5" l="1"/>
  <c r="J289" i="3"/>
  <c r="K289" i="3" s="1"/>
  <c r="C290" i="3" s="1"/>
  <c r="J275" i="2"/>
  <c r="K275" i="2" s="1"/>
  <c r="C276" i="2" s="1"/>
  <c r="K148" i="5" l="1"/>
  <c r="C149" i="5" s="1"/>
  <c r="J290" i="3"/>
  <c r="K290" i="3" s="1"/>
  <c r="C291" i="3" s="1"/>
  <c r="J276" i="2"/>
  <c r="K276" i="2" s="1"/>
  <c r="C277" i="2" s="1"/>
  <c r="J149" i="5" l="1"/>
  <c r="J291" i="3"/>
  <c r="K291" i="3" s="1"/>
  <c r="C292" i="3" s="1"/>
  <c r="J277" i="2"/>
  <c r="K277" i="2" s="1"/>
  <c r="C278" i="2" s="1"/>
  <c r="K149" i="5" l="1"/>
  <c r="C150" i="5" s="1"/>
  <c r="J292" i="3"/>
  <c r="K292" i="3" s="1"/>
  <c r="C293" i="3" s="1"/>
  <c r="J278" i="2"/>
  <c r="K278" i="2" s="1"/>
  <c r="C279" i="2" s="1"/>
  <c r="J150" i="5" l="1"/>
  <c r="J293" i="3"/>
  <c r="K293" i="3" s="1"/>
  <c r="C294" i="3" s="1"/>
  <c r="J279" i="2"/>
  <c r="K279" i="2" s="1"/>
  <c r="C280" i="2" s="1"/>
  <c r="K150" i="5" l="1"/>
  <c r="C151" i="5" s="1"/>
  <c r="J294" i="3"/>
  <c r="K294" i="3" s="1"/>
  <c r="C295" i="3" s="1"/>
  <c r="J280" i="2"/>
  <c r="K280" i="2"/>
  <c r="C281" i="2" s="1"/>
  <c r="J151" i="5" l="1"/>
  <c r="J295" i="3"/>
  <c r="K295" i="3" s="1"/>
  <c r="C296" i="3" s="1"/>
  <c r="J281" i="2"/>
  <c r="K281" i="2"/>
  <c r="C282" i="2" s="1"/>
  <c r="K151" i="5" l="1"/>
  <c r="C152" i="5" s="1"/>
  <c r="J296" i="3"/>
  <c r="K296" i="3" s="1"/>
  <c r="C297" i="3" s="1"/>
  <c r="J282" i="2"/>
  <c r="K282" i="2"/>
  <c r="C283" i="2" s="1"/>
  <c r="J152" i="5" l="1"/>
  <c r="J297" i="3"/>
  <c r="K297" i="3" s="1"/>
  <c r="C298" i="3" s="1"/>
  <c r="J283" i="2"/>
  <c r="K283" i="2"/>
  <c r="C284" i="2" s="1"/>
  <c r="K152" i="5" l="1"/>
  <c r="C153" i="5" s="1"/>
  <c r="J298" i="3"/>
  <c r="K298" i="3" s="1"/>
  <c r="C299" i="3" s="1"/>
  <c r="J284" i="2"/>
  <c r="K284" i="2"/>
  <c r="C285" i="2" s="1"/>
  <c r="J153" i="5" l="1"/>
  <c r="J299" i="3"/>
  <c r="K299" i="3" s="1"/>
  <c r="C300" i="3" s="1"/>
  <c r="J285" i="2"/>
  <c r="K285" i="2" s="1"/>
  <c r="C286" i="2" s="1"/>
  <c r="K153" i="5" l="1"/>
  <c r="C154" i="5" s="1"/>
  <c r="J300" i="3"/>
  <c r="K300" i="3" s="1"/>
  <c r="C301" i="3" s="1"/>
  <c r="J286" i="2"/>
  <c r="K286" i="2" s="1"/>
  <c r="C287" i="2" s="1"/>
  <c r="J154" i="5" l="1"/>
  <c r="J301" i="3"/>
  <c r="K301" i="3" s="1"/>
  <c r="C302" i="3" s="1"/>
  <c r="J287" i="2"/>
  <c r="K287" i="2" s="1"/>
  <c r="C288" i="2" s="1"/>
  <c r="K154" i="5" l="1"/>
  <c r="C155" i="5" s="1"/>
  <c r="J302" i="3"/>
  <c r="K302" i="3" s="1"/>
  <c r="C303" i="3" s="1"/>
  <c r="J288" i="2"/>
  <c r="K288" i="2"/>
  <c r="C289" i="2" s="1"/>
  <c r="J155" i="5" l="1"/>
  <c r="J303" i="3"/>
  <c r="K303" i="3" s="1"/>
  <c r="C304" i="3" s="1"/>
  <c r="J289" i="2"/>
  <c r="K289" i="2"/>
  <c r="C290" i="2" s="1"/>
  <c r="K155" i="5" l="1"/>
  <c r="C156" i="5" s="1"/>
  <c r="J304" i="3"/>
  <c r="K304" i="3" s="1"/>
  <c r="C305" i="3" s="1"/>
  <c r="J290" i="2"/>
  <c r="K290" i="2"/>
  <c r="C291" i="2" s="1"/>
  <c r="J156" i="5" l="1"/>
  <c r="J305" i="3"/>
  <c r="K305" i="3" s="1"/>
  <c r="C306" i="3" s="1"/>
  <c r="J291" i="2"/>
  <c r="K291" i="2"/>
  <c r="C292" i="2" s="1"/>
  <c r="K156" i="5" l="1"/>
  <c r="C157" i="5" s="1"/>
  <c r="J306" i="3"/>
  <c r="K306" i="3" s="1"/>
  <c r="C307" i="3" s="1"/>
  <c r="J292" i="2"/>
  <c r="K292" i="2"/>
  <c r="C293" i="2" s="1"/>
  <c r="J157" i="5" l="1"/>
  <c r="J307" i="3"/>
  <c r="K307" i="3" s="1"/>
  <c r="C308" i="3" s="1"/>
  <c r="J293" i="2"/>
  <c r="K293" i="2" s="1"/>
  <c r="C294" i="2" s="1"/>
  <c r="K157" i="5" l="1"/>
  <c r="C158" i="5" s="1"/>
  <c r="J308" i="3"/>
  <c r="K308" i="3" s="1"/>
  <c r="C309" i="3" s="1"/>
  <c r="J294" i="2"/>
  <c r="K294" i="2" s="1"/>
  <c r="C295" i="2" s="1"/>
  <c r="J158" i="5" l="1"/>
  <c r="J309" i="3"/>
  <c r="K309" i="3" s="1"/>
  <c r="C310" i="3" s="1"/>
  <c r="J295" i="2"/>
  <c r="K295" i="2" s="1"/>
  <c r="C296" i="2" s="1"/>
  <c r="K158" i="5" l="1"/>
  <c r="C159" i="5" s="1"/>
  <c r="J310" i="3"/>
  <c r="K310" i="3" s="1"/>
  <c r="C311" i="3" s="1"/>
  <c r="J296" i="2"/>
  <c r="K296" i="2" s="1"/>
  <c r="C297" i="2" s="1"/>
  <c r="J159" i="5" l="1"/>
  <c r="J311" i="3"/>
  <c r="K311" i="3" s="1"/>
  <c r="C312" i="3" s="1"/>
  <c r="J297" i="2"/>
  <c r="K297" i="2" s="1"/>
  <c r="C298" i="2" s="1"/>
  <c r="K159" i="5" l="1"/>
  <c r="C160" i="5" s="1"/>
  <c r="J312" i="3"/>
  <c r="K312" i="3" s="1"/>
  <c r="C313" i="3" s="1"/>
  <c r="J298" i="2"/>
  <c r="K298" i="2"/>
  <c r="C299" i="2" s="1"/>
  <c r="J160" i="5" l="1"/>
  <c r="J313" i="3"/>
  <c r="K313" i="3" s="1"/>
  <c r="C314" i="3" s="1"/>
  <c r="J299" i="2"/>
  <c r="K299" i="2" s="1"/>
  <c r="C300" i="2" s="1"/>
  <c r="K160" i="5" l="1"/>
  <c r="C161" i="5" s="1"/>
  <c r="J314" i="3"/>
  <c r="K314" i="3" s="1"/>
  <c r="C315" i="3" s="1"/>
  <c r="J300" i="2"/>
  <c r="K300" i="2"/>
  <c r="C301" i="2" s="1"/>
  <c r="J161" i="5" l="1"/>
  <c r="J315" i="3"/>
  <c r="K315" i="3" s="1"/>
  <c r="C316" i="3" s="1"/>
  <c r="J301" i="2"/>
  <c r="K301" i="2" s="1"/>
  <c r="C302" i="2" s="1"/>
  <c r="K161" i="5" l="1"/>
  <c r="C162" i="5" s="1"/>
  <c r="J316" i="3"/>
  <c r="K316" i="3" s="1"/>
  <c r="C317" i="3" s="1"/>
  <c r="J302" i="2"/>
  <c r="K302" i="2"/>
  <c r="C303" i="2" s="1"/>
  <c r="J162" i="5" l="1"/>
  <c r="J317" i="3"/>
  <c r="K317" i="3" s="1"/>
  <c r="C318" i="3" s="1"/>
  <c r="J303" i="2"/>
  <c r="K303" i="2" s="1"/>
  <c r="C304" i="2" s="1"/>
  <c r="K162" i="5" l="1"/>
  <c r="C163" i="5" s="1"/>
  <c r="J318" i="3"/>
  <c r="K318" i="3" s="1"/>
  <c r="C319" i="3" s="1"/>
  <c r="J304" i="2"/>
  <c r="K304" i="2"/>
  <c r="C305" i="2" s="1"/>
  <c r="J163" i="5" l="1"/>
  <c r="J319" i="3"/>
  <c r="K319" i="3" s="1"/>
  <c r="C320" i="3" s="1"/>
  <c r="J305" i="2"/>
  <c r="K305" i="2" s="1"/>
  <c r="C306" i="2" s="1"/>
  <c r="K163" i="5" l="1"/>
  <c r="C164" i="5" s="1"/>
  <c r="J320" i="3"/>
  <c r="K320" i="3" s="1"/>
  <c r="C321" i="3" s="1"/>
  <c r="J306" i="2"/>
  <c r="K306" i="2" s="1"/>
  <c r="C307" i="2" s="1"/>
  <c r="J164" i="5" l="1"/>
  <c r="J321" i="3"/>
  <c r="K321" i="3" s="1"/>
  <c r="C322" i="3" s="1"/>
  <c r="J307" i="2"/>
  <c r="K307" i="2" s="1"/>
  <c r="C308" i="2" s="1"/>
  <c r="K164" i="5" l="1"/>
  <c r="C165" i="5" s="1"/>
  <c r="J322" i="3"/>
  <c r="K322" i="3" s="1"/>
  <c r="C323" i="3" s="1"/>
  <c r="J308" i="2"/>
  <c r="K308" i="2" s="1"/>
  <c r="C309" i="2" s="1"/>
  <c r="J165" i="5" l="1"/>
  <c r="J323" i="3"/>
  <c r="K323" i="3" s="1"/>
  <c r="C324" i="3" s="1"/>
  <c r="J309" i="2"/>
  <c r="K309" i="2" s="1"/>
  <c r="C310" i="2" s="1"/>
  <c r="K165" i="5" l="1"/>
  <c r="C166" i="5" s="1"/>
  <c r="J324" i="3"/>
  <c r="K324" i="3" s="1"/>
  <c r="C325" i="3" s="1"/>
  <c r="J310" i="2"/>
  <c r="K310" i="2" s="1"/>
  <c r="C311" i="2" s="1"/>
  <c r="J166" i="5" l="1"/>
  <c r="J325" i="3"/>
  <c r="K325" i="3" s="1"/>
  <c r="C326" i="3" s="1"/>
  <c r="J311" i="2"/>
  <c r="K311" i="2" s="1"/>
  <c r="C312" i="2" s="1"/>
  <c r="K166" i="5" l="1"/>
  <c r="C167" i="5" s="1"/>
  <c r="J326" i="3"/>
  <c r="K326" i="3" s="1"/>
  <c r="C327" i="3" s="1"/>
  <c r="J312" i="2"/>
  <c r="K312" i="2" s="1"/>
  <c r="C313" i="2" s="1"/>
  <c r="J167" i="5" l="1"/>
  <c r="J327" i="3"/>
  <c r="K327" i="3" s="1"/>
  <c r="C328" i="3" s="1"/>
  <c r="J313" i="2"/>
  <c r="K313" i="2" s="1"/>
  <c r="C314" i="2" s="1"/>
  <c r="K167" i="5" l="1"/>
  <c r="C168" i="5" s="1"/>
  <c r="J328" i="3"/>
  <c r="K328" i="3" s="1"/>
  <c r="C329" i="3" s="1"/>
  <c r="J314" i="2"/>
  <c r="K314" i="2"/>
  <c r="C315" i="2" s="1"/>
  <c r="J168" i="5" l="1"/>
  <c r="J329" i="3"/>
  <c r="K329" i="3" s="1"/>
  <c r="C330" i="3" s="1"/>
  <c r="J315" i="2"/>
  <c r="K315" i="2" s="1"/>
  <c r="C316" i="2" s="1"/>
  <c r="K168" i="5" l="1"/>
  <c r="C169" i="5" s="1"/>
  <c r="J330" i="3"/>
  <c r="K330" i="3" s="1"/>
  <c r="C331" i="3" s="1"/>
  <c r="J316" i="2"/>
  <c r="K316" i="2"/>
  <c r="C317" i="2" s="1"/>
  <c r="J169" i="5" l="1"/>
  <c r="J331" i="3"/>
  <c r="K331" i="3" s="1"/>
  <c r="C332" i="3" s="1"/>
  <c r="J317" i="2"/>
  <c r="K317" i="2" s="1"/>
  <c r="C318" i="2" s="1"/>
  <c r="K169" i="5" l="1"/>
  <c r="C170" i="5" s="1"/>
  <c r="J332" i="3"/>
  <c r="K332" i="3" s="1"/>
  <c r="C333" i="3" s="1"/>
  <c r="J318" i="2"/>
  <c r="K318" i="2" s="1"/>
  <c r="C319" i="2" s="1"/>
  <c r="J170" i="5" l="1"/>
  <c r="J333" i="3"/>
  <c r="K333" i="3" s="1"/>
  <c r="C334" i="3" s="1"/>
  <c r="J319" i="2"/>
  <c r="K319" i="2"/>
  <c r="C320" i="2" s="1"/>
  <c r="K170" i="5" l="1"/>
  <c r="C171" i="5" s="1"/>
  <c r="J334" i="3"/>
  <c r="K334" i="3" s="1"/>
  <c r="C335" i="3" s="1"/>
  <c r="J320" i="2"/>
  <c r="K320" i="2" s="1"/>
  <c r="C321" i="2" s="1"/>
  <c r="J171" i="5" l="1"/>
  <c r="J335" i="3"/>
  <c r="K335" i="3" s="1"/>
  <c r="C336" i="3" s="1"/>
  <c r="J321" i="2"/>
  <c r="K321" i="2" s="1"/>
  <c r="C322" i="2" s="1"/>
  <c r="K171" i="5" l="1"/>
  <c r="C172" i="5" s="1"/>
  <c r="J336" i="3"/>
  <c r="K336" i="3" s="1"/>
  <c r="C337" i="3" s="1"/>
  <c r="J322" i="2"/>
  <c r="K322" i="2"/>
  <c r="C323" i="2" s="1"/>
  <c r="J172" i="5" l="1"/>
  <c r="J337" i="3"/>
  <c r="K337" i="3" s="1"/>
  <c r="C338" i="3" s="1"/>
  <c r="J323" i="2"/>
  <c r="K323" i="2" s="1"/>
  <c r="C324" i="2" s="1"/>
  <c r="K172" i="5" l="1"/>
  <c r="C173" i="5" s="1"/>
  <c r="J338" i="3"/>
  <c r="K338" i="3" s="1"/>
  <c r="C339" i="3" s="1"/>
  <c r="J324" i="2"/>
  <c r="K324" i="2" s="1"/>
  <c r="C325" i="2" s="1"/>
  <c r="J173" i="5" l="1"/>
  <c r="J339" i="3"/>
  <c r="K339" i="3" s="1"/>
  <c r="C340" i="3" s="1"/>
  <c r="J325" i="2"/>
  <c r="K325" i="2" s="1"/>
  <c r="C326" i="2" s="1"/>
  <c r="K173" i="5" l="1"/>
  <c r="C174" i="5" s="1"/>
  <c r="J340" i="3"/>
  <c r="K340" i="3" s="1"/>
  <c r="C341" i="3" s="1"/>
  <c r="J326" i="2"/>
  <c r="K326" i="2" s="1"/>
  <c r="C327" i="2" s="1"/>
  <c r="J174" i="5" l="1"/>
  <c r="J341" i="3"/>
  <c r="K341" i="3" s="1"/>
  <c r="C342" i="3" s="1"/>
  <c r="J327" i="2"/>
  <c r="K327" i="2" s="1"/>
  <c r="C328" i="2" s="1"/>
  <c r="K174" i="5" l="1"/>
  <c r="C175" i="5" s="1"/>
  <c r="J342" i="3"/>
  <c r="K342" i="3" s="1"/>
  <c r="C343" i="3" s="1"/>
  <c r="J328" i="2"/>
  <c r="K328" i="2" s="1"/>
  <c r="C329" i="2" s="1"/>
  <c r="J175" i="5" l="1"/>
  <c r="J343" i="3"/>
  <c r="K343" i="3" s="1"/>
  <c r="C344" i="3" s="1"/>
  <c r="J329" i="2"/>
  <c r="K329" i="2" s="1"/>
  <c r="C330" i="2" s="1"/>
  <c r="K175" i="5" l="1"/>
  <c r="C176" i="5" s="1"/>
  <c r="J344" i="3"/>
  <c r="K344" i="3" s="1"/>
  <c r="C345" i="3" s="1"/>
  <c r="J330" i="2"/>
  <c r="K330" i="2" s="1"/>
  <c r="C331" i="2" s="1"/>
  <c r="J176" i="5" l="1"/>
  <c r="J345" i="3"/>
  <c r="K345" i="3" s="1"/>
  <c r="C346" i="3" s="1"/>
  <c r="J331" i="2"/>
  <c r="K331" i="2" s="1"/>
  <c r="C332" i="2" s="1"/>
  <c r="K176" i="5" l="1"/>
  <c r="C177" i="5" s="1"/>
  <c r="J346" i="3"/>
  <c r="K346" i="3" s="1"/>
  <c r="C347" i="3" s="1"/>
  <c r="J332" i="2"/>
  <c r="K332" i="2"/>
  <c r="C333" i="2" s="1"/>
  <c r="J177" i="5" l="1"/>
  <c r="J347" i="3"/>
  <c r="K347" i="3" s="1"/>
  <c r="C348" i="3" s="1"/>
  <c r="J333" i="2"/>
  <c r="K333" i="2" s="1"/>
  <c r="C334" i="2" s="1"/>
  <c r="K177" i="5" l="1"/>
  <c r="C178" i="5" s="1"/>
  <c r="J348" i="3"/>
  <c r="K348" i="3" s="1"/>
  <c r="C349" i="3" s="1"/>
  <c r="J334" i="2"/>
  <c r="K334" i="2" s="1"/>
  <c r="C335" i="2" s="1"/>
  <c r="J178" i="5" l="1"/>
  <c r="J349" i="3"/>
  <c r="K349" i="3" s="1"/>
  <c r="C350" i="3" s="1"/>
  <c r="J335" i="2"/>
  <c r="K335" i="2" s="1"/>
  <c r="C336" i="2" s="1"/>
  <c r="K178" i="5" l="1"/>
  <c r="C179" i="5" s="1"/>
  <c r="J350" i="3"/>
  <c r="K350" i="3" s="1"/>
  <c r="C351" i="3" s="1"/>
  <c r="J336" i="2"/>
  <c r="K336" i="2" s="1"/>
  <c r="C337" i="2" s="1"/>
  <c r="J179" i="5" l="1"/>
  <c r="J351" i="3"/>
  <c r="K351" i="3" s="1"/>
  <c r="C352" i="3" s="1"/>
  <c r="J337" i="2"/>
  <c r="K337" i="2"/>
  <c r="C338" i="2" s="1"/>
  <c r="K179" i="5" l="1"/>
  <c r="C180" i="5" s="1"/>
  <c r="J352" i="3"/>
  <c r="K352" i="3" s="1"/>
  <c r="C353" i="3" s="1"/>
  <c r="J338" i="2"/>
  <c r="K338" i="2"/>
  <c r="C339" i="2" s="1"/>
  <c r="J180" i="5" l="1"/>
  <c r="J353" i="3"/>
  <c r="K353" i="3" s="1"/>
  <c r="C354" i="3" s="1"/>
  <c r="J339" i="2"/>
  <c r="K339" i="2"/>
  <c r="C340" i="2" s="1"/>
  <c r="K180" i="5" l="1"/>
  <c r="C181" i="5" s="1"/>
  <c r="J354" i="3"/>
  <c r="K354" i="3" s="1"/>
  <c r="C355" i="3" s="1"/>
  <c r="J340" i="2"/>
  <c r="K340" i="2"/>
  <c r="C341" i="2" s="1"/>
  <c r="J181" i="5" l="1"/>
  <c r="J355" i="3"/>
  <c r="K355" i="3" s="1"/>
  <c r="C356" i="3" s="1"/>
  <c r="J341" i="2"/>
  <c r="K341" i="2" s="1"/>
  <c r="C342" i="2" s="1"/>
  <c r="K181" i="5" l="1"/>
  <c r="C182" i="5" s="1"/>
  <c r="J356" i="3"/>
  <c r="K356" i="3" s="1"/>
  <c r="C357" i="3" s="1"/>
  <c r="J342" i="2"/>
  <c r="K342" i="2" s="1"/>
  <c r="C343" i="2" s="1"/>
  <c r="J182" i="5" l="1"/>
  <c r="J357" i="3"/>
  <c r="K357" i="3" s="1"/>
  <c r="C358" i="3" s="1"/>
  <c r="J343" i="2"/>
  <c r="K343" i="2" s="1"/>
  <c r="C344" i="2" s="1"/>
  <c r="K182" i="5" l="1"/>
  <c r="C183" i="5" s="1"/>
  <c r="J358" i="3"/>
  <c r="K358" i="3" s="1"/>
  <c r="C359" i="3" s="1"/>
  <c r="J344" i="2"/>
  <c r="K344" i="2"/>
  <c r="C345" i="2" s="1"/>
  <c r="J183" i="5" l="1"/>
  <c r="J359" i="3"/>
  <c r="K359" i="3" s="1"/>
  <c r="C360" i="3" s="1"/>
  <c r="J345" i="2"/>
  <c r="K345" i="2"/>
  <c r="C346" i="2" s="1"/>
  <c r="K183" i="5" l="1"/>
  <c r="C184" i="5" s="1"/>
  <c r="J360" i="3"/>
  <c r="K360" i="3" s="1"/>
  <c r="C361" i="3" s="1"/>
  <c r="J346" i="2"/>
  <c r="K346" i="2"/>
  <c r="C347" i="2" s="1"/>
  <c r="J184" i="5" l="1"/>
  <c r="J361" i="3"/>
  <c r="K361" i="3" s="1"/>
  <c r="C362" i="3" s="1"/>
  <c r="J347" i="2"/>
  <c r="K347" i="2" s="1"/>
  <c r="C348" i="2" s="1"/>
  <c r="K184" i="5" l="1"/>
  <c r="C185" i="5" s="1"/>
  <c r="J362" i="3"/>
  <c r="K362" i="3" s="1"/>
  <c r="C363" i="3" s="1"/>
  <c r="J348" i="2"/>
  <c r="K348" i="2" s="1"/>
  <c r="C349" i="2" s="1"/>
  <c r="J185" i="5" l="1"/>
  <c r="J363" i="3"/>
  <c r="K363" i="3" s="1"/>
  <c r="C364" i="3" s="1"/>
  <c r="J349" i="2"/>
  <c r="K349" i="2"/>
  <c r="C350" i="2" s="1"/>
  <c r="K185" i="5" l="1"/>
  <c r="C186" i="5" s="1"/>
  <c r="J364" i="3"/>
  <c r="K364" i="3" s="1"/>
  <c r="C365" i="3" s="1"/>
  <c r="J350" i="2"/>
  <c r="K350" i="2" s="1"/>
  <c r="C351" i="2" s="1"/>
  <c r="J186" i="5" l="1"/>
  <c r="J365" i="3"/>
  <c r="K365" i="3" s="1"/>
  <c r="C366" i="3" s="1"/>
  <c r="J351" i="2"/>
  <c r="K351" i="2"/>
  <c r="C352" i="2" s="1"/>
  <c r="K186" i="5" l="1"/>
  <c r="C187" i="5" s="1"/>
  <c r="J366" i="3"/>
  <c r="K366" i="3" s="1"/>
  <c r="J352" i="2"/>
  <c r="K352" i="2" s="1"/>
  <c r="C353" i="2" s="1"/>
  <c r="J187" i="5" l="1"/>
  <c r="J353" i="2"/>
  <c r="K353" i="2"/>
  <c r="C354" i="2" s="1"/>
  <c r="K187" i="5" l="1"/>
  <c r="C188" i="5" s="1"/>
  <c r="J354" i="2"/>
  <c r="K354" i="2" s="1"/>
  <c r="C355" i="2" s="1"/>
  <c r="J188" i="5" l="1"/>
  <c r="J355" i="2"/>
  <c r="K355" i="2" s="1"/>
  <c r="C356" i="2" s="1"/>
  <c r="K188" i="5" l="1"/>
  <c r="C189" i="5" s="1"/>
  <c r="J356" i="2"/>
  <c r="K356" i="2" s="1"/>
  <c r="C357" i="2" s="1"/>
  <c r="J189" i="5" l="1"/>
  <c r="J357" i="2"/>
  <c r="K357" i="2" s="1"/>
  <c r="C358" i="2" s="1"/>
  <c r="K189" i="5" l="1"/>
  <c r="C190" i="5" s="1"/>
  <c r="J358" i="2"/>
  <c r="K358" i="2" s="1"/>
  <c r="C359" i="2" s="1"/>
  <c r="J190" i="5" l="1"/>
  <c r="J359" i="2"/>
  <c r="K359" i="2"/>
  <c r="C360" i="2" s="1"/>
  <c r="K190" i="5" l="1"/>
  <c r="C191" i="5" s="1"/>
  <c r="J360" i="2"/>
  <c r="K360" i="2"/>
  <c r="C361" i="2" s="1"/>
  <c r="J191" i="5" l="1"/>
  <c r="J361" i="2"/>
  <c r="K361" i="2" s="1"/>
  <c r="C362" i="2" s="1"/>
  <c r="K191" i="5" l="1"/>
  <c r="C192" i="5" s="1"/>
  <c r="J362" i="2"/>
  <c r="K362" i="2" s="1"/>
  <c r="C363" i="2" s="1"/>
  <c r="J192" i="5" l="1"/>
  <c r="J363" i="2"/>
  <c r="K363" i="2" s="1"/>
  <c r="C364" i="2" s="1"/>
  <c r="K192" i="5" l="1"/>
  <c r="C193" i="5" s="1"/>
  <c r="J364" i="2"/>
  <c r="K364" i="2" s="1"/>
  <c r="C365" i="2" s="1"/>
  <c r="J193" i="5" l="1"/>
  <c r="J365" i="2"/>
  <c r="K365" i="2"/>
  <c r="C366" i="2" s="1"/>
  <c r="K193" i="5" l="1"/>
  <c r="C194" i="5" s="1"/>
  <c r="J366" i="2"/>
  <c r="K366" i="2" s="1"/>
  <c r="J194" i="5" l="1"/>
  <c r="K194" i="5" l="1"/>
  <c r="C195" i="5" s="1"/>
  <c r="J195" i="5" l="1"/>
  <c r="K195" i="5" l="1"/>
  <c r="C196" i="5" s="1"/>
  <c r="J196" i="5" l="1"/>
  <c r="K196" i="5" l="1"/>
  <c r="C197" i="5" s="1"/>
  <c r="J197" i="5" l="1"/>
  <c r="K197" i="5" l="1"/>
  <c r="C198" i="5" s="1"/>
  <c r="J198" i="5" l="1"/>
  <c r="K198" i="5" l="1"/>
  <c r="C199" i="5" s="1"/>
  <c r="J199" i="5" l="1"/>
  <c r="K199" i="5" l="1"/>
  <c r="C200" i="5" s="1"/>
  <c r="J200" i="5" l="1"/>
  <c r="K200" i="5" l="1"/>
  <c r="C201" i="5" s="1"/>
  <c r="J201" i="5" l="1"/>
  <c r="K201" i="5" l="1"/>
  <c r="C202" i="5" s="1"/>
  <c r="J202" i="5" l="1"/>
  <c r="K202" i="5" l="1"/>
  <c r="C203" i="5" s="1"/>
  <c r="J203" i="5" l="1"/>
  <c r="K203" i="5" l="1"/>
  <c r="C204" i="5" s="1"/>
  <c r="J204" i="5" l="1"/>
  <c r="K204" i="5" l="1"/>
  <c r="C205" i="5" s="1"/>
  <c r="J205" i="5" l="1"/>
  <c r="K205" i="5" l="1"/>
  <c r="C206" i="5" s="1"/>
  <c r="J206" i="5" l="1"/>
  <c r="K206" i="5" l="1"/>
  <c r="C207" i="5" s="1"/>
  <c r="J207" i="5" l="1"/>
  <c r="K207" i="5" l="1"/>
  <c r="C208" i="5" s="1"/>
  <c r="J208" i="5" l="1"/>
  <c r="K208" i="5" l="1"/>
  <c r="C209" i="5" s="1"/>
  <c r="J209" i="5" l="1"/>
  <c r="K209" i="5" l="1"/>
  <c r="C210" i="5" s="1"/>
  <c r="J210" i="5" l="1"/>
  <c r="K210" i="5" l="1"/>
  <c r="C211" i="5" s="1"/>
  <c r="J211" i="5" l="1"/>
  <c r="K211" i="5" l="1"/>
  <c r="C212" i="5" s="1"/>
  <c r="J212" i="5" l="1"/>
  <c r="K212" i="5" l="1"/>
  <c r="C213" i="5" s="1"/>
  <c r="J213" i="5" l="1"/>
  <c r="K213" i="5" l="1"/>
  <c r="C214" i="5" s="1"/>
  <c r="J214" i="5" l="1"/>
  <c r="K214" i="5" l="1"/>
  <c r="C215" i="5" s="1"/>
  <c r="J215" i="5" l="1"/>
  <c r="K215" i="5" l="1"/>
  <c r="C216" i="5" s="1"/>
  <c r="J216" i="5" l="1"/>
  <c r="K216" i="5" l="1"/>
  <c r="C217" i="5" s="1"/>
  <c r="J217" i="5" l="1"/>
  <c r="K217" i="5" l="1"/>
  <c r="C218" i="5" s="1"/>
  <c r="J218" i="5" l="1"/>
  <c r="K218" i="5" l="1"/>
  <c r="C219" i="5" s="1"/>
  <c r="J219" i="5" l="1"/>
  <c r="K219" i="5" l="1"/>
  <c r="C220" i="5" s="1"/>
  <c r="J220" i="5" l="1"/>
  <c r="K220" i="5" l="1"/>
  <c r="C221" i="5" s="1"/>
  <c r="J221" i="5" l="1"/>
  <c r="K221" i="5" l="1"/>
  <c r="C222" i="5" s="1"/>
  <c r="J222" i="5" l="1"/>
  <c r="K222" i="5" l="1"/>
  <c r="C223" i="5" s="1"/>
  <c r="J223" i="5" l="1"/>
  <c r="K223" i="5" l="1"/>
  <c r="C224" i="5" s="1"/>
  <c r="J224" i="5" l="1"/>
  <c r="K224" i="5" l="1"/>
  <c r="C225" i="5" s="1"/>
  <c r="J225" i="5" l="1"/>
  <c r="K225" i="5" l="1"/>
  <c r="C226" i="5" s="1"/>
  <c r="J226" i="5" l="1"/>
  <c r="K226" i="5" l="1"/>
  <c r="C227" i="5" s="1"/>
  <c r="J227" i="5" l="1"/>
  <c r="K227" i="5" l="1"/>
  <c r="C228" i="5" s="1"/>
  <c r="J228" i="5" l="1"/>
  <c r="K228" i="5" l="1"/>
  <c r="C229" i="5" s="1"/>
  <c r="J229" i="5" l="1"/>
  <c r="K229" i="5" l="1"/>
  <c r="C230" i="5" s="1"/>
  <c r="J230" i="5" l="1"/>
  <c r="K230" i="5" l="1"/>
  <c r="C231" i="5" s="1"/>
  <c r="J231" i="5" l="1"/>
  <c r="K231" i="5" l="1"/>
  <c r="C232" i="5" s="1"/>
  <c r="J232" i="5" l="1"/>
  <c r="K232" i="5" l="1"/>
  <c r="C233" i="5" s="1"/>
  <c r="J233" i="5" l="1"/>
  <c r="K233" i="5" l="1"/>
  <c r="C234" i="5" s="1"/>
  <c r="J234" i="5" l="1"/>
  <c r="K234" i="5" l="1"/>
  <c r="C235" i="5" s="1"/>
  <c r="J235" i="5" l="1"/>
  <c r="K235" i="5" l="1"/>
  <c r="C236" i="5" s="1"/>
  <c r="J236" i="5" l="1"/>
  <c r="K236" i="5" l="1"/>
  <c r="C237" i="5" s="1"/>
  <c r="J237" i="5" l="1"/>
  <c r="K237" i="5" l="1"/>
  <c r="C238" i="5" s="1"/>
  <c r="J238" i="5" l="1"/>
  <c r="K238" i="5" l="1"/>
  <c r="C239" i="5" s="1"/>
  <c r="J239" i="5" l="1"/>
  <c r="K239" i="5" l="1"/>
  <c r="C240" i="5" s="1"/>
  <c r="J240" i="5" l="1"/>
  <c r="K240" i="5" l="1"/>
  <c r="C241" i="5" s="1"/>
  <c r="J241" i="5" l="1"/>
  <c r="K241" i="5" l="1"/>
  <c r="C242" i="5" s="1"/>
  <c r="J242" i="5" l="1"/>
  <c r="K242" i="5" l="1"/>
  <c r="C243" i="5" s="1"/>
  <c r="J243" i="5" l="1"/>
  <c r="K243" i="5" l="1"/>
  <c r="C244" i="5" s="1"/>
  <c r="J244" i="5" l="1"/>
  <c r="K244" i="5" l="1"/>
  <c r="C245" i="5" s="1"/>
  <c r="J245" i="5" l="1"/>
  <c r="K245" i="5" l="1"/>
  <c r="C246" i="5" s="1"/>
  <c r="J246" i="5" l="1"/>
  <c r="K246" i="5" l="1"/>
  <c r="C247" i="5" s="1"/>
  <c r="J247" i="5" l="1"/>
  <c r="K247" i="5" l="1"/>
  <c r="C248" i="5" s="1"/>
  <c r="J248" i="5" l="1"/>
  <c r="K248" i="5" l="1"/>
  <c r="C249" i="5" s="1"/>
  <c r="J249" i="5" l="1"/>
  <c r="K249" i="5" l="1"/>
  <c r="C250" i="5" s="1"/>
  <c r="J250" i="5" l="1"/>
  <c r="K250" i="5" s="1"/>
  <c r="C251" i="5" s="1"/>
  <c r="J251" i="5" l="1"/>
  <c r="K251" i="5" s="1"/>
  <c r="C252" i="5" s="1"/>
  <c r="J252" i="5" l="1"/>
  <c r="K252" i="5" l="1"/>
  <c r="C253" i="5" s="1"/>
  <c r="J253" i="5" l="1"/>
  <c r="K253" i="5" l="1"/>
  <c r="C254" i="5" s="1"/>
  <c r="J254" i="5" l="1"/>
  <c r="K254" i="5" l="1"/>
  <c r="C255" i="5" s="1"/>
  <c r="J255" i="5" l="1"/>
  <c r="K255" i="5" l="1"/>
  <c r="C256" i="5" s="1"/>
  <c r="J256" i="5" l="1"/>
  <c r="K256" i="5" l="1"/>
  <c r="C257" i="5" s="1"/>
  <c r="J257" i="5" l="1"/>
  <c r="K257" i="5" l="1"/>
  <c r="C258" i="5" s="1"/>
  <c r="J258" i="5" l="1"/>
  <c r="K258" i="5" l="1"/>
  <c r="C259" i="5" s="1"/>
  <c r="J259" i="5" l="1"/>
  <c r="K259" i="5" l="1"/>
  <c r="C260" i="5" s="1"/>
  <c r="J260" i="5" l="1"/>
  <c r="K260" i="5" l="1"/>
  <c r="C261" i="5" s="1"/>
  <c r="J261" i="5" l="1"/>
  <c r="K261" i="5" l="1"/>
  <c r="C262" i="5" s="1"/>
  <c r="J262" i="5" l="1"/>
  <c r="K262" i="5" l="1"/>
  <c r="C263" i="5" s="1"/>
  <c r="J263" i="5" l="1"/>
  <c r="K263" i="5" l="1"/>
  <c r="C264" i="5" s="1"/>
  <c r="J264" i="5" l="1"/>
  <c r="K264" i="5" l="1"/>
  <c r="C265" i="5" s="1"/>
  <c r="J265" i="5" l="1"/>
  <c r="K265" i="5" l="1"/>
  <c r="C266" i="5" s="1"/>
  <c r="J266" i="5" l="1"/>
  <c r="K266" i="5" l="1"/>
  <c r="C267" i="5" s="1"/>
  <c r="J267" i="5" l="1"/>
  <c r="K267" i="5" l="1"/>
  <c r="C268" i="5" s="1"/>
  <c r="J268" i="5" l="1"/>
  <c r="K268" i="5" l="1"/>
  <c r="C269" i="5" s="1"/>
  <c r="J269" i="5" l="1"/>
  <c r="K269" i="5" l="1"/>
  <c r="C270" i="5" s="1"/>
  <c r="J270" i="5" l="1"/>
  <c r="K270" i="5" l="1"/>
  <c r="C271" i="5" s="1"/>
  <c r="J271" i="5" l="1"/>
  <c r="K271" i="5" l="1"/>
  <c r="C272" i="5" s="1"/>
  <c r="J272" i="5" l="1"/>
  <c r="K272" i="5" l="1"/>
  <c r="C273" i="5" s="1"/>
  <c r="J273" i="5" l="1"/>
  <c r="K273" i="5" l="1"/>
  <c r="C274" i="5" s="1"/>
  <c r="J274" i="5" l="1"/>
  <c r="K274" i="5" l="1"/>
  <c r="C275" i="5" s="1"/>
  <c r="J275" i="5" l="1"/>
  <c r="K275" i="5" l="1"/>
  <c r="C276" i="5" s="1"/>
  <c r="J276" i="5" l="1"/>
  <c r="K276" i="5" l="1"/>
  <c r="C277" i="5" s="1"/>
  <c r="J277" i="5" l="1"/>
  <c r="K277" i="5" l="1"/>
  <c r="C278" i="5" s="1"/>
  <c r="J278" i="5" l="1"/>
  <c r="K278" i="5" l="1"/>
  <c r="C279" i="5" s="1"/>
  <c r="J279" i="5" l="1"/>
  <c r="K279" i="5" l="1"/>
  <c r="C280" i="5" s="1"/>
  <c r="J280" i="5" l="1"/>
  <c r="K280" i="5" l="1"/>
  <c r="C281" i="5" s="1"/>
  <c r="J281" i="5" l="1"/>
  <c r="K281" i="5" l="1"/>
  <c r="C282" i="5" s="1"/>
  <c r="J282" i="5" l="1"/>
  <c r="K282" i="5" l="1"/>
  <c r="C283" i="5" s="1"/>
  <c r="J283" i="5" l="1"/>
  <c r="K283" i="5" l="1"/>
  <c r="C284" i="5" s="1"/>
  <c r="J284" i="5" l="1"/>
  <c r="K284" i="5" l="1"/>
  <c r="C285" i="5" s="1"/>
  <c r="J285" i="5" l="1"/>
  <c r="K285" i="5" l="1"/>
  <c r="C286" i="5" s="1"/>
  <c r="J286" i="5" l="1"/>
  <c r="K286" i="5" l="1"/>
  <c r="C287" i="5" s="1"/>
  <c r="J287" i="5" l="1"/>
  <c r="K287" i="5" l="1"/>
  <c r="C288" i="5" s="1"/>
  <c r="J288" i="5" l="1"/>
  <c r="K288" i="5" l="1"/>
  <c r="C289" i="5" s="1"/>
  <c r="J289" i="5" l="1"/>
  <c r="K289" i="5" l="1"/>
  <c r="C290" i="5" s="1"/>
  <c r="J290" i="5" l="1"/>
  <c r="K290" i="5" l="1"/>
  <c r="C291" i="5" s="1"/>
  <c r="J291" i="5" l="1"/>
  <c r="K291" i="5" l="1"/>
  <c r="C292" i="5" s="1"/>
  <c r="J292" i="5" l="1"/>
  <c r="K292" i="5" l="1"/>
  <c r="C293" i="5" s="1"/>
  <c r="J293" i="5" l="1"/>
  <c r="K293" i="5" l="1"/>
  <c r="C294" i="5" s="1"/>
  <c r="J294" i="5" l="1"/>
  <c r="K294" i="5" l="1"/>
  <c r="C295" i="5" s="1"/>
  <c r="J295" i="5" l="1"/>
  <c r="K295" i="5" l="1"/>
  <c r="C296" i="5" s="1"/>
  <c r="J296" i="5" l="1"/>
  <c r="K296" i="5" l="1"/>
  <c r="C297" i="5" s="1"/>
  <c r="J297" i="5" l="1"/>
  <c r="K297" i="5" l="1"/>
  <c r="C298" i="5" s="1"/>
  <c r="J298" i="5" l="1"/>
  <c r="K298" i="5" l="1"/>
  <c r="C299" i="5" s="1"/>
  <c r="J299" i="5" l="1"/>
  <c r="K299" i="5" l="1"/>
  <c r="C300" i="5" s="1"/>
  <c r="J300" i="5" l="1"/>
  <c r="K300" i="5" l="1"/>
  <c r="C301" i="5" s="1"/>
  <c r="J301" i="5" l="1"/>
  <c r="K301" i="5" l="1"/>
  <c r="C302" i="5" s="1"/>
  <c r="J302" i="5" l="1"/>
  <c r="K302" i="5" l="1"/>
  <c r="C303" i="5" s="1"/>
  <c r="J303" i="5" l="1"/>
  <c r="K303" i="5" l="1"/>
  <c r="C304" i="5" s="1"/>
  <c r="J304" i="5" l="1"/>
  <c r="K304" i="5" l="1"/>
  <c r="C305" i="5" s="1"/>
  <c r="J305" i="5" l="1"/>
  <c r="K305" i="5" l="1"/>
  <c r="C306" i="5" s="1"/>
  <c r="J306" i="5" l="1"/>
  <c r="K306" i="5" l="1"/>
  <c r="C307" i="5" s="1"/>
  <c r="J307" i="5" l="1"/>
  <c r="K307" i="5" l="1"/>
  <c r="C308" i="5" s="1"/>
  <c r="J308" i="5" l="1"/>
  <c r="K308" i="5" l="1"/>
  <c r="C309" i="5" s="1"/>
  <c r="J309" i="5" l="1"/>
  <c r="K309" i="5" l="1"/>
  <c r="C310" i="5" s="1"/>
  <c r="J310" i="5" l="1"/>
  <c r="K310" i="5" l="1"/>
  <c r="C311" i="5" s="1"/>
  <c r="J311" i="5" l="1"/>
  <c r="K311" i="5" l="1"/>
  <c r="C312" i="5" s="1"/>
  <c r="J312" i="5" l="1"/>
  <c r="K312" i="5" l="1"/>
  <c r="C313" i="5" s="1"/>
  <c r="J313" i="5" l="1"/>
  <c r="K313" i="5" l="1"/>
  <c r="C314" i="5" s="1"/>
  <c r="J314" i="5" l="1"/>
  <c r="K314" i="5" l="1"/>
  <c r="C315" i="5" s="1"/>
  <c r="J315" i="5" l="1"/>
  <c r="K315" i="5" l="1"/>
  <c r="C316" i="5" s="1"/>
  <c r="J316" i="5" l="1"/>
  <c r="K316" i="5" l="1"/>
  <c r="C317" i="5" s="1"/>
  <c r="J317" i="5" l="1"/>
  <c r="K317" i="5" l="1"/>
  <c r="C318" i="5" s="1"/>
  <c r="J318" i="5" l="1"/>
  <c r="K318" i="5" l="1"/>
  <c r="C319" i="5" s="1"/>
  <c r="J319" i="5" l="1"/>
  <c r="K319" i="5" l="1"/>
  <c r="C320" i="5" s="1"/>
  <c r="J320" i="5" l="1"/>
  <c r="K320" i="5" l="1"/>
  <c r="C321" i="5" s="1"/>
  <c r="J321" i="5" l="1"/>
  <c r="K321" i="5" l="1"/>
  <c r="C322" i="5" s="1"/>
  <c r="J322" i="5" l="1"/>
  <c r="K322" i="5" l="1"/>
  <c r="C323" i="5" s="1"/>
  <c r="J323" i="5" l="1"/>
  <c r="K323" i="5" l="1"/>
  <c r="C324" i="5" s="1"/>
  <c r="J324" i="5" l="1"/>
  <c r="K324" i="5" l="1"/>
  <c r="C325" i="5" s="1"/>
  <c r="J325" i="5" l="1"/>
  <c r="K325" i="5" l="1"/>
  <c r="C326" i="5" s="1"/>
  <c r="J326" i="5" l="1"/>
  <c r="K326" i="5" l="1"/>
  <c r="C327" i="5" s="1"/>
  <c r="J327" i="5" l="1"/>
  <c r="K327" i="5" l="1"/>
  <c r="C328" i="5" s="1"/>
  <c r="J328" i="5" l="1"/>
  <c r="K328" i="5" l="1"/>
  <c r="C329" i="5" s="1"/>
  <c r="J329" i="5" l="1"/>
  <c r="K329" i="5" l="1"/>
  <c r="C330" i="5" s="1"/>
  <c r="J330" i="5" l="1"/>
  <c r="K330" i="5" l="1"/>
  <c r="C331" i="5" s="1"/>
  <c r="J331" i="5" l="1"/>
  <c r="K331" i="5" l="1"/>
  <c r="C332" i="5" s="1"/>
  <c r="J332" i="5" l="1"/>
  <c r="K332" i="5" l="1"/>
  <c r="C333" i="5" s="1"/>
  <c r="J333" i="5" l="1"/>
  <c r="K333" i="5" l="1"/>
  <c r="C334" i="5" s="1"/>
  <c r="J334" i="5" l="1"/>
  <c r="K334" i="5" l="1"/>
  <c r="C335" i="5" s="1"/>
  <c r="J335" i="5" l="1"/>
  <c r="K335" i="5" l="1"/>
  <c r="C336" i="5" s="1"/>
  <c r="J336" i="5" l="1"/>
  <c r="K336" i="5" l="1"/>
  <c r="C337" i="5" s="1"/>
  <c r="J337" i="5" l="1"/>
  <c r="K337" i="5" l="1"/>
  <c r="C338" i="5" s="1"/>
  <c r="J338" i="5" l="1"/>
  <c r="K338" i="5" l="1"/>
  <c r="C339" i="5" s="1"/>
  <c r="J339" i="5" l="1"/>
  <c r="K339" i="5" l="1"/>
  <c r="C340" i="5" s="1"/>
  <c r="J340" i="5" l="1"/>
  <c r="K340" i="5" l="1"/>
  <c r="C341" i="5" s="1"/>
  <c r="J341" i="5" l="1"/>
  <c r="K341" i="5" l="1"/>
  <c r="C342" i="5" s="1"/>
  <c r="J342" i="5" l="1"/>
  <c r="K342" i="5" l="1"/>
  <c r="C343" i="5" s="1"/>
  <c r="J343" i="5" l="1"/>
  <c r="K343" i="5" l="1"/>
  <c r="C344" i="5" s="1"/>
  <c r="J344" i="5" l="1"/>
  <c r="K344" i="5" l="1"/>
  <c r="C345" i="5" s="1"/>
  <c r="J345" i="5" l="1"/>
  <c r="K345" i="5" l="1"/>
  <c r="C346" i="5" s="1"/>
  <c r="J346" i="5" l="1"/>
  <c r="K346" i="5" l="1"/>
  <c r="C347" i="5" s="1"/>
  <c r="J347" i="5" l="1"/>
  <c r="K347" i="5" l="1"/>
  <c r="C348" i="5" s="1"/>
  <c r="J348" i="5" l="1"/>
  <c r="K348" i="5" l="1"/>
  <c r="C349" i="5" s="1"/>
  <c r="J349" i="5" l="1"/>
  <c r="K349" i="5" l="1"/>
  <c r="C350" i="5" s="1"/>
  <c r="J350" i="5" l="1"/>
  <c r="K350" i="5" l="1"/>
  <c r="C351" i="5" s="1"/>
  <c r="J351" i="5" l="1"/>
  <c r="K351" i="5" l="1"/>
  <c r="C352" i="5" s="1"/>
  <c r="J352" i="5" l="1"/>
  <c r="K352" i="5" l="1"/>
  <c r="C353" i="5" s="1"/>
  <c r="J353" i="5" l="1"/>
  <c r="K353" i="5" l="1"/>
  <c r="C354" i="5" s="1"/>
  <c r="J354" i="5" l="1"/>
  <c r="K354" i="5" l="1"/>
  <c r="C355" i="5" s="1"/>
  <c r="J355" i="5" l="1"/>
  <c r="K355" i="5" l="1"/>
  <c r="C356" i="5" s="1"/>
  <c r="J356" i="5" l="1"/>
  <c r="K356" i="5" l="1"/>
  <c r="C357" i="5" s="1"/>
  <c r="J357" i="5" l="1"/>
  <c r="K357" i="5" l="1"/>
  <c r="C358" i="5" s="1"/>
  <c r="J358" i="5" l="1"/>
  <c r="K358" i="5" l="1"/>
  <c r="C359" i="5" s="1"/>
  <c r="J359" i="5" l="1"/>
  <c r="K359" i="5" l="1"/>
  <c r="C360" i="5" s="1"/>
  <c r="J360" i="5" l="1"/>
  <c r="K360" i="5" l="1"/>
  <c r="C361" i="5" s="1"/>
  <c r="J361" i="5" l="1"/>
  <c r="K361" i="5" l="1"/>
  <c r="C362" i="5" s="1"/>
  <c r="J362" i="5" l="1"/>
  <c r="K362" i="5" l="1"/>
  <c r="C363" i="5" s="1"/>
  <c r="J363" i="5" l="1"/>
  <c r="K363" i="5" l="1"/>
  <c r="C364" i="5" s="1"/>
  <c r="J364" i="5" l="1"/>
  <c r="K364" i="5" l="1"/>
  <c r="C365" i="5" s="1"/>
  <c r="J365" i="5" l="1"/>
  <c r="K365" i="5" l="1"/>
  <c r="C366" i="5" s="1"/>
  <c r="J366" i="5" l="1"/>
  <c r="K366" i="5" l="1"/>
  <c r="N2" i="5"/>
  <c r="N3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3B725C5-9AB5-4B6F-BCBD-4386FABD843E}" keepAlive="1" name="Zapytanie — ekodom" description="Połączenie z zapytaniem „ekodom” w skoroszycie." type="5" refreshedVersion="8" background="1" saveData="1">
    <dbPr connection="Provider=Microsoft.Mashup.OleDb.1;Data Source=$Workbook$;Location=ekodom;Extended Properties=&quot;&quot;" command="SELECT * FROM [ekodom]"/>
  </connection>
  <connection id="2" xr16:uid="{8768A2AA-F319-4496-8D35-CDFB9999F864}" keepAlive="1" name="Zapytanie — ekodom (2)" description="Połączenie z zapytaniem „ekodom (2)” w skoroszycie." type="5" refreshedVersion="8" background="1" saveData="1">
    <dbPr connection="Provider=Microsoft.Mashup.OleDb.1;Data Source=$Workbook$;Location=&quot;ekodom (2)&quot;;Extended Properties=&quot;&quot;" command="SELECT * FROM [ekodom (2)]"/>
  </connection>
  <connection id="3" xr16:uid="{A2139411-74EA-479A-BD67-76E38C682FB5}" keepAlive="1" name="Zapytanie — ekodom (3)" description="Połączenie z zapytaniem „ekodom (3)” w skoroszycie." type="5" refreshedVersion="8" background="1" saveData="1">
    <dbPr connection="Provider=Microsoft.Mashup.OleDb.1;Data Source=$Workbook$;Location=&quot;ekodom (3)&quot;;Extended Properties=&quot;&quot;" command="SELECT * FROM [ekodom (3)]"/>
  </connection>
</connections>
</file>

<file path=xl/sharedStrings.xml><?xml version="1.0" encoding="utf-8"?>
<sst xmlns="http://schemas.openxmlformats.org/spreadsheetml/2006/main" count="52" uniqueCount="30">
  <si>
    <t>Data</t>
  </si>
  <si>
    <t>retencja</t>
  </si>
  <si>
    <t>Kolumna1</t>
  </si>
  <si>
    <t>Codziennie</t>
  </si>
  <si>
    <t>Czy data pod?</t>
  </si>
  <si>
    <t>Prace</t>
  </si>
  <si>
    <t>Podlewanie</t>
  </si>
  <si>
    <t>Zużycie</t>
  </si>
  <si>
    <t>Z wodociągów</t>
  </si>
  <si>
    <t>Stan</t>
  </si>
  <si>
    <t>Pozostałe</t>
  </si>
  <si>
    <t>Najdłuższy okres:</t>
  </si>
  <si>
    <t>Ilość podlewań:</t>
  </si>
  <si>
    <t>Etykiety wierszy</t>
  </si>
  <si>
    <t>Suma końcowa</t>
  </si>
  <si>
    <t>sty</t>
  </si>
  <si>
    <t>lut</t>
  </si>
  <si>
    <t>mar</t>
  </si>
  <si>
    <t>kwi</t>
  </si>
  <si>
    <t>maj</t>
  </si>
  <si>
    <t>cze</t>
  </si>
  <si>
    <t>lip</t>
  </si>
  <si>
    <t>sie</t>
  </si>
  <si>
    <t>wrz</t>
  </si>
  <si>
    <t>paź</t>
  </si>
  <si>
    <t>lis</t>
  </si>
  <si>
    <t>gru</t>
  </si>
  <si>
    <t>Suma z retencja</t>
  </si>
  <si>
    <t>Z wodociągów:</t>
  </si>
  <si>
    <t>Ilość: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</si>
</sst>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2" borderId="0" xfId="0" applyFill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ny" xfId="0" builtinId="0"/>
  </cellStyles>
  <dxfs count="2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theme="8" tint="0.79998168889431442"/>
        </patternFill>
      </fill>
    </dxf>
    <dxf>
      <numFmt numFmtId="0" formatCode="General"/>
      <fill>
        <patternFill patternType="solid">
          <fgColor indexed="64"/>
          <bgColor theme="8" tint="0.79998168889431442"/>
        </patternFill>
      </fill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theme="8" tint="0.79998168889431442"/>
        </patternFill>
      </fill>
    </dxf>
    <dxf>
      <numFmt numFmtId="0" formatCode="General"/>
      <fill>
        <patternFill patternType="solid">
          <fgColor indexed="64"/>
          <bgColor theme="8" tint="0.79998168889431442"/>
        </patternFill>
      </fill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theme="8" tint="0.79998168889431442"/>
        </patternFill>
      </fill>
    </dxf>
    <dxf>
      <numFmt numFmtId="0" formatCode="General"/>
      <fill>
        <patternFill patternType="solid">
          <fgColor indexed="64"/>
          <bgColor theme="8" tint="0.79998168889431442"/>
        </patternFill>
      </fill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[ekodom.xlsx]4,2!Tabela przestawna1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Ilość retencjonowanej</a:t>
            </a:r>
            <a:r>
              <a:rPr lang="pl-PL" baseline="0"/>
              <a:t> wody w kolejnych miesiącach roku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'4,2'!$B$3</c:f>
              <c:strCache>
                <c:ptCount val="1"/>
                <c:pt idx="0">
                  <c:v>Suma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'4,2'!$A$4:$A$16</c:f>
              <c:strCache>
                <c:ptCount val="12"/>
                <c:pt idx="0">
                  <c:v>sty</c:v>
                </c:pt>
                <c:pt idx="1">
                  <c:v>lut</c:v>
                </c:pt>
                <c:pt idx="2">
                  <c:v>mar</c:v>
                </c:pt>
                <c:pt idx="3">
                  <c:v>kwi</c:v>
                </c:pt>
                <c:pt idx="4">
                  <c:v>maj</c:v>
                </c:pt>
                <c:pt idx="5">
                  <c:v>cze</c:v>
                </c:pt>
                <c:pt idx="6">
                  <c:v>lip</c:v>
                </c:pt>
                <c:pt idx="7">
                  <c:v>sie</c:v>
                </c:pt>
                <c:pt idx="8">
                  <c:v>wrz</c:v>
                </c:pt>
                <c:pt idx="9">
                  <c:v>paź</c:v>
                </c:pt>
                <c:pt idx="10">
                  <c:v>lis</c:v>
                </c:pt>
                <c:pt idx="11">
                  <c:v>gru</c:v>
                </c:pt>
              </c:strCache>
            </c:strRef>
          </c:cat>
          <c:val>
            <c:numRef>
              <c:f>'4,2'!$B$4:$B$16</c:f>
              <c:numCache>
                <c:formatCode>General</c:formatCode>
                <c:ptCount val="12"/>
                <c:pt idx="0">
                  <c:v>2452</c:v>
                </c:pt>
                <c:pt idx="1">
                  <c:v>1381</c:v>
                </c:pt>
                <c:pt idx="2">
                  <c:v>3755</c:v>
                </c:pt>
                <c:pt idx="3">
                  <c:v>4213</c:v>
                </c:pt>
                <c:pt idx="4">
                  <c:v>3935</c:v>
                </c:pt>
                <c:pt idx="5">
                  <c:v>5566</c:v>
                </c:pt>
                <c:pt idx="6">
                  <c:v>6516</c:v>
                </c:pt>
                <c:pt idx="7">
                  <c:v>2698</c:v>
                </c:pt>
                <c:pt idx="8">
                  <c:v>5680</c:v>
                </c:pt>
                <c:pt idx="9">
                  <c:v>12225</c:v>
                </c:pt>
                <c:pt idx="10">
                  <c:v>14761</c:v>
                </c:pt>
                <c:pt idx="11">
                  <c:v>840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1A-4CC4-AB5B-D879812488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3157072"/>
        <c:axId val="1393157552"/>
      </c:barChart>
      <c:catAx>
        <c:axId val="1393157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Miesiąc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93157552"/>
        <c:crosses val="autoZero"/>
        <c:auto val="1"/>
        <c:lblAlgn val="ctr"/>
        <c:lblOffset val="100"/>
        <c:noMultiLvlLbl val="0"/>
      </c:catAx>
      <c:valAx>
        <c:axId val="139315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Ilość w litrach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93157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449580</xdr:colOff>
      <xdr:row>1</xdr:row>
      <xdr:rowOff>15240</xdr:rowOff>
    </xdr:from>
    <xdr:to>
      <xdr:col>13</xdr:col>
      <xdr:colOff>106680</xdr:colOff>
      <xdr:row>23</xdr:row>
      <xdr:rowOff>129540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E6BACDAE-3738-BE81-7DD7-C39A4F2DF0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na" refreshedDate="45375.559544791664" createdVersion="8" refreshedVersion="8" minRefreshableVersion="3" recordCount="365" xr:uid="{81929A35-C1A1-48C1-8F0A-0D696181998C}">
  <cacheSource type="worksheet">
    <worksheetSource name="ekodom"/>
  </cacheSource>
  <cacheFields count="13">
    <cacheField name="Data" numFmtId="14">
      <sharedItems containsSemiMixedTypes="0" containsNonDate="0" containsDate="1" containsString="0" minDate="2022-01-01T00:00:00" maxDate="2023-01-01T00:00:00" count="365">
        <d v="2022-01-01T00:00:00"/>
        <d v="2022-01-02T00:00:00"/>
        <d v="2022-01-03T00:00:00"/>
        <d v="2022-01-04T00:00:00"/>
        <d v="2022-01-05T00:00:00"/>
        <d v="2022-01-06T00:00:00"/>
        <d v="2022-01-07T00:00:00"/>
        <d v="2022-01-08T00:00:00"/>
        <d v="2022-01-09T00:00:00"/>
        <d v="2022-01-10T00:00:00"/>
        <d v="2022-01-11T00:00:00"/>
        <d v="2022-01-12T00:00:00"/>
        <d v="2022-01-13T00:00:00"/>
        <d v="2022-01-14T00:00:00"/>
        <d v="2022-01-15T00:00:00"/>
        <d v="2022-01-16T00:00:00"/>
        <d v="2022-01-17T00:00:00"/>
        <d v="2022-01-18T00:00:00"/>
        <d v="2022-01-19T00:00:00"/>
        <d v="2022-01-20T00:00:00"/>
        <d v="2022-01-21T00:00:00"/>
        <d v="2022-01-22T00:00:00"/>
        <d v="2022-01-23T00:00:00"/>
        <d v="2022-01-24T00:00:00"/>
        <d v="2022-01-25T00:00:00"/>
        <d v="2022-01-26T00:00:00"/>
        <d v="2022-01-27T00:00:00"/>
        <d v="2022-01-28T00:00:00"/>
        <d v="2022-01-29T00:00:00"/>
        <d v="2022-01-30T00:00:00"/>
        <d v="2022-01-31T00:00:00"/>
        <d v="2022-02-01T00:00:00"/>
        <d v="2022-02-02T00:00:00"/>
        <d v="2022-02-03T00:00:00"/>
        <d v="2022-02-04T00:00:00"/>
        <d v="2022-02-05T00:00:00"/>
        <d v="2022-02-06T00:00:00"/>
        <d v="2022-02-07T00:00:00"/>
        <d v="2022-02-08T00:00:00"/>
        <d v="2022-02-09T00:00:00"/>
        <d v="2022-02-10T00:00:00"/>
        <d v="2022-02-11T00:00:00"/>
        <d v="2022-02-12T00:00:00"/>
        <d v="2022-02-13T00:00:00"/>
        <d v="2022-02-14T00:00:00"/>
        <d v="2022-02-15T00:00:00"/>
        <d v="2022-02-16T00:00:00"/>
        <d v="2022-02-17T00:00:00"/>
        <d v="2022-02-18T00:00:00"/>
        <d v="2022-02-19T00:00:00"/>
        <d v="2022-02-20T00:00:00"/>
        <d v="2022-02-21T00:00:00"/>
        <d v="2022-02-22T00:00:00"/>
        <d v="2022-02-23T00:00:00"/>
        <d v="2022-02-24T00:00:00"/>
        <d v="2022-02-25T00:00:00"/>
        <d v="2022-02-26T00:00:00"/>
        <d v="2022-02-27T00:00:00"/>
        <d v="2022-02-28T00:00:00"/>
        <d v="2022-03-01T00:00:00"/>
        <d v="2022-03-02T00:00:00"/>
        <d v="2022-03-03T00:00:00"/>
        <d v="2022-03-04T00:00:00"/>
        <d v="2022-03-05T00:00:00"/>
        <d v="2022-03-06T00:00:00"/>
        <d v="2022-03-07T00:00:00"/>
        <d v="2022-03-08T00:00:00"/>
        <d v="2022-03-09T00:00:00"/>
        <d v="2022-03-10T00:00:00"/>
        <d v="2022-03-11T00:00:00"/>
        <d v="2022-03-12T00:00:00"/>
        <d v="2022-03-13T00:00:00"/>
        <d v="2022-03-14T00:00:00"/>
        <d v="2022-03-15T00:00:00"/>
        <d v="2022-03-16T00:00:00"/>
        <d v="2022-03-17T00:00:00"/>
        <d v="2022-03-18T00:00:00"/>
        <d v="2022-03-19T00:00:00"/>
        <d v="2022-03-20T00:00:00"/>
        <d v="2022-03-21T00:00:00"/>
        <d v="2022-03-22T00:00:00"/>
        <d v="2022-03-23T00:00:00"/>
        <d v="2022-03-24T00:00:00"/>
        <d v="2022-03-25T00:00:00"/>
        <d v="2022-03-26T00:00:00"/>
        <d v="2022-03-27T00:00:00"/>
        <d v="2022-03-28T00:00:00"/>
        <d v="2022-03-29T00:00:00"/>
        <d v="2022-03-30T00:00:00"/>
        <d v="2022-03-31T00:00:00"/>
        <d v="2022-04-01T00:00:00"/>
        <d v="2022-04-02T00:00:00"/>
        <d v="2022-04-03T00:00:00"/>
        <d v="2022-04-04T00:00:00"/>
        <d v="2022-04-05T00:00:00"/>
        <d v="2022-04-06T00:00:00"/>
        <d v="2022-04-07T00:00:00"/>
        <d v="2022-04-08T00:00:00"/>
        <d v="2022-04-09T00:00:00"/>
        <d v="2022-04-10T00:00:00"/>
        <d v="2022-04-11T00:00:00"/>
        <d v="2022-04-12T00:00:00"/>
        <d v="2022-04-13T00:00:00"/>
        <d v="2022-04-14T00:00:00"/>
        <d v="2022-04-15T00:00:00"/>
        <d v="2022-04-16T00:00:00"/>
        <d v="2022-04-17T00:00:00"/>
        <d v="2022-04-18T00:00:00"/>
        <d v="2022-04-19T00:00:00"/>
        <d v="2022-04-20T00:00:00"/>
        <d v="2022-04-21T00:00:00"/>
        <d v="2022-04-22T00:00:00"/>
        <d v="2022-04-23T00:00:00"/>
        <d v="2022-04-24T00:00:00"/>
        <d v="2022-04-25T00:00:00"/>
        <d v="2022-04-26T00:00:00"/>
        <d v="2022-04-27T00:00:00"/>
        <d v="2022-04-28T00:00:00"/>
        <d v="2022-04-29T00:00:00"/>
        <d v="2022-04-30T00:00:00"/>
        <d v="2022-05-01T00:00:00"/>
        <d v="2022-05-02T00:00:00"/>
        <d v="2022-05-03T00:00:00"/>
        <d v="2022-05-04T00:00:00"/>
        <d v="2022-05-05T00:00:00"/>
        <d v="2022-05-06T00:00:00"/>
        <d v="2022-05-07T00:00:00"/>
        <d v="2022-05-08T00:00:00"/>
        <d v="2022-05-09T00:00:00"/>
        <d v="2022-05-10T00:00:00"/>
        <d v="2022-05-11T00:00:00"/>
        <d v="2022-05-12T00:00:00"/>
        <d v="2022-05-13T00:00:00"/>
        <d v="2022-05-14T00:00:00"/>
        <d v="2022-05-15T00:00:00"/>
        <d v="2022-05-16T00:00:00"/>
        <d v="2022-05-17T00:00:00"/>
        <d v="2022-05-18T00:00:00"/>
        <d v="2022-05-19T00:00:00"/>
        <d v="2022-05-20T00:00:00"/>
        <d v="2022-05-21T00:00:00"/>
        <d v="2022-05-22T00:00:00"/>
        <d v="2022-05-23T00:00:00"/>
        <d v="2022-05-24T00:00:00"/>
        <d v="2022-05-25T00:00:00"/>
        <d v="2022-05-26T00:00:00"/>
        <d v="2022-05-27T00:00:00"/>
        <d v="2022-05-28T00:00:00"/>
        <d v="2022-05-29T00:00:00"/>
        <d v="2022-05-30T00:00:00"/>
        <d v="2022-05-31T00:00:00"/>
        <d v="2022-06-01T00:00:00"/>
        <d v="2022-06-02T00:00:00"/>
        <d v="2022-06-03T00:00:00"/>
        <d v="2022-06-04T00:00:00"/>
        <d v="2022-06-05T00:00:00"/>
        <d v="2022-06-06T00:00:00"/>
        <d v="2022-06-07T00:00:00"/>
        <d v="2022-06-08T00:00:00"/>
        <d v="2022-06-09T00:00:00"/>
        <d v="2022-06-10T00:00:00"/>
        <d v="2022-06-11T00:00:00"/>
        <d v="2022-06-12T00:00:00"/>
        <d v="2022-06-13T00:00:00"/>
        <d v="2022-06-14T00:00:00"/>
        <d v="2022-06-15T00:00:00"/>
        <d v="2022-06-16T00:00:00"/>
        <d v="2022-06-17T00:00:00"/>
        <d v="2022-06-18T00:00:00"/>
        <d v="2022-06-19T00:00:00"/>
        <d v="2022-06-20T00:00:00"/>
        <d v="2022-06-21T00:00:00"/>
        <d v="2022-06-22T00:00:00"/>
        <d v="2022-06-23T00:00:00"/>
        <d v="2022-06-24T00:00:00"/>
        <d v="2022-06-25T00:00:00"/>
        <d v="2022-06-26T00:00:00"/>
        <d v="2022-06-27T00:00:00"/>
        <d v="2022-06-28T00:00:00"/>
        <d v="2022-06-29T00:00:00"/>
        <d v="2022-06-30T00:00:00"/>
        <d v="2022-07-01T00:00:00"/>
        <d v="2022-07-02T00:00:00"/>
        <d v="2022-07-03T00:00:00"/>
        <d v="2022-07-04T00:00:00"/>
        <d v="2022-07-05T00:00:00"/>
        <d v="2022-07-06T00:00:00"/>
        <d v="2022-07-07T00:00:00"/>
        <d v="2022-07-08T00:00:00"/>
        <d v="2022-07-09T00:00:00"/>
        <d v="2022-07-10T00:00:00"/>
        <d v="2022-07-11T00:00:00"/>
        <d v="2022-07-12T00:00:00"/>
        <d v="2022-07-13T00:00:00"/>
        <d v="2022-07-14T00:00:00"/>
        <d v="2022-07-15T00:00:00"/>
        <d v="2022-07-16T00:00:00"/>
        <d v="2022-07-17T00:00:00"/>
        <d v="2022-07-18T00:00:00"/>
        <d v="2022-07-19T00:00:00"/>
        <d v="2022-07-20T00:00:00"/>
        <d v="2022-07-21T00:00:00"/>
        <d v="2022-07-22T00:00:00"/>
        <d v="2022-07-23T00:00:00"/>
        <d v="2022-07-24T00:00:00"/>
        <d v="2022-07-25T00:00:00"/>
        <d v="2022-07-26T00:00:00"/>
        <d v="2022-07-27T00:00:00"/>
        <d v="2022-07-28T00:00:00"/>
        <d v="2022-07-29T00:00:00"/>
        <d v="2022-07-30T00:00:00"/>
        <d v="2022-07-31T00:00:00"/>
        <d v="2022-08-01T00:00:00"/>
        <d v="2022-08-02T00:00:00"/>
        <d v="2022-08-03T00:00:00"/>
        <d v="2022-08-04T00:00:00"/>
        <d v="2022-08-05T00:00:00"/>
        <d v="2022-08-06T00:00:00"/>
        <d v="2022-08-07T00:00:00"/>
        <d v="2022-08-08T00:00:00"/>
        <d v="2022-08-09T00:00:00"/>
        <d v="2022-08-10T00:00:00"/>
        <d v="2022-08-11T00:00:00"/>
        <d v="2022-08-12T00:00:00"/>
        <d v="2022-08-13T00:00:00"/>
        <d v="2022-08-14T00:00:00"/>
        <d v="2022-08-15T00:00:00"/>
        <d v="2022-08-16T00:00:00"/>
        <d v="2022-08-17T00:00:00"/>
        <d v="2022-08-18T00:00:00"/>
        <d v="2022-08-19T00:00:00"/>
        <d v="2022-08-20T00:00:00"/>
        <d v="2022-08-21T00:00:00"/>
        <d v="2022-08-22T00:00:00"/>
        <d v="2022-08-23T00:00:00"/>
        <d v="2022-08-24T00:00:00"/>
        <d v="2022-08-25T00:00:00"/>
        <d v="2022-08-26T00:00:00"/>
        <d v="2022-08-27T00:00:00"/>
        <d v="2022-08-28T00:00:00"/>
        <d v="2022-08-29T00:00:00"/>
        <d v="2022-08-30T00:00:00"/>
        <d v="2022-08-31T00:00:00"/>
        <d v="2022-09-01T00:00:00"/>
        <d v="2022-09-02T00:00:00"/>
        <d v="2022-09-03T00:00:00"/>
        <d v="2022-09-04T00:00:00"/>
        <d v="2022-09-05T00:00:00"/>
        <d v="2022-09-06T00:00:00"/>
        <d v="2022-09-07T00:00:00"/>
        <d v="2022-09-08T00:00:00"/>
        <d v="2022-09-09T00:00:00"/>
        <d v="2022-09-10T00:00:00"/>
        <d v="2022-09-11T00:00:00"/>
        <d v="2022-09-12T00:00:00"/>
        <d v="2022-09-13T00:00:00"/>
        <d v="2022-09-14T00:00:00"/>
        <d v="2022-09-15T00:00:00"/>
        <d v="2022-09-16T00:00:00"/>
        <d v="2022-09-17T00:00:00"/>
        <d v="2022-09-18T00:00:00"/>
        <d v="2022-09-19T00:00:00"/>
        <d v="2022-09-20T00:00:00"/>
        <d v="2022-09-21T00:00:00"/>
        <d v="2022-09-22T00:00:00"/>
        <d v="2022-09-23T00:00:00"/>
        <d v="2022-09-24T00:00:00"/>
        <d v="2022-09-25T00:00:00"/>
        <d v="2022-09-26T00:00:00"/>
        <d v="2022-09-27T00:00:00"/>
        <d v="2022-09-28T00:00:00"/>
        <d v="2022-09-29T00:00:00"/>
        <d v="2022-09-30T00:00:00"/>
        <d v="2022-10-01T00:00:00"/>
        <d v="2022-10-02T00:00:00"/>
        <d v="2022-10-03T00:00:00"/>
        <d v="2022-10-04T00:00:00"/>
        <d v="2022-10-05T00:00:00"/>
        <d v="2022-10-06T00:00:00"/>
        <d v="2022-10-07T00:00:00"/>
        <d v="2022-10-08T00:00:00"/>
        <d v="2022-10-09T00:00:00"/>
        <d v="2022-10-10T00:00:00"/>
        <d v="2022-10-11T00:00:00"/>
        <d v="2022-10-12T00:00:00"/>
        <d v="2022-10-13T00:00:00"/>
        <d v="2022-10-14T00:00:00"/>
        <d v="2022-10-15T00:00:00"/>
        <d v="2022-10-16T00:00:00"/>
        <d v="2022-10-17T00:00:00"/>
        <d v="2022-10-18T00:00:00"/>
        <d v="2022-10-19T00:00:00"/>
        <d v="2022-10-20T00:00:00"/>
        <d v="2022-10-21T00:00:00"/>
        <d v="2022-10-22T00:00:00"/>
        <d v="2022-10-23T00:00:00"/>
        <d v="2022-10-24T00:00:00"/>
        <d v="2022-10-25T00:00:00"/>
        <d v="2022-10-26T00:00:00"/>
        <d v="2022-10-27T00:00:00"/>
        <d v="2022-10-28T00:00:00"/>
        <d v="2022-10-29T00:00:00"/>
        <d v="2022-10-30T00:00:00"/>
        <d v="2022-10-31T00:00:00"/>
        <d v="2022-11-01T00:00:00"/>
        <d v="2022-11-02T00:00:00"/>
        <d v="2022-11-03T00:00:00"/>
        <d v="2022-11-04T00:00:00"/>
        <d v="2022-11-05T00:00:00"/>
        <d v="2022-11-06T00:00:00"/>
        <d v="2022-11-07T00:00:00"/>
        <d v="2022-11-08T00:00:00"/>
        <d v="2022-11-09T00:00:00"/>
        <d v="2022-11-10T00:00:00"/>
        <d v="2022-11-11T00:00:00"/>
        <d v="2022-11-12T00:00:00"/>
        <d v="2022-11-13T00:00:00"/>
        <d v="2022-11-14T00:00:00"/>
        <d v="2022-11-15T00:00:00"/>
        <d v="2022-11-16T00:00:00"/>
        <d v="2022-11-17T00:00:00"/>
        <d v="2022-11-18T00:00:00"/>
        <d v="2022-11-19T00:00:00"/>
        <d v="2022-11-20T00:00:00"/>
        <d v="2022-11-21T00:00:00"/>
        <d v="2022-11-22T00:00:00"/>
        <d v="2022-11-23T00:00:00"/>
        <d v="2022-11-24T00:00:00"/>
        <d v="2022-11-25T00:00:00"/>
        <d v="2022-11-26T00:00:00"/>
        <d v="2022-11-27T00:00:00"/>
        <d v="2022-11-28T00:00:00"/>
        <d v="2022-11-29T00:00:00"/>
        <d v="2022-11-30T00:00:00"/>
        <d v="2022-12-01T00:00:00"/>
        <d v="2022-12-02T00:00:00"/>
        <d v="2022-12-03T00:00:00"/>
        <d v="2022-12-04T00:00:00"/>
        <d v="2022-12-05T00:00:00"/>
        <d v="2022-12-06T00:00:00"/>
        <d v="2022-12-07T00:00:00"/>
        <d v="2022-12-08T00:00:00"/>
        <d v="2022-12-09T00:00:00"/>
        <d v="2022-12-10T00:00:00"/>
        <d v="2022-12-11T00:00:00"/>
        <d v="2022-12-12T00:00:00"/>
        <d v="2022-12-13T00:00:00"/>
        <d v="2022-12-14T00:00:00"/>
        <d v="2022-12-15T00:00:00"/>
        <d v="2022-12-16T00:00:00"/>
        <d v="2022-12-17T00:00:00"/>
        <d v="2022-12-18T00:00:00"/>
        <d v="2022-12-19T00:00:00"/>
        <d v="2022-12-20T00:00:00"/>
        <d v="2022-12-21T00:00:00"/>
        <d v="2022-12-22T00:00:00"/>
        <d v="2022-12-23T00:00:00"/>
        <d v="2022-12-24T00:00:00"/>
        <d v="2022-12-25T00:00:00"/>
        <d v="2022-12-26T00:00:00"/>
        <d v="2022-12-27T00:00:00"/>
        <d v="2022-12-28T00:00:00"/>
        <d v="2022-12-29T00:00:00"/>
        <d v="2022-12-30T00:00:00"/>
        <d v="2022-12-31T00:00:00"/>
      </sharedItems>
      <fieldGroup par="12"/>
    </cacheField>
    <cacheField name="retencja" numFmtId="0">
      <sharedItems containsSemiMixedTypes="0" containsString="0" containsNumber="1" containsInteger="1" minValue="0" maxValue="1463"/>
    </cacheField>
    <cacheField name="Stan" numFmtId="0">
      <sharedItems containsSemiMixedTypes="0" containsString="0" containsNumber="1" containsInteger="1" minValue="0" maxValue="16294"/>
    </cacheField>
    <cacheField name="Codziennie" numFmtId="0">
      <sharedItems containsSemiMixedTypes="0" containsString="0" containsNumber="1" containsInteger="1" minValue="190" maxValue="190"/>
    </cacheField>
    <cacheField name="Prace" numFmtId="0">
      <sharedItems containsSemiMixedTypes="0" containsString="0" containsNumber="1" containsInteger="1" minValue="0" maxValue="50"/>
    </cacheField>
    <cacheField name="Czy data pod?" numFmtId="0">
      <sharedItems containsSemiMixedTypes="0" containsString="0" containsNumber="1" containsInteger="1" minValue="0" maxValue="1"/>
    </cacheField>
    <cacheField name="Kolumna1" numFmtId="0">
      <sharedItems containsSemiMixedTypes="0" containsString="0" containsNumber="1" containsInteger="1" minValue="0" maxValue="21"/>
    </cacheField>
    <cacheField name="Podlewanie" numFmtId="0">
      <sharedItems containsSemiMixedTypes="0" containsString="0" containsNumber="1" containsInteger="1" minValue="0" maxValue="300"/>
    </cacheField>
    <cacheField name="Zużycie" numFmtId="0">
      <sharedItems containsSemiMixedTypes="0" containsString="0" containsNumber="1" containsInteger="1" minValue="190" maxValue="540"/>
    </cacheField>
    <cacheField name="Z wodociągów" numFmtId="0">
      <sharedItems containsSemiMixedTypes="0" containsString="0" containsNumber="1" containsInteger="1" minValue="0" maxValue="540"/>
    </cacheField>
    <cacheField name="Pozostałe" numFmtId="0">
      <sharedItems containsSemiMixedTypes="0" containsString="0" containsNumber="1" containsInteger="1" minValue="0" maxValue="16104"/>
    </cacheField>
    <cacheField name="Dni (Data)" numFmtId="0" databaseField="0">
      <fieldGroup base="0">
        <rangePr groupBy="days" startDate="2022-01-01T00:00:00" endDate="2023-01-01T00:00:00"/>
        <groupItems count="368">
          <s v="&lt;01.01.2022"/>
          <s v="01.sty"/>
          <s v="02.sty"/>
          <s v="03.sty"/>
          <s v="04.sty"/>
          <s v="05.sty"/>
          <s v="06.sty"/>
          <s v="07.sty"/>
          <s v="08.sty"/>
          <s v="09.sty"/>
          <s v="10.sty"/>
          <s v="11.sty"/>
          <s v="12.sty"/>
          <s v="13.sty"/>
          <s v="14.sty"/>
          <s v="15.sty"/>
          <s v="16.sty"/>
          <s v="17.sty"/>
          <s v="18.sty"/>
          <s v="19.sty"/>
          <s v="20.sty"/>
          <s v="21.sty"/>
          <s v="22.sty"/>
          <s v="23.sty"/>
          <s v="24.sty"/>
          <s v="25.sty"/>
          <s v="26.sty"/>
          <s v="27.sty"/>
          <s v="28.sty"/>
          <s v="29.sty"/>
          <s v="30.sty"/>
          <s v="31.sty"/>
          <s v="01.lut"/>
          <s v="02.lut"/>
          <s v="03.lut"/>
          <s v="04.lut"/>
          <s v="05.lut"/>
          <s v="06.lut"/>
          <s v="07.lut"/>
          <s v="08.lut"/>
          <s v="09.lut"/>
          <s v="10.lut"/>
          <s v="11.lut"/>
          <s v="12.lut"/>
          <s v="13.lut"/>
          <s v="14.lut"/>
          <s v="15.lut"/>
          <s v="16.lut"/>
          <s v="17.lut"/>
          <s v="18.lut"/>
          <s v="19.lut"/>
          <s v="20.lut"/>
          <s v="21.lut"/>
          <s v="22.lut"/>
          <s v="23.lut"/>
          <s v="24.lut"/>
          <s v="25.lut"/>
          <s v="26.lut"/>
          <s v="27.lut"/>
          <s v="28.lut"/>
          <s v="29.lut"/>
          <s v="01.mar"/>
          <s v="02.mar"/>
          <s v="03.mar"/>
          <s v="04.mar"/>
          <s v="05.mar"/>
          <s v="06.mar"/>
          <s v="07.mar"/>
          <s v="08.mar"/>
          <s v="09.mar"/>
          <s v="10.mar"/>
          <s v="11.mar"/>
          <s v="12.mar"/>
          <s v="13.mar"/>
          <s v="14.mar"/>
          <s v="15.mar"/>
          <s v="16.mar"/>
          <s v="17.mar"/>
          <s v="18.mar"/>
          <s v="19.mar"/>
          <s v="20.mar"/>
          <s v="21.mar"/>
          <s v="22.mar"/>
          <s v="23.mar"/>
          <s v="24.mar"/>
          <s v="25.mar"/>
          <s v="26.mar"/>
          <s v="27.mar"/>
          <s v="28.mar"/>
          <s v="29.mar"/>
          <s v="30.mar"/>
          <s v="31.mar"/>
          <s v="01.kwi"/>
          <s v="02.kwi"/>
          <s v="03.kwi"/>
          <s v="04.kwi"/>
          <s v="05.kwi"/>
          <s v="06.kwi"/>
          <s v="07.kwi"/>
          <s v="08.kwi"/>
          <s v="09.kwi"/>
          <s v="10.kwi"/>
          <s v="11.kwi"/>
          <s v="12.kwi"/>
          <s v="13.kwi"/>
          <s v="14.kwi"/>
          <s v="15.kwi"/>
          <s v="16.kwi"/>
          <s v="17.kwi"/>
          <s v="18.kwi"/>
          <s v="19.kwi"/>
          <s v="20.kwi"/>
          <s v="21.kwi"/>
          <s v="22.kwi"/>
          <s v="23.kwi"/>
          <s v="24.kwi"/>
          <s v="25.kwi"/>
          <s v="26.kwi"/>
          <s v="27.kwi"/>
          <s v="28.kwi"/>
          <s v="29.kwi"/>
          <s v="30.kwi"/>
          <s v="01.maj"/>
          <s v="02.maj"/>
          <s v="03.maj"/>
          <s v="04.maj"/>
          <s v="05.maj"/>
          <s v="06.maj"/>
          <s v="07.maj"/>
          <s v="08.maj"/>
          <s v="09.maj"/>
          <s v="10.maj"/>
          <s v="11.maj"/>
          <s v="12.maj"/>
          <s v="13.maj"/>
          <s v="14.maj"/>
          <s v="15.maj"/>
          <s v="16.maj"/>
          <s v="17.maj"/>
          <s v="18.maj"/>
          <s v="19.maj"/>
          <s v="20.maj"/>
          <s v="21.maj"/>
          <s v="22.maj"/>
          <s v="23.maj"/>
          <s v="24.maj"/>
          <s v="25.maj"/>
          <s v="26.maj"/>
          <s v="27.maj"/>
          <s v="28.maj"/>
          <s v="29.maj"/>
          <s v="30.maj"/>
          <s v="31.maj"/>
          <s v="01.cze"/>
          <s v="02.cze"/>
          <s v="03.cze"/>
          <s v="04.cze"/>
          <s v="05.cze"/>
          <s v="06.cze"/>
          <s v="07.cze"/>
          <s v="08.cze"/>
          <s v="09.cze"/>
          <s v="10.cze"/>
          <s v="11.cze"/>
          <s v="12.cze"/>
          <s v="13.cze"/>
          <s v="14.cze"/>
          <s v="15.cze"/>
          <s v="16.cze"/>
          <s v="17.cze"/>
          <s v="18.cze"/>
          <s v="19.cze"/>
          <s v="20.cze"/>
          <s v="21.cze"/>
          <s v="22.cze"/>
          <s v="23.cze"/>
          <s v="24.cze"/>
          <s v="25.cze"/>
          <s v="26.cze"/>
          <s v="27.cze"/>
          <s v="28.cze"/>
          <s v="29.cze"/>
          <s v="30.cze"/>
          <s v="01.lip"/>
          <s v="02.lip"/>
          <s v="03.lip"/>
          <s v="04.lip"/>
          <s v="05.lip"/>
          <s v="06.lip"/>
          <s v="07.lip"/>
          <s v="08.lip"/>
          <s v="09.lip"/>
          <s v="10.lip"/>
          <s v="11.lip"/>
          <s v="12.lip"/>
          <s v="13.lip"/>
          <s v="14.lip"/>
          <s v="15.lip"/>
          <s v="16.lip"/>
          <s v="17.lip"/>
          <s v="18.lip"/>
          <s v="19.lip"/>
          <s v="20.lip"/>
          <s v="21.lip"/>
          <s v="22.lip"/>
          <s v="23.lip"/>
          <s v="24.lip"/>
          <s v="25.lip"/>
          <s v="26.lip"/>
          <s v="27.lip"/>
          <s v="28.lip"/>
          <s v="29.lip"/>
          <s v="30.lip"/>
          <s v="31.lip"/>
          <s v="01.sie"/>
          <s v="02.sie"/>
          <s v="03.sie"/>
          <s v="04.sie"/>
          <s v="05.sie"/>
          <s v="06.sie"/>
          <s v="07.sie"/>
          <s v="08.sie"/>
          <s v="09.sie"/>
          <s v="10.sie"/>
          <s v="11.sie"/>
          <s v="12.sie"/>
          <s v="13.sie"/>
          <s v="14.sie"/>
          <s v="15.sie"/>
          <s v="16.sie"/>
          <s v="17.sie"/>
          <s v="18.sie"/>
          <s v="19.sie"/>
          <s v="20.sie"/>
          <s v="21.sie"/>
          <s v="22.sie"/>
          <s v="23.sie"/>
          <s v="24.sie"/>
          <s v="25.sie"/>
          <s v="26.sie"/>
          <s v="27.sie"/>
          <s v="28.sie"/>
          <s v="29.sie"/>
          <s v="30.sie"/>
          <s v="31.sie"/>
          <s v="01.wrz"/>
          <s v="02.wrz"/>
          <s v="03.wrz"/>
          <s v="04.wrz"/>
          <s v="05.wrz"/>
          <s v="06.wrz"/>
          <s v="07.wrz"/>
          <s v="08.wrz"/>
          <s v="09.wrz"/>
          <s v="10.wrz"/>
          <s v="11.wrz"/>
          <s v="12.wrz"/>
          <s v="13.wrz"/>
          <s v="14.wrz"/>
          <s v="15.wrz"/>
          <s v="16.wrz"/>
          <s v="17.wrz"/>
          <s v="18.wrz"/>
          <s v="19.wrz"/>
          <s v="20.wrz"/>
          <s v="21.wrz"/>
          <s v="22.wrz"/>
          <s v="23.wrz"/>
          <s v="24.wrz"/>
          <s v="25.wrz"/>
          <s v="26.wrz"/>
          <s v="27.wrz"/>
          <s v="28.wrz"/>
          <s v="29.wrz"/>
          <s v="30.wrz"/>
          <s v="01.paź"/>
          <s v="02.paź"/>
          <s v="03.paź"/>
          <s v="04.paź"/>
          <s v="05.paź"/>
          <s v="06.paź"/>
          <s v="07.paź"/>
          <s v="08.paź"/>
          <s v="09.paź"/>
          <s v="10.paź"/>
          <s v="11.paź"/>
          <s v="12.paź"/>
          <s v="13.paź"/>
          <s v="14.paź"/>
          <s v="15.paź"/>
          <s v="16.paź"/>
          <s v="17.paź"/>
          <s v="18.paź"/>
          <s v="19.paź"/>
          <s v="20.paź"/>
          <s v="21.paź"/>
          <s v="22.paź"/>
          <s v="23.paź"/>
          <s v="24.paź"/>
          <s v="25.paź"/>
          <s v="26.paź"/>
          <s v="27.paź"/>
          <s v="28.paź"/>
          <s v="29.paź"/>
          <s v="30.paź"/>
          <s v="31.paź"/>
          <s v="01.lis"/>
          <s v="02.lis"/>
          <s v="03.lis"/>
          <s v="04.lis"/>
          <s v="05.lis"/>
          <s v="06.lis"/>
          <s v="07.lis"/>
          <s v="08.lis"/>
          <s v="09.lis"/>
          <s v="10.lis"/>
          <s v="11.lis"/>
          <s v="12.lis"/>
          <s v="13.lis"/>
          <s v="14.lis"/>
          <s v="15.lis"/>
          <s v="16.lis"/>
          <s v="17.lis"/>
          <s v="18.lis"/>
          <s v="19.lis"/>
          <s v="20.lis"/>
          <s v="21.lis"/>
          <s v="22.lis"/>
          <s v="23.lis"/>
          <s v="24.lis"/>
          <s v="25.lis"/>
          <s v="26.lis"/>
          <s v="27.lis"/>
          <s v="28.lis"/>
          <s v="29.lis"/>
          <s v="30.lis"/>
          <s v="01.gru"/>
          <s v="02.gru"/>
          <s v="03.gru"/>
          <s v="04.gru"/>
          <s v="05.gru"/>
          <s v="06.gru"/>
          <s v="07.gru"/>
          <s v="08.gru"/>
          <s v="09.gru"/>
          <s v="10.gru"/>
          <s v="11.gru"/>
          <s v="12.gru"/>
          <s v="13.gru"/>
          <s v="14.gru"/>
          <s v="15.gru"/>
          <s v="16.gru"/>
          <s v="17.gru"/>
          <s v="18.gru"/>
          <s v="19.gru"/>
          <s v="20.gru"/>
          <s v="21.gru"/>
          <s v="22.gru"/>
          <s v="23.gru"/>
          <s v="24.gru"/>
          <s v="25.gru"/>
          <s v="26.gru"/>
          <s v="27.gru"/>
          <s v="28.gru"/>
          <s v="29.gru"/>
          <s v="30.gru"/>
          <s v="31.gru"/>
          <s v="&gt;01.01.2023"/>
        </groupItems>
      </fieldGroup>
    </cacheField>
    <cacheField name="Miesiące (Data)" numFmtId="0" databaseField="0">
      <fieldGroup base="0">
        <rangePr groupBy="months" startDate="2022-01-01T00:00:00" endDate="2023-01-01T00:00:00"/>
        <groupItems count="14">
          <s v="&lt;01.01.2022"/>
          <s v="sty"/>
          <s v="lut"/>
          <s v="mar"/>
          <s v="kwi"/>
          <s v="maj"/>
          <s v="cze"/>
          <s v="lip"/>
          <s v="sie"/>
          <s v="wrz"/>
          <s v="paź"/>
          <s v="lis"/>
          <s v="gru"/>
          <s v="&gt;01.01.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5">
  <r>
    <x v="0"/>
    <n v="0"/>
    <n v="0"/>
    <n v="190"/>
    <n v="0"/>
    <n v="0"/>
    <n v="0"/>
    <n v="0"/>
    <n v="190"/>
    <n v="190"/>
    <n v="0"/>
  </r>
  <r>
    <x v="1"/>
    <n v="0"/>
    <n v="0"/>
    <n v="190"/>
    <n v="0"/>
    <n v="0"/>
    <n v="0"/>
    <n v="0"/>
    <n v="190"/>
    <n v="190"/>
    <n v="0"/>
  </r>
  <r>
    <x v="2"/>
    <n v="0"/>
    <n v="0"/>
    <n v="190"/>
    <n v="0"/>
    <n v="0"/>
    <n v="0"/>
    <n v="0"/>
    <n v="190"/>
    <n v="190"/>
    <n v="0"/>
  </r>
  <r>
    <x v="3"/>
    <n v="0"/>
    <n v="0"/>
    <n v="190"/>
    <n v="0"/>
    <n v="0"/>
    <n v="0"/>
    <n v="0"/>
    <n v="190"/>
    <n v="190"/>
    <n v="0"/>
  </r>
  <r>
    <x v="4"/>
    <n v="0"/>
    <n v="0"/>
    <n v="190"/>
    <n v="50"/>
    <n v="0"/>
    <n v="0"/>
    <n v="0"/>
    <n v="240"/>
    <n v="240"/>
    <n v="0"/>
  </r>
  <r>
    <x v="5"/>
    <n v="0"/>
    <n v="0"/>
    <n v="190"/>
    <n v="0"/>
    <n v="0"/>
    <n v="0"/>
    <n v="0"/>
    <n v="190"/>
    <n v="190"/>
    <n v="0"/>
  </r>
  <r>
    <x v="6"/>
    <n v="0"/>
    <n v="0"/>
    <n v="190"/>
    <n v="0"/>
    <n v="0"/>
    <n v="0"/>
    <n v="0"/>
    <n v="190"/>
    <n v="190"/>
    <n v="0"/>
  </r>
  <r>
    <x v="7"/>
    <n v="41"/>
    <n v="41"/>
    <n v="190"/>
    <n v="0"/>
    <n v="0"/>
    <n v="0"/>
    <n v="0"/>
    <n v="190"/>
    <n v="149"/>
    <n v="0"/>
  </r>
  <r>
    <x v="8"/>
    <n v="79"/>
    <n v="79"/>
    <n v="190"/>
    <n v="0"/>
    <n v="0"/>
    <n v="0"/>
    <n v="0"/>
    <n v="190"/>
    <n v="111"/>
    <n v="0"/>
  </r>
  <r>
    <x v="9"/>
    <n v="163"/>
    <n v="163"/>
    <n v="190"/>
    <n v="0"/>
    <n v="0"/>
    <n v="0"/>
    <n v="0"/>
    <n v="190"/>
    <n v="27"/>
    <n v="0"/>
  </r>
  <r>
    <x v="10"/>
    <n v="259"/>
    <n v="259"/>
    <n v="190"/>
    <n v="0"/>
    <n v="0"/>
    <n v="0"/>
    <n v="0"/>
    <n v="190"/>
    <n v="0"/>
    <n v="69"/>
  </r>
  <r>
    <x v="11"/>
    <n v="368"/>
    <n v="437"/>
    <n v="190"/>
    <n v="50"/>
    <n v="0"/>
    <n v="0"/>
    <n v="0"/>
    <n v="240"/>
    <n v="0"/>
    <n v="197"/>
  </r>
  <r>
    <x v="12"/>
    <n v="45"/>
    <n v="242"/>
    <n v="190"/>
    <n v="0"/>
    <n v="0"/>
    <n v="0"/>
    <n v="0"/>
    <n v="190"/>
    <n v="0"/>
    <n v="52"/>
  </r>
  <r>
    <x v="13"/>
    <n v="0"/>
    <n v="52"/>
    <n v="190"/>
    <n v="0"/>
    <n v="0"/>
    <n v="0"/>
    <n v="0"/>
    <n v="190"/>
    <n v="138"/>
    <n v="0"/>
  </r>
  <r>
    <x v="14"/>
    <n v="0"/>
    <n v="0"/>
    <n v="190"/>
    <n v="0"/>
    <n v="0"/>
    <n v="0"/>
    <n v="0"/>
    <n v="190"/>
    <n v="190"/>
    <n v="0"/>
  </r>
  <r>
    <x v="15"/>
    <n v="0"/>
    <n v="0"/>
    <n v="190"/>
    <n v="0"/>
    <n v="0"/>
    <n v="0"/>
    <n v="0"/>
    <n v="190"/>
    <n v="190"/>
    <n v="0"/>
  </r>
  <r>
    <x v="16"/>
    <n v="0"/>
    <n v="0"/>
    <n v="190"/>
    <n v="0"/>
    <n v="0"/>
    <n v="0"/>
    <n v="0"/>
    <n v="190"/>
    <n v="190"/>
    <n v="0"/>
  </r>
  <r>
    <x v="17"/>
    <n v="0"/>
    <n v="0"/>
    <n v="190"/>
    <n v="0"/>
    <n v="0"/>
    <n v="0"/>
    <n v="0"/>
    <n v="190"/>
    <n v="190"/>
    <n v="0"/>
  </r>
  <r>
    <x v="18"/>
    <n v="0"/>
    <n v="0"/>
    <n v="190"/>
    <n v="50"/>
    <n v="0"/>
    <n v="0"/>
    <n v="0"/>
    <n v="240"/>
    <n v="240"/>
    <n v="0"/>
  </r>
  <r>
    <x v="19"/>
    <n v="0"/>
    <n v="0"/>
    <n v="190"/>
    <n v="0"/>
    <n v="0"/>
    <n v="0"/>
    <n v="0"/>
    <n v="190"/>
    <n v="190"/>
    <n v="0"/>
  </r>
  <r>
    <x v="20"/>
    <n v="0"/>
    <n v="0"/>
    <n v="190"/>
    <n v="0"/>
    <n v="0"/>
    <n v="0"/>
    <n v="0"/>
    <n v="190"/>
    <n v="190"/>
    <n v="0"/>
  </r>
  <r>
    <x v="21"/>
    <n v="0"/>
    <n v="0"/>
    <n v="190"/>
    <n v="0"/>
    <n v="0"/>
    <n v="0"/>
    <n v="0"/>
    <n v="190"/>
    <n v="190"/>
    <n v="0"/>
  </r>
  <r>
    <x v="22"/>
    <n v="33"/>
    <n v="33"/>
    <n v="190"/>
    <n v="0"/>
    <n v="0"/>
    <n v="0"/>
    <n v="0"/>
    <n v="190"/>
    <n v="157"/>
    <n v="0"/>
  </r>
  <r>
    <x v="23"/>
    <n v="75"/>
    <n v="75"/>
    <n v="190"/>
    <n v="0"/>
    <n v="0"/>
    <n v="0"/>
    <n v="0"/>
    <n v="190"/>
    <n v="115"/>
    <n v="0"/>
  </r>
  <r>
    <x v="24"/>
    <n v="537"/>
    <n v="537"/>
    <n v="190"/>
    <n v="0"/>
    <n v="0"/>
    <n v="0"/>
    <n v="0"/>
    <n v="190"/>
    <n v="0"/>
    <n v="347"/>
  </r>
  <r>
    <x v="25"/>
    <n v="826"/>
    <n v="1173"/>
    <n v="190"/>
    <n v="50"/>
    <n v="0"/>
    <n v="0"/>
    <n v="0"/>
    <n v="240"/>
    <n v="0"/>
    <n v="933"/>
  </r>
  <r>
    <x v="26"/>
    <n v="26"/>
    <n v="959"/>
    <n v="190"/>
    <n v="0"/>
    <n v="0"/>
    <n v="0"/>
    <n v="0"/>
    <n v="190"/>
    <n v="0"/>
    <n v="769"/>
  </r>
  <r>
    <x v="27"/>
    <n v="0"/>
    <n v="769"/>
    <n v="190"/>
    <n v="0"/>
    <n v="0"/>
    <n v="0"/>
    <n v="0"/>
    <n v="190"/>
    <n v="0"/>
    <n v="579"/>
  </r>
  <r>
    <x v="28"/>
    <n v="0"/>
    <n v="579"/>
    <n v="190"/>
    <n v="0"/>
    <n v="0"/>
    <n v="0"/>
    <n v="0"/>
    <n v="190"/>
    <n v="0"/>
    <n v="389"/>
  </r>
  <r>
    <x v="29"/>
    <n v="0"/>
    <n v="389"/>
    <n v="190"/>
    <n v="0"/>
    <n v="0"/>
    <n v="0"/>
    <n v="0"/>
    <n v="190"/>
    <n v="0"/>
    <n v="199"/>
  </r>
  <r>
    <x v="30"/>
    <n v="0"/>
    <n v="199"/>
    <n v="190"/>
    <n v="0"/>
    <n v="0"/>
    <n v="0"/>
    <n v="0"/>
    <n v="190"/>
    <n v="0"/>
    <n v="9"/>
  </r>
  <r>
    <x v="31"/>
    <n v="0"/>
    <n v="9"/>
    <n v="190"/>
    <n v="0"/>
    <n v="0"/>
    <n v="0"/>
    <n v="0"/>
    <n v="190"/>
    <n v="181"/>
    <n v="0"/>
  </r>
  <r>
    <x v="32"/>
    <n v="0"/>
    <n v="0"/>
    <n v="190"/>
    <n v="50"/>
    <n v="0"/>
    <n v="0"/>
    <n v="0"/>
    <n v="240"/>
    <n v="240"/>
    <n v="0"/>
  </r>
  <r>
    <x v="33"/>
    <n v="0"/>
    <n v="0"/>
    <n v="190"/>
    <n v="0"/>
    <n v="0"/>
    <n v="0"/>
    <n v="0"/>
    <n v="190"/>
    <n v="190"/>
    <n v="0"/>
  </r>
  <r>
    <x v="34"/>
    <n v="0"/>
    <n v="0"/>
    <n v="190"/>
    <n v="0"/>
    <n v="0"/>
    <n v="0"/>
    <n v="0"/>
    <n v="190"/>
    <n v="190"/>
    <n v="0"/>
  </r>
  <r>
    <x v="35"/>
    <n v="97"/>
    <n v="97"/>
    <n v="190"/>
    <n v="0"/>
    <n v="0"/>
    <n v="0"/>
    <n v="0"/>
    <n v="190"/>
    <n v="93"/>
    <n v="0"/>
  </r>
  <r>
    <x v="36"/>
    <n v="0"/>
    <n v="0"/>
    <n v="190"/>
    <n v="0"/>
    <n v="0"/>
    <n v="0"/>
    <n v="0"/>
    <n v="190"/>
    <n v="190"/>
    <n v="0"/>
  </r>
  <r>
    <x v="37"/>
    <n v="99"/>
    <n v="99"/>
    <n v="190"/>
    <n v="0"/>
    <n v="0"/>
    <n v="0"/>
    <n v="0"/>
    <n v="190"/>
    <n v="91"/>
    <n v="0"/>
  </r>
  <r>
    <x v="38"/>
    <n v="0"/>
    <n v="0"/>
    <n v="190"/>
    <n v="0"/>
    <n v="0"/>
    <n v="0"/>
    <n v="0"/>
    <n v="190"/>
    <n v="190"/>
    <n v="0"/>
  </r>
  <r>
    <x v="39"/>
    <n v="0"/>
    <n v="0"/>
    <n v="190"/>
    <n v="50"/>
    <n v="0"/>
    <n v="0"/>
    <n v="0"/>
    <n v="240"/>
    <n v="240"/>
    <n v="0"/>
  </r>
  <r>
    <x v="40"/>
    <n v="0"/>
    <n v="0"/>
    <n v="190"/>
    <n v="0"/>
    <n v="0"/>
    <n v="0"/>
    <n v="0"/>
    <n v="190"/>
    <n v="190"/>
    <n v="0"/>
  </r>
  <r>
    <x v="41"/>
    <n v="97"/>
    <n v="97"/>
    <n v="190"/>
    <n v="0"/>
    <n v="0"/>
    <n v="0"/>
    <n v="0"/>
    <n v="190"/>
    <n v="93"/>
    <n v="0"/>
  </r>
  <r>
    <x v="42"/>
    <n v="83"/>
    <n v="83"/>
    <n v="190"/>
    <n v="0"/>
    <n v="0"/>
    <n v="0"/>
    <n v="0"/>
    <n v="190"/>
    <n v="107"/>
    <n v="0"/>
  </r>
  <r>
    <x v="43"/>
    <n v="77"/>
    <n v="77"/>
    <n v="190"/>
    <n v="0"/>
    <n v="0"/>
    <n v="0"/>
    <n v="0"/>
    <n v="190"/>
    <n v="113"/>
    <n v="0"/>
  </r>
  <r>
    <x v="44"/>
    <n v="195"/>
    <n v="195"/>
    <n v="190"/>
    <n v="0"/>
    <n v="0"/>
    <n v="0"/>
    <n v="0"/>
    <n v="190"/>
    <n v="0"/>
    <n v="5"/>
  </r>
  <r>
    <x v="45"/>
    <n v="145"/>
    <n v="150"/>
    <n v="190"/>
    <n v="0"/>
    <n v="0"/>
    <n v="0"/>
    <n v="0"/>
    <n v="190"/>
    <n v="40"/>
    <n v="0"/>
  </r>
  <r>
    <x v="46"/>
    <n v="90"/>
    <n v="90"/>
    <n v="190"/>
    <n v="50"/>
    <n v="0"/>
    <n v="0"/>
    <n v="0"/>
    <n v="240"/>
    <n v="150"/>
    <n v="0"/>
  </r>
  <r>
    <x v="47"/>
    <n v="0"/>
    <n v="0"/>
    <n v="190"/>
    <n v="0"/>
    <n v="0"/>
    <n v="0"/>
    <n v="0"/>
    <n v="190"/>
    <n v="190"/>
    <n v="0"/>
  </r>
  <r>
    <x v="48"/>
    <n v="0"/>
    <n v="0"/>
    <n v="190"/>
    <n v="0"/>
    <n v="0"/>
    <n v="0"/>
    <n v="0"/>
    <n v="190"/>
    <n v="190"/>
    <n v="0"/>
  </r>
  <r>
    <x v="49"/>
    <n v="93"/>
    <n v="93"/>
    <n v="190"/>
    <n v="0"/>
    <n v="0"/>
    <n v="0"/>
    <n v="0"/>
    <n v="190"/>
    <n v="97"/>
    <n v="0"/>
  </r>
  <r>
    <x v="50"/>
    <n v="0"/>
    <n v="0"/>
    <n v="190"/>
    <n v="0"/>
    <n v="0"/>
    <n v="0"/>
    <n v="0"/>
    <n v="190"/>
    <n v="190"/>
    <n v="0"/>
  </r>
  <r>
    <x v="51"/>
    <n v="0"/>
    <n v="0"/>
    <n v="190"/>
    <n v="0"/>
    <n v="0"/>
    <n v="0"/>
    <n v="0"/>
    <n v="190"/>
    <n v="190"/>
    <n v="0"/>
  </r>
  <r>
    <x v="52"/>
    <n v="93"/>
    <n v="93"/>
    <n v="190"/>
    <n v="0"/>
    <n v="0"/>
    <n v="0"/>
    <n v="0"/>
    <n v="190"/>
    <n v="97"/>
    <n v="0"/>
  </r>
  <r>
    <x v="53"/>
    <n v="0"/>
    <n v="0"/>
    <n v="190"/>
    <n v="50"/>
    <n v="0"/>
    <n v="0"/>
    <n v="0"/>
    <n v="240"/>
    <n v="240"/>
    <n v="0"/>
  </r>
  <r>
    <x v="54"/>
    <n v="0"/>
    <n v="0"/>
    <n v="190"/>
    <n v="0"/>
    <n v="0"/>
    <n v="0"/>
    <n v="0"/>
    <n v="190"/>
    <n v="190"/>
    <n v="0"/>
  </r>
  <r>
    <x v="55"/>
    <n v="0"/>
    <n v="0"/>
    <n v="190"/>
    <n v="0"/>
    <n v="0"/>
    <n v="0"/>
    <n v="0"/>
    <n v="190"/>
    <n v="190"/>
    <n v="0"/>
  </r>
  <r>
    <x v="56"/>
    <n v="228"/>
    <n v="228"/>
    <n v="190"/>
    <n v="0"/>
    <n v="0"/>
    <n v="0"/>
    <n v="0"/>
    <n v="190"/>
    <n v="0"/>
    <n v="38"/>
  </r>
  <r>
    <x v="57"/>
    <n v="0"/>
    <n v="38"/>
    <n v="190"/>
    <n v="0"/>
    <n v="0"/>
    <n v="0"/>
    <n v="0"/>
    <n v="190"/>
    <n v="152"/>
    <n v="0"/>
  </r>
  <r>
    <x v="58"/>
    <n v="84"/>
    <n v="84"/>
    <n v="190"/>
    <n v="0"/>
    <n v="0"/>
    <n v="0"/>
    <n v="0"/>
    <n v="190"/>
    <n v="106"/>
    <n v="0"/>
  </r>
  <r>
    <x v="59"/>
    <n v="90"/>
    <n v="90"/>
    <n v="190"/>
    <n v="0"/>
    <n v="0"/>
    <n v="0"/>
    <n v="0"/>
    <n v="190"/>
    <n v="100"/>
    <n v="0"/>
  </r>
  <r>
    <x v="60"/>
    <n v="0"/>
    <n v="0"/>
    <n v="190"/>
    <n v="50"/>
    <n v="0"/>
    <n v="0"/>
    <n v="0"/>
    <n v="240"/>
    <n v="240"/>
    <n v="0"/>
  </r>
  <r>
    <x v="61"/>
    <n v="93"/>
    <n v="93"/>
    <n v="190"/>
    <n v="0"/>
    <n v="0"/>
    <n v="0"/>
    <n v="0"/>
    <n v="190"/>
    <n v="97"/>
    <n v="0"/>
  </r>
  <r>
    <x v="62"/>
    <n v="1189"/>
    <n v="1189"/>
    <n v="190"/>
    <n v="0"/>
    <n v="0"/>
    <n v="0"/>
    <n v="0"/>
    <n v="190"/>
    <n v="0"/>
    <n v="999"/>
  </r>
  <r>
    <x v="63"/>
    <n v="139"/>
    <n v="1138"/>
    <n v="190"/>
    <n v="0"/>
    <n v="0"/>
    <n v="0"/>
    <n v="0"/>
    <n v="190"/>
    <n v="0"/>
    <n v="948"/>
  </r>
  <r>
    <x v="64"/>
    <n v="0"/>
    <n v="948"/>
    <n v="190"/>
    <n v="0"/>
    <n v="0"/>
    <n v="0"/>
    <n v="0"/>
    <n v="190"/>
    <n v="0"/>
    <n v="758"/>
  </r>
  <r>
    <x v="65"/>
    <n v="0"/>
    <n v="758"/>
    <n v="190"/>
    <n v="0"/>
    <n v="0"/>
    <n v="0"/>
    <n v="0"/>
    <n v="190"/>
    <n v="0"/>
    <n v="568"/>
  </r>
  <r>
    <x v="66"/>
    <n v="75"/>
    <n v="643"/>
    <n v="190"/>
    <n v="0"/>
    <n v="0"/>
    <n v="0"/>
    <n v="0"/>
    <n v="190"/>
    <n v="0"/>
    <n v="453"/>
  </r>
  <r>
    <x v="67"/>
    <n v="612"/>
    <n v="1065"/>
    <n v="190"/>
    <n v="50"/>
    <n v="0"/>
    <n v="0"/>
    <n v="0"/>
    <n v="240"/>
    <n v="0"/>
    <n v="825"/>
  </r>
  <r>
    <x v="68"/>
    <n v="0"/>
    <n v="825"/>
    <n v="190"/>
    <n v="0"/>
    <n v="0"/>
    <n v="0"/>
    <n v="0"/>
    <n v="190"/>
    <n v="0"/>
    <n v="635"/>
  </r>
  <r>
    <x v="69"/>
    <n v="137"/>
    <n v="772"/>
    <n v="190"/>
    <n v="0"/>
    <n v="0"/>
    <n v="0"/>
    <n v="0"/>
    <n v="190"/>
    <n v="0"/>
    <n v="582"/>
  </r>
  <r>
    <x v="70"/>
    <n v="122"/>
    <n v="704"/>
    <n v="190"/>
    <n v="0"/>
    <n v="0"/>
    <n v="0"/>
    <n v="0"/>
    <n v="190"/>
    <n v="0"/>
    <n v="514"/>
  </r>
  <r>
    <x v="71"/>
    <n v="0"/>
    <n v="514"/>
    <n v="190"/>
    <n v="0"/>
    <n v="0"/>
    <n v="0"/>
    <n v="0"/>
    <n v="190"/>
    <n v="0"/>
    <n v="324"/>
  </r>
  <r>
    <x v="72"/>
    <n v="0"/>
    <n v="324"/>
    <n v="190"/>
    <n v="0"/>
    <n v="0"/>
    <n v="0"/>
    <n v="0"/>
    <n v="190"/>
    <n v="0"/>
    <n v="134"/>
  </r>
  <r>
    <x v="73"/>
    <n v="88"/>
    <n v="222"/>
    <n v="190"/>
    <n v="0"/>
    <n v="0"/>
    <n v="0"/>
    <n v="0"/>
    <n v="190"/>
    <n v="0"/>
    <n v="32"/>
  </r>
  <r>
    <x v="74"/>
    <n v="112"/>
    <n v="144"/>
    <n v="190"/>
    <n v="50"/>
    <n v="0"/>
    <n v="0"/>
    <n v="0"/>
    <n v="240"/>
    <n v="96"/>
    <n v="0"/>
  </r>
  <r>
    <x v="75"/>
    <n v="82"/>
    <n v="82"/>
    <n v="190"/>
    <n v="0"/>
    <n v="0"/>
    <n v="0"/>
    <n v="0"/>
    <n v="190"/>
    <n v="108"/>
    <n v="0"/>
  </r>
  <r>
    <x v="76"/>
    <n v="174"/>
    <n v="174"/>
    <n v="190"/>
    <n v="0"/>
    <n v="0"/>
    <n v="0"/>
    <n v="0"/>
    <n v="190"/>
    <n v="16"/>
    <n v="0"/>
  </r>
  <r>
    <x v="77"/>
    <n v="279"/>
    <n v="279"/>
    <n v="190"/>
    <n v="0"/>
    <n v="0"/>
    <n v="0"/>
    <n v="0"/>
    <n v="190"/>
    <n v="0"/>
    <n v="89"/>
  </r>
  <r>
    <x v="78"/>
    <n v="125"/>
    <n v="214"/>
    <n v="190"/>
    <n v="0"/>
    <n v="0"/>
    <n v="0"/>
    <n v="0"/>
    <n v="190"/>
    <n v="0"/>
    <n v="24"/>
  </r>
  <r>
    <x v="79"/>
    <n v="123"/>
    <n v="147"/>
    <n v="190"/>
    <n v="0"/>
    <n v="0"/>
    <n v="0"/>
    <n v="0"/>
    <n v="190"/>
    <n v="43"/>
    <n v="0"/>
  </r>
  <r>
    <x v="80"/>
    <n v="108"/>
    <n v="108"/>
    <n v="190"/>
    <n v="0"/>
    <n v="0"/>
    <n v="0"/>
    <n v="0"/>
    <n v="190"/>
    <n v="82"/>
    <n v="0"/>
  </r>
  <r>
    <x v="81"/>
    <n v="0"/>
    <n v="0"/>
    <n v="190"/>
    <n v="50"/>
    <n v="0"/>
    <n v="0"/>
    <n v="0"/>
    <n v="240"/>
    <n v="240"/>
    <n v="0"/>
  </r>
  <r>
    <x v="82"/>
    <n v="0"/>
    <n v="0"/>
    <n v="190"/>
    <n v="0"/>
    <n v="0"/>
    <n v="0"/>
    <n v="0"/>
    <n v="190"/>
    <n v="190"/>
    <n v="0"/>
  </r>
  <r>
    <x v="83"/>
    <n v="0"/>
    <n v="0"/>
    <n v="190"/>
    <n v="0"/>
    <n v="0"/>
    <n v="0"/>
    <n v="0"/>
    <n v="190"/>
    <n v="190"/>
    <n v="0"/>
  </r>
  <r>
    <x v="84"/>
    <n v="0"/>
    <n v="0"/>
    <n v="190"/>
    <n v="0"/>
    <n v="0"/>
    <n v="0"/>
    <n v="0"/>
    <n v="190"/>
    <n v="190"/>
    <n v="0"/>
  </r>
  <r>
    <x v="85"/>
    <n v="0"/>
    <n v="0"/>
    <n v="190"/>
    <n v="0"/>
    <n v="0"/>
    <n v="0"/>
    <n v="0"/>
    <n v="190"/>
    <n v="190"/>
    <n v="0"/>
  </r>
  <r>
    <x v="86"/>
    <n v="0"/>
    <n v="0"/>
    <n v="190"/>
    <n v="0"/>
    <n v="0"/>
    <n v="0"/>
    <n v="0"/>
    <n v="190"/>
    <n v="190"/>
    <n v="0"/>
  </r>
  <r>
    <x v="87"/>
    <n v="0"/>
    <n v="0"/>
    <n v="190"/>
    <n v="0"/>
    <n v="0"/>
    <n v="0"/>
    <n v="0"/>
    <n v="190"/>
    <n v="190"/>
    <n v="0"/>
  </r>
  <r>
    <x v="88"/>
    <n v="0"/>
    <n v="0"/>
    <n v="190"/>
    <n v="50"/>
    <n v="0"/>
    <n v="0"/>
    <n v="0"/>
    <n v="240"/>
    <n v="240"/>
    <n v="0"/>
  </r>
  <r>
    <x v="89"/>
    <n v="207"/>
    <n v="207"/>
    <n v="190"/>
    <n v="0"/>
    <n v="0"/>
    <n v="0"/>
    <n v="0"/>
    <n v="190"/>
    <n v="0"/>
    <n v="17"/>
  </r>
  <r>
    <x v="90"/>
    <n v="1299"/>
    <n v="1316"/>
    <n v="190"/>
    <n v="0"/>
    <n v="1"/>
    <n v="0"/>
    <n v="0"/>
    <n v="190"/>
    <n v="0"/>
    <n v="1126"/>
  </r>
  <r>
    <x v="91"/>
    <n v="218"/>
    <n v="1344"/>
    <n v="190"/>
    <n v="0"/>
    <n v="1"/>
    <n v="0"/>
    <n v="0"/>
    <n v="190"/>
    <n v="0"/>
    <n v="1154"/>
  </r>
  <r>
    <x v="92"/>
    <n v="0"/>
    <n v="1154"/>
    <n v="190"/>
    <n v="0"/>
    <n v="1"/>
    <n v="1"/>
    <n v="0"/>
    <n v="190"/>
    <n v="0"/>
    <n v="964"/>
  </r>
  <r>
    <x v="93"/>
    <n v="0"/>
    <n v="964"/>
    <n v="190"/>
    <n v="0"/>
    <n v="1"/>
    <n v="2"/>
    <n v="0"/>
    <n v="190"/>
    <n v="0"/>
    <n v="774"/>
  </r>
  <r>
    <x v="94"/>
    <n v="0"/>
    <n v="774"/>
    <n v="190"/>
    <n v="0"/>
    <n v="1"/>
    <n v="3"/>
    <n v="0"/>
    <n v="190"/>
    <n v="0"/>
    <n v="584"/>
  </r>
  <r>
    <x v="95"/>
    <n v="220"/>
    <n v="804"/>
    <n v="190"/>
    <n v="50"/>
    <n v="1"/>
    <n v="0"/>
    <n v="0"/>
    <n v="240"/>
    <n v="0"/>
    <n v="564"/>
  </r>
  <r>
    <x v="96"/>
    <n v="72"/>
    <n v="636"/>
    <n v="190"/>
    <n v="0"/>
    <n v="1"/>
    <n v="0"/>
    <n v="0"/>
    <n v="190"/>
    <n v="0"/>
    <n v="446"/>
  </r>
  <r>
    <x v="97"/>
    <n v="0"/>
    <n v="446"/>
    <n v="190"/>
    <n v="0"/>
    <n v="1"/>
    <n v="1"/>
    <n v="0"/>
    <n v="190"/>
    <n v="0"/>
    <n v="256"/>
  </r>
  <r>
    <x v="98"/>
    <n v="0"/>
    <n v="256"/>
    <n v="190"/>
    <n v="0"/>
    <n v="1"/>
    <n v="2"/>
    <n v="0"/>
    <n v="190"/>
    <n v="0"/>
    <n v="66"/>
  </r>
  <r>
    <x v="99"/>
    <n v="0"/>
    <n v="66"/>
    <n v="190"/>
    <n v="0"/>
    <n v="1"/>
    <n v="3"/>
    <n v="0"/>
    <n v="190"/>
    <n v="124"/>
    <n v="0"/>
  </r>
  <r>
    <x v="100"/>
    <n v="0"/>
    <n v="0"/>
    <n v="190"/>
    <n v="0"/>
    <n v="1"/>
    <n v="4"/>
    <n v="0"/>
    <n v="190"/>
    <n v="190"/>
    <n v="0"/>
  </r>
  <r>
    <x v="101"/>
    <n v="0"/>
    <n v="0"/>
    <n v="190"/>
    <n v="0"/>
    <n v="1"/>
    <n v="5"/>
    <n v="300"/>
    <n v="490"/>
    <n v="490"/>
    <n v="0"/>
  </r>
  <r>
    <x v="102"/>
    <n v="205"/>
    <n v="205"/>
    <n v="190"/>
    <n v="50"/>
    <n v="1"/>
    <n v="0"/>
    <n v="0"/>
    <n v="240"/>
    <n v="35"/>
    <n v="0"/>
  </r>
  <r>
    <x v="103"/>
    <n v="0"/>
    <n v="0"/>
    <n v="190"/>
    <n v="0"/>
    <n v="1"/>
    <n v="1"/>
    <n v="0"/>
    <n v="190"/>
    <n v="190"/>
    <n v="0"/>
  </r>
  <r>
    <x v="104"/>
    <n v="436"/>
    <n v="436"/>
    <n v="190"/>
    <n v="0"/>
    <n v="1"/>
    <n v="0"/>
    <n v="0"/>
    <n v="190"/>
    <n v="0"/>
    <n v="246"/>
  </r>
  <r>
    <x v="105"/>
    <n v="622"/>
    <n v="868"/>
    <n v="190"/>
    <n v="0"/>
    <n v="1"/>
    <n v="0"/>
    <n v="0"/>
    <n v="190"/>
    <n v="0"/>
    <n v="678"/>
  </r>
  <r>
    <x v="106"/>
    <n v="34"/>
    <n v="712"/>
    <n v="190"/>
    <n v="0"/>
    <n v="1"/>
    <n v="0"/>
    <n v="0"/>
    <n v="190"/>
    <n v="0"/>
    <n v="522"/>
  </r>
  <r>
    <x v="107"/>
    <n v="0"/>
    <n v="522"/>
    <n v="190"/>
    <n v="0"/>
    <n v="1"/>
    <n v="1"/>
    <n v="0"/>
    <n v="190"/>
    <n v="0"/>
    <n v="332"/>
  </r>
  <r>
    <x v="108"/>
    <n v="0"/>
    <n v="332"/>
    <n v="190"/>
    <n v="0"/>
    <n v="1"/>
    <n v="2"/>
    <n v="0"/>
    <n v="190"/>
    <n v="0"/>
    <n v="142"/>
  </r>
  <r>
    <x v="109"/>
    <n v="0"/>
    <n v="142"/>
    <n v="190"/>
    <n v="50"/>
    <n v="1"/>
    <n v="3"/>
    <n v="0"/>
    <n v="240"/>
    <n v="98"/>
    <n v="0"/>
  </r>
  <r>
    <x v="110"/>
    <n v="0"/>
    <n v="0"/>
    <n v="190"/>
    <n v="0"/>
    <n v="1"/>
    <n v="4"/>
    <n v="0"/>
    <n v="190"/>
    <n v="190"/>
    <n v="0"/>
  </r>
  <r>
    <x v="111"/>
    <n v="0"/>
    <n v="0"/>
    <n v="190"/>
    <n v="0"/>
    <n v="1"/>
    <n v="5"/>
    <n v="300"/>
    <n v="490"/>
    <n v="490"/>
    <n v="0"/>
  </r>
  <r>
    <x v="112"/>
    <n v="0"/>
    <n v="0"/>
    <n v="190"/>
    <n v="0"/>
    <n v="1"/>
    <n v="6"/>
    <n v="0"/>
    <n v="190"/>
    <n v="190"/>
    <n v="0"/>
  </r>
  <r>
    <x v="113"/>
    <n v="0"/>
    <n v="0"/>
    <n v="190"/>
    <n v="0"/>
    <n v="1"/>
    <n v="7"/>
    <n v="0"/>
    <n v="190"/>
    <n v="190"/>
    <n v="0"/>
  </r>
  <r>
    <x v="114"/>
    <n v="0"/>
    <n v="0"/>
    <n v="190"/>
    <n v="0"/>
    <n v="1"/>
    <n v="8"/>
    <n v="0"/>
    <n v="190"/>
    <n v="190"/>
    <n v="0"/>
  </r>
  <r>
    <x v="115"/>
    <n v="0"/>
    <n v="0"/>
    <n v="190"/>
    <n v="0"/>
    <n v="1"/>
    <n v="9"/>
    <n v="0"/>
    <n v="190"/>
    <n v="190"/>
    <n v="0"/>
  </r>
  <r>
    <x v="116"/>
    <n v="0"/>
    <n v="0"/>
    <n v="190"/>
    <n v="50"/>
    <n v="1"/>
    <n v="10"/>
    <n v="300"/>
    <n v="540"/>
    <n v="540"/>
    <n v="0"/>
  </r>
  <r>
    <x v="117"/>
    <n v="36"/>
    <n v="36"/>
    <n v="190"/>
    <n v="0"/>
    <n v="1"/>
    <n v="0"/>
    <n v="0"/>
    <n v="190"/>
    <n v="154"/>
    <n v="0"/>
  </r>
  <r>
    <x v="118"/>
    <n v="542"/>
    <n v="542"/>
    <n v="190"/>
    <n v="0"/>
    <n v="1"/>
    <n v="0"/>
    <n v="0"/>
    <n v="190"/>
    <n v="0"/>
    <n v="352"/>
  </r>
  <r>
    <x v="119"/>
    <n v="529"/>
    <n v="881"/>
    <n v="190"/>
    <n v="0"/>
    <n v="1"/>
    <n v="0"/>
    <n v="0"/>
    <n v="190"/>
    <n v="0"/>
    <n v="691"/>
  </r>
  <r>
    <x v="120"/>
    <n v="890"/>
    <n v="1581"/>
    <n v="190"/>
    <n v="0"/>
    <n v="1"/>
    <n v="0"/>
    <n v="0"/>
    <n v="190"/>
    <n v="0"/>
    <n v="1391"/>
  </r>
  <r>
    <x v="121"/>
    <n v="609"/>
    <n v="2000"/>
    <n v="190"/>
    <n v="0"/>
    <n v="1"/>
    <n v="0"/>
    <n v="0"/>
    <n v="190"/>
    <n v="0"/>
    <n v="1810"/>
  </r>
  <r>
    <x v="122"/>
    <n v="79"/>
    <n v="1889"/>
    <n v="190"/>
    <n v="0"/>
    <n v="1"/>
    <n v="0"/>
    <n v="0"/>
    <n v="190"/>
    <n v="0"/>
    <n v="1699"/>
  </r>
  <r>
    <x v="123"/>
    <n v="0"/>
    <n v="1699"/>
    <n v="190"/>
    <n v="50"/>
    <n v="1"/>
    <n v="1"/>
    <n v="0"/>
    <n v="240"/>
    <n v="0"/>
    <n v="1459"/>
  </r>
  <r>
    <x v="124"/>
    <n v="0"/>
    <n v="1459"/>
    <n v="190"/>
    <n v="0"/>
    <n v="1"/>
    <n v="2"/>
    <n v="0"/>
    <n v="190"/>
    <n v="0"/>
    <n v="1269"/>
  </r>
  <r>
    <x v="125"/>
    <n v="0"/>
    <n v="1269"/>
    <n v="190"/>
    <n v="0"/>
    <n v="1"/>
    <n v="3"/>
    <n v="0"/>
    <n v="190"/>
    <n v="0"/>
    <n v="1079"/>
  </r>
  <r>
    <x v="126"/>
    <n v="0"/>
    <n v="1079"/>
    <n v="190"/>
    <n v="0"/>
    <n v="1"/>
    <n v="4"/>
    <n v="0"/>
    <n v="190"/>
    <n v="0"/>
    <n v="889"/>
  </r>
  <r>
    <x v="127"/>
    <n v="0"/>
    <n v="889"/>
    <n v="190"/>
    <n v="0"/>
    <n v="1"/>
    <n v="5"/>
    <n v="300"/>
    <n v="490"/>
    <n v="0"/>
    <n v="399"/>
  </r>
  <r>
    <x v="128"/>
    <n v="0"/>
    <n v="399"/>
    <n v="190"/>
    <n v="0"/>
    <n v="1"/>
    <n v="6"/>
    <n v="0"/>
    <n v="190"/>
    <n v="0"/>
    <n v="209"/>
  </r>
  <r>
    <x v="129"/>
    <n v="467"/>
    <n v="676"/>
    <n v="190"/>
    <n v="0"/>
    <n v="1"/>
    <n v="0"/>
    <n v="0"/>
    <n v="190"/>
    <n v="0"/>
    <n v="486"/>
  </r>
  <r>
    <x v="130"/>
    <n v="234"/>
    <n v="720"/>
    <n v="190"/>
    <n v="50"/>
    <n v="1"/>
    <n v="0"/>
    <n v="0"/>
    <n v="240"/>
    <n v="0"/>
    <n v="480"/>
  </r>
  <r>
    <x v="131"/>
    <n v="0"/>
    <n v="480"/>
    <n v="190"/>
    <n v="0"/>
    <n v="1"/>
    <n v="1"/>
    <n v="0"/>
    <n v="190"/>
    <n v="0"/>
    <n v="290"/>
  </r>
  <r>
    <x v="132"/>
    <n v="0"/>
    <n v="290"/>
    <n v="190"/>
    <n v="0"/>
    <n v="1"/>
    <n v="2"/>
    <n v="0"/>
    <n v="190"/>
    <n v="0"/>
    <n v="100"/>
  </r>
  <r>
    <x v="133"/>
    <n v="0"/>
    <n v="100"/>
    <n v="190"/>
    <n v="0"/>
    <n v="1"/>
    <n v="3"/>
    <n v="0"/>
    <n v="190"/>
    <n v="90"/>
    <n v="0"/>
  </r>
  <r>
    <x v="134"/>
    <n v="0"/>
    <n v="0"/>
    <n v="190"/>
    <n v="0"/>
    <n v="1"/>
    <n v="4"/>
    <n v="0"/>
    <n v="190"/>
    <n v="190"/>
    <n v="0"/>
  </r>
  <r>
    <x v="135"/>
    <n v="65"/>
    <n v="65"/>
    <n v="190"/>
    <n v="0"/>
    <n v="1"/>
    <n v="0"/>
    <n v="0"/>
    <n v="190"/>
    <n v="125"/>
    <n v="0"/>
  </r>
  <r>
    <x v="136"/>
    <n v="781"/>
    <n v="781"/>
    <n v="190"/>
    <n v="0"/>
    <n v="1"/>
    <n v="0"/>
    <n v="0"/>
    <n v="190"/>
    <n v="0"/>
    <n v="591"/>
  </r>
  <r>
    <x v="137"/>
    <n v="778"/>
    <n v="1369"/>
    <n v="190"/>
    <n v="50"/>
    <n v="1"/>
    <n v="0"/>
    <n v="0"/>
    <n v="240"/>
    <n v="0"/>
    <n v="1129"/>
  </r>
  <r>
    <x v="138"/>
    <n v="32"/>
    <n v="1161"/>
    <n v="190"/>
    <n v="0"/>
    <n v="1"/>
    <n v="0"/>
    <n v="0"/>
    <n v="190"/>
    <n v="0"/>
    <n v="971"/>
  </r>
  <r>
    <x v="139"/>
    <n v="0"/>
    <n v="971"/>
    <n v="190"/>
    <n v="0"/>
    <n v="1"/>
    <n v="1"/>
    <n v="0"/>
    <n v="190"/>
    <n v="0"/>
    <n v="781"/>
  </r>
  <r>
    <x v="140"/>
    <n v="0"/>
    <n v="781"/>
    <n v="190"/>
    <n v="0"/>
    <n v="1"/>
    <n v="2"/>
    <n v="0"/>
    <n v="190"/>
    <n v="0"/>
    <n v="591"/>
  </r>
  <r>
    <x v="141"/>
    <n v="0"/>
    <n v="591"/>
    <n v="190"/>
    <n v="0"/>
    <n v="1"/>
    <n v="3"/>
    <n v="0"/>
    <n v="190"/>
    <n v="0"/>
    <n v="401"/>
  </r>
  <r>
    <x v="142"/>
    <n v="0"/>
    <n v="401"/>
    <n v="190"/>
    <n v="0"/>
    <n v="1"/>
    <n v="4"/>
    <n v="0"/>
    <n v="190"/>
    <n v="0"/>
    <n v="211"/>
  </r>
  <r>
    <x v="143"/>
    <n v="0"/>
    <n v="211"/>
    <n v="190"/>
    <n v="0"/>
    <n v="1"/>
    <n v="5"/>
    <n v="300"/>
    <n v="490"/>
    <n v="279"/>
    <n v="0"/>
  </r>
  <r>
    <x v="144"/>
    <n v="0"/>
    <n v="0"/>
    <n v="190"/>
    <n v="50"/>
    <n v="1"/>
    <n v="6"/>
    <n v="0"/>
    <n v="240"/>
    <n v="240"/>
    <n v="0"/>
  </r>
  <r>
    <x v="145"/>
    <n v="0"/>
    <n v="0"/>
    <n v="190"/>
    <n v="0"/>
    <n v="1"/>
    <n v="7"/>
    <n v="0"/>
    <n v="190"/>
    <n v="190"/>
    <n v="0"/>
  </r>
  <r>
    <x v="146"/>
    <n v="0"/>
    <n v="0"/>
    <n v="190"/>
    <n v="0"/>
    <n v="1"/>
    <n v="8"/>
    <n v="0"/>
    <n v="190"/>
    <n v="190"/>
    <n v="0"/>
  </r>
  <r>
    <x v="147"/>
    <n v="0"/>
    <n v="0"/>
    <n v="190"/>
    <n v="0"/>
    <n v="1"/>
    <n v="9"/>
    <n v="0"/>
    <n v="190"/>
    <n v="190"/>
    <n v="0"/>
  </r>
  <r>
    <x v="148"/>
    <n v="0"/>
    <n v="0"/>
    <n v="190"/>
    <n v="0"/>
    <n v="1"/>
    <n v="10"/>
    <n v="300"/>
    <n v="490"/>
    <n v="490"/>
    <n v="0"/>
  </r>
  <r>
    <x v="149"/>
    <n v="0"/>
    <n v="0"/>
    <n v="190"/>
    <n v="0"/>
    <n v="1"/>
    <n v="11"/>
    <n v="0"/>
    <n v="190"/>
    <n v="190"/>
    <n v="0"/>
  </r>
  <r>
    <x v="150"/>
    <n v="0"/>
    <n v="0"/>
    <n v="190"/>
    <n v="0"/>
    <n v="1"/>
    <n v="12"/>
    <n v="0"/>
    <n v="190"/>
    <n v="190"/>
    <n v="0"/>
  </r>
  <r>
    <x v="151"/>
    <n v="0"/>
    <n v="0"/>
    <n v="190"/>
    <n v="50"/>
    <n v="1"/>
    <n v="13"/>
    <n v="0"/>
    <n v="240"/>
    <n v="240"/>
    <n v="0"/>
  </r>
  <r>
    <x v="152"/>
    <n v="18"/>
    <n v="18"/>
    <n v="190"/>
    <n v="0"/>
    <n v="1"/>
    <n v="0"/>
    <n v="0"/>
    <n v="190"/>
    <n v="172"/>
    <n v="0"/>
  </r>
  <r>
    <x v="153"/>
    <n v="525"/>
    <n v="525"/>
    <n v="190"/>
    <n v="0"/>
    <n v="1"/>
    <n v="0"/>
    <n v="0"/>
    <n v="190"/>
    <n v="0"/>
    <n v="335"/>
  </r>
  <r>
    <x v="154"/>
    <n v="697"/>
    <n v="1032"/>
    <n v="190"/>
    <n v="0"/>
    <n v="1"/>
    <n v="0"/>
    <n v="0"/>
    <n v="190"/>
    <n v="0"/>
    <n v="842"/>
  </r>
  <r>
    <x v="155"/>
    <n v="786"/>
    <n v="1628"/>
    <n v="190"/>
    <n v="0"/>
    <n v="1"/>
    <n v="0"/>
    <n v="0"/>
    <n v="190"/>
    <n v="0"/>
    <n v="1438"/>
  </r>
  <r>
    <x v="156"/>
    <n v="792"/>
    <n v="2230"/>
    <n v="190"/>
    <n v="0"/>
    <n v="1"/>
    <n v="0"/>
    <n v="0"/>
    <n v="190"/>
    <n v="0"/>
    <n v="2040"/>
  </r>
  <r>
    <x v="157"/>
    <n v="0"/>
    <n v="2040"/>
    <n v="190"/>
    <n v="0"/>
    <n v="1"/>
    <n v="1"/>
    <n v="0"/>
    <n v="190"/>
    <n v="0"/>
    <n v="1850"/>
  </r>
  <r>
    <x v="158"/>
    <n v="0"/>
    <n v="1850"/>
    <n v="190"/>
    <n v="50"/>
    <n v="1"/>
    <n v="2"/>
    <n v="0"/>
    <n v="240"/>
    <n v="0"/>
    <n v="1610"/>
  </r>
  <r>
    <x v="159"/>
    <n v="0"/>
    <n v="1610"/>
    <n v="190"/>
    <n v="0"/>
    <n v="1"/>
    <n v="3"/>
    <n v="0"/>
    <n v="190"/>
    <n v="0"/>
    <n v="1420"/>
  </r>
  <r>
    <x v="160"/>
    <n v="0"/>
    <n v="1420"/>
    <n v="190"/>
    <n v="0"/>
    <n v="1"/>
    <n v="4"/>
    <n v="0"/>
    <n v="190"/>
    <n v="0"/>
    <n v="1230"/>
  </r>
  <r>
    <x v="161"/>
    <n v="0"/>
    <n v="1230"/>
    <n v="190"/>
    <n v="0"/>
    <n v="1"/>
    <n v="5"/>
    <n v="300"/>
    <n v="490"/>
    <n v="0"/>
    <n v="740"/>
  </r>
  <r>
    <x v="162"/>
    <n v="0"/>
    <n v="740"/>
    <n v="190"/>
    <n v="0"/>
    <n v="1"/>
    <n v="6"/>
    <n v="0"/>
    <n v="190"/>
    <n v="0"/>
    <n v="550"/>
  </r>
  <r>
    <x v="163"/>
    <n v="0"/>
    <n v="550"/>
    <n v="190"/>
    <n v="0"/>
    <n v="1"/>
    <n v="7"/>
    <n v="0"/>
    <n v="190"/>
    <n v="0"/>
    <n v="360"/>
  </r>
  <r>
    <x v="164"/>
    <n v="0"/>
    <n v="360"/>
    <n v="190"/>
    <n v="0"/>
    <n v="1"/>
    <n v="8"/>
    <n v="0"/>
    <n v="190"/>
    <n v="0"/>
    <n v="170"/>
  </r>
  <r>
    <x v="165"/>
    <n v="0"/>
    <n v="170"/>
    <n v="190"/>
    <n v="50"/>
    <n v="1"/>
    <n v="9"/>
    <n v="0"/>
    <n v="240"/>
    <n v="70"/>
    <n v="0"/>
  </r>
  <r>
    <x v="166"/>
    <n v="0"/>
    <n v="0"/>
    <n v="190"/>
    <n v="0"/>
    <n v="1"/>
    <n v="10"/>
    <n v="300"/>
    <n v="490"/>
    <n v="490"/>
    <n v="0"/>
  </r>
  <r>
    <x v="167"/>
    <n v="998"/>
    <n v="998"/>
    <n v="190"/>
    <n v="0"/>
    <n v="1"/>
    <n v="0"/>
    <n v="0"/>
    <n v="190"/>
    <n v="0"/>
    <n v="808"/>
  </r>
  <r>
    <x v="168"/>
    <n v="0"/>
    <n v="808"/>
    <n v="190"/>
    <n v="0"/>
    <n v="1"/>
    <n v="1"/>
    <n v="0"/>
    <n v="190"/>
    <n v="0"/>
    <n v="618"/>
  </r>
  <r>
    <x v="169"/>
    <n v="0"/>
    <n v="618"/>
    <n v="190"/>
    <n v="0"/>
    <n v="1"/>
    <n v="2"/>
    <n v="0"/>
    <n v="190"/>
    <n v="0"/>
    <n v="428"/>
  </r>
  <r>
    <x v="170"/>
    <n v="0"/>
    <n v="428"/>
    <n v="190"/>
    <n v="0"/>
    <n v="1"/>
    <n v="3"/>
    <n v="0"/>
    <n v="190"/>
    <n v="0"/>
    <n v="238"/>
  </r>
  <r>
    <x v="171"/>
    <n v="0"/>
    <n v="238"/>
    <n v="190"/>
    <n v="0"/>
    <n v="1"/>
    <n v="4"/>
    <n v="0"/>
    <n v="190"/>
    <n v="0"/>
    <n v="48"/>
  </r>
  <r>
    <x v="172"/>
    <n v="0"/>
    <n v="48"/>
    <n v="190"/>
    <n v="50"/>
    <n v="1"/>
    <n v="5"/>
    <n v="300"/>
    <n v="540"/>
    <n v="492"/>
    <n v="0"/>
  </r>
  <r>
    <x v="173"/>
    <n v="0"/>
    <n v="0"/>
    <n v="190"/>
    <n v="0"/>
    <n v="1"/>
    <n v="6"/>
    <n v="0"/>
    <n v="190"/>
    <n v="190"/>
    <n v="0"/>
  </r>
  <r>
    <x v="174"/>
    <n v="0"/>
    <n v="0"/>
    <n v="190"/>
    <n v="0"/>
    <n v="1"/>
    <n v="7"/>
    <n v="0"/>
    <n v="190"/>
    <n v="190"/>
    <n v="0"/>
  </r>
  <r>
    <x v="175"/>
    <n v="0"/>
    <n v="0"/>
    <n v="190"/>
    <n v="0"/>
    <n v="1"/>
    <n v="8"/>
    <n v="0"/>
    <n v="190"/>
    <n v="190"/>
    <n v="0"/>
  </r>
  <r>
    <x v="176"/>
    <n v="540"/>
    <n v="540"/>
    <n v="190"/>
    <n v="0"/>
    <n v="1"/>
    <n v="0"/>
    <n v="0"/>
    <n v="190"/>
    <n v="0"/>
    <n v="350"/>
  </r>
  <r>
    <x v="177"/>
    <n v="607"/>
    <n v="957"/>
    <n v="190"/>
    <n v="0"/>
    <n v="1"/>
    <n v="0"/>
    <n v="0"/>
    <n v="190"/>
    <n v="0"/>
    <n v="767"/>
  </r>
  <r>
    <x v="178"/>
    <n v="603"/>
    <n v="1370"/>
    <n v="190"/>
    <n v="0"/>
    <n v="1"/>
    <n v="0"/>
    <n v="0"/>
    <n v="190"/>
    <n v="0"/>
    <n v="1180"/>
  </r>
  <r>
    <x v="179"/>
    <n v="0"/>
    <n v="1180"/>
    <n v="190"/>
    <n v="50"/>
    <n v="1"/>
    <n v="1"/>
    <n v="0"/>
    <n v="240"/>
    <n v="0"/>
    <n v="940"/>
  </r>
  <r>
    <x v="180"/>
    <n v="0"/>
    <n v="940"/>
    <n v="190"/>
    <n v="0"/>
    <n v="1"/>
    <n v="2"/>
    <n v="0"/>
    <n v="190"/>
    <n v="0"/>
    <n v="750"/>
  </r>
  <r>
    <x v="181"/>
    <n v="0"/>
    <n v="750"/>
    <n v="190"/>
    <n v="0"/>
    <n v="1"/>
    <n v="3"/>
    <n v="0"/>
    <n v="190"/>
    <n v="0"/>
    <n v="560"/>
  </r>
  <r>
    <x v="182"/>
    <n v="0"/>
    <n v="560"/>
    <n v="190"/>
    <n v="0"/>
    <n v="1"/>
    <n v="4"/>
    <n v="0"/>
    <n v="190"/>
    <n v="0"/>
    <n v="370"/>
  </r>
  <r>
    <x v="183"/>
    <n v="0"/>
    <n v="370"/>
    <n v="190"/>
    <n v="0"/>
    <n v="1"/>
    <n v="5"/>
    <n v="300"/>
    <n v="490"/>
    <n v="120"/>
    <n v="0"/>
  </r>
  <r>
    <x v="184"/>
    <n v="0"/>
    <n v="0"/>
    <n v="190"/>
    <n v="0"/>
    <n v="1"/>
    <n v="6"/>
    <n v="0"/>
    <n v="190"/>
    <n v="190"/>
    <n v="0"/>
  </r>
  <r>
    <x v="185"/>
    <n v="0"/>
    <n v="0"/>
    <n v="190"/>
    <n v="0"/>
    <n v="1"/>
    <n v="7"/>
    <n v="0"/>
    <n v="190"/>
    <n v="190"/>
    <n v="0"/>
  </r>
  <r>
    <x v="186"/>
    <n v="527"/>
    <n v="527"/>
    <n v="190"/>
    <n v="50"/>
    <n v="1"/>
    <n v="0"/>
    <n v="0"/>
    <n v="240"/>
    <n v="0"/>
    <n v="287"/>
  </r>
  <r>
    <x v="187"/>
    <n v="619"/>
    <n v="906"/>
    <n v="190"/>
    <n v="0"/>
    <n v="1"/>
    <n v="0"/>
    <n v="0"/>
    <n v="190"/>
    <n v="0"/>
    <n v="716"/>
  </r>
  <r>
    <x v="188"/>
    <n v="0"/>
    <n v="716"/>
    <n v="190"/>
    <n v="0"/>
    <n v="1"/>
    <n v="1"/>
    <n v="0"/>
    <n v="190"/>
    <n v="0"/>
    <n v="526"/>
  </r>
  <r>
    <x v="189"/>
    <n v="0"/>
    <n v="526"/>
    <n v="190"/>
    <n v="0"/>
    <n v="1"/>
    <n v="2"/>
    <n v="0"/>
    <n v="190"/>
    <n v="0"/>
    <n v="336"/>
  </r>
  <r>
    <x v="190"/>
    <n v="0"/>
    <n v="336"/>
    <n v="190"/>
    <n v="0"/>
    <n v="1"/>
    <n v="3"/>
    <n v="0"/>
    <n v="190"/>
    <n v="0"/>
    <n v="146"/>
  </r>
  <r>
    <x v="191"/>
    <n v="170"/>
    <n v="316"/>
    <n v="190"/>
    <n v="0"/>
    <n v="1"/>
    <n v="0"/>
    <n v="0"/>
    <n v="190"/>
    <n v="0"/>
    <n v="126"/>
  </r>
  <r>
    <x v="192"/>
    <n v="13"/>
    <n v="139"/>
    <n v="190"/>
    <n v="0"/>
    <n v="1"/>
    <n v="0"/>
    <n v="0"/>
    <n v="190"/>
    <n v="51"/>
    <n v="0"/>
  </r>
  <r>
    <x v="193"/>
    <n v="0"/>
    <n v="0"/>
    <n v="190"/>
    <n v="50"/>
    <n v="1"/>
    <n v="1"/>
    <n v="0"/>
    <n v="240"/>
    <n v="240"/>
    <n v="0"/>
  </r>
  <r>
    <x v="194"/>
    <n v="0"/>
    <n v="0"/>
    <n v="190"/>
    <n v="0"/>
    <n v="1"/>
    <n v="2"/>
    <n v="0"/>
    <n v="190"/>
    <n v="190"/>
    <n v="0"/>
  </r>
  <r>
    <x v="195"/>
    <n v="0"/>
    <n v="0"/>
    <n v="190"/>
    <n v="0"/>
    <n v="1"/>
    <n v="3"/>
    <n v="0"/>
    <n v="190"/>
    <n v="190"/>
    <n v="0"/>
  </r>
  <r>
    <x v="196"/>
    <n v="0"/>
    <n v="0"/>
    <n v="190"/>
    <n v="0"/>
    <n v="1"/>
    <n v="4"/>
    <n v="0"/>
    <n v="190"/>
    <n v="190"/>
    <n v="0"/>
  </r>
  <r>
    <x v="197"/>
    <n v="518"/>
    <n v="518"/>
    <n v="190"/>
    <n v="0"/>
    <n v="1"/>
    <n v="0"/>
    <n v="0"/>
    <n v="190"/>
    <n v="0"/>
    <n v="328"/>
  </r>
  <r>
    <x v="198"/>
    <n v="791"/>
    <n v="1119"/>
    <n v="190"/>
    <n v="0"/>
    <n v="1"/>
    <n v="0"/>
    <n v="0"/>
    <n v="190"/>
    <n v="0"/>
    <n v="929"/>
  </r>
  <r>
    <x v="199"/>
    <n v="673"/>
    <n v="1602"/>
    <n v="190"/>
    <n v="0"/>
    <n v="1"/>
    <n v="0"/>
    <n v="0"/>
    <n v="190"/>
    <n v="0"/>
    <n v="1412"/>
  </r>
  <r>
    <x v="200"/>
    <n v="601"/>
    <n v="2013"/>
    <n v="190"/>
    <n v="50"/>
    <n v="1"/>
    <n v="0"/>
    <n v="0"/>
    <n v="240"/>
    <n v="0"/>
    <n v="1773"/>
  </r>
  <r>
    <x v="201"/>
    <n v="612"/>
    <n v="2385"/>
    <n v="190"/>
    <n v="0"/>
    <n v="1"/>
    <n v="0"/>
    <n v="0"/>
    <n v="190"/>
    <n v="0"/>
    <n v="2195"/>
  </r>
  <r>
    <x v="202"/>
    <n v="705"/>
    <n v="2900"/>
    <n v="190"/>
    <n v="0"/>
    <n v="1"/>
    <n v="0"/>
    <n v="0"/>
    <n v="190"/>
    <n v="0"/>
    <n v="2710"/>
  </r>
  <r>
    <x v="203"/>
    <n v="0"/>
    <n v="2710"/>
    <n v="190"/>
    <n v="0"/>
    <n v="1"/>
    <n v="1"/>
    <n v="0"/>
    <n v="190"/>
    <n v="0"/>
    <n v="2520"/>
  </r>
  <r>
    <x v="204"/>
    <n v="0"/>
    <n v="2520"/>
    <n v="190"/>
    <n v="0"/>
    <n v="1"/>
    <n v="2"/>
    <n v="0"/>
    <n v="190"/>
    <n v="0"/>
    <n v="2330"/>
  </r>
  <r>
    <x v="205"/>
    <n v="1100"/>
    <n v="3430"/>
    <n v="190"/>
    <n v="0"/>
    <n v="1"/>
    <n v="0"/>
    <n v="0"/>
    <n v="190"/>
    <n v="0"/>
    <n v="3240"/>
  </r>
  <r>
    <x v="206"/>
    <n v="118"/>
    <n v="3358"/>
    <n v="190"/>
    <n v="0"/>
    <n v="1"/>
    <n v="0"/>
    <n v="0"/>
    <n v="190"/>
    <n v="0"/>
    <n v="3168"/>
  </r>
  <r>
    <x v="207"/>
    <n v="69"/>
    <n v="3237"/>
    <n v="190"/>
    <n v="50"/>
    <n v="1"/>
    <n v="0"/>
    <n v="0"/>
    <n v="240"/>
    <n v="0"/>
    <n v="2997"/>
  </r>
  <r>
    <x v="208"/>
    <n v="0"/>
    <n v="2997"/>
    <n v="190"/>
    <n v="0"/>
    <n v="1"/>
    <n v="1"/>
    <n v="0"/>
    <n v="190"/>
    <n v="0"/>
    <n v="2807"/>
  </r>
  <r>
    <x v="209"/>
    <n v="0"/>
    <n v="2807"/>
    <n v="190"/>
    <n v="0"/>
    <n v="1"/>
    <n v="2"/>
    <n v="0"/>
    <n v="190"/>
    <n v="0"/>
    <n v="2617"/>
  </r>
  <r>
    <x v="210"/>
    <n v="0"/>
    <n v="2617"/>
    <n v="190"/>
    <n v="0"/>
    <n v="1"/>
    <n v="3"/>
    <n v="0"/>
    <n v="190"/>
    <n v="0"/>
    <n v="2427"/>
  </r>
  <r>
    <x v="211"/>
    <n v="0"/>
    <n v="2427"/>
    <n v="190"/>
    <n v="0"/>
    <n v="1"/>
    <n v="4"/>
    <n v="0"/>
    <n v="190"/>
    <n v="0"/>
    <n v="2237"/>
  </r>
  <r>
    <x v="212"/>
    <n v="0"/>
    <n v="2237"/>
    <n v="190"/>
    <n v="0"/>
    <n v="1"/>
    <n v="5"/>
    <n v="300"/>
    <n v="490"/>
    <n v="0"/>
    <n v="1747"/>
  </r>
  <r>
    <x v="213"/>
    <n v="0"/>
    <n v="1747"/>
    <n v="190"/>
    <n v="0"/>
    <n v="1"/>
    <n v="6"/>
    <n v="0"/>
    <n v="190"/>
    <n v="0"/>
    <n v="1557"/>
  </r>
  <r>
    <x v="214"/>
    <n v="0"/>
    <n v="1557"/>
    <n v="190"/>
    <n v="50"/>
    <n v="1"/>
    <n v="7"/>
    <n v="0"/>
    <n v="240"/>
    <n v="0"/>
    <n v="1317"/>
  </r>
  <r>
    <x v="215"/>
    <n v="0"/>
    <n v="1317"/>
    <n v="190"/>
    <n v="0"/>
    <n v="1"/>
    <n v="8"/>
    <n v="0"/>
    <n v="190"/>
    <n v="0"/>
    <n v="1127"/>
  </r>
  <r>
    <x v="216"/>
    <n v="0"/>
    <n v="1127"/>
    <n v="190"/>
    <n v="0"/>
    <n v="1"/>
    <n v="9"/>
    <n v="0"/>
    <n v="190"/>
    <n v="0"/>
    <n v="937"/>
  </r>
  <r>
    <x v="217"/>
    <n v="0"/>
    <n v="937"/>
    <n v="190"/>
    <n v="0"/>
    <n v="1"/>
    <n v="10"/>
    <n v="300"/>
    <n v="490"/>
    <n v="0"/>
    <n v="447"/>
  </r>
  <r>
    <x v="218"/>
    <n v="0"/>
    <n v="447"/>
    <n v="190"/>
    <n v="0"/>
    <n v="1"/>
    <n v="11"/>
    <n v="0"/>
    <n v="190"/>
    <n v="0"/>
    <n v="257"/>
  </r>
  <r>
    <x v="219"/>
    <n v="660"/>
    <n v="917"/>
    <n v="190"/>
    <n v="0"/>
    <n v="1"/>
    <n v="0"/>
    <n v="0"/>
    <n v="190"/>
    <n v="0"/>
    <n v="727"/>
  </r>
  <r>
    <x v="220"/>
    <n v="1245"/>
    <n v="1972"/>
    <n v="190"/>
    <n v="0"/>
    <n v="1"/>
    <n v="0"/>
    <n v="0"/>
    <n v="190"/>
    <n v="0"/>
    <n v="1782"/>
  </r>
  <r>
    <x v="221"/>
    <n v="745"/>
    <n v="2527"/>
    <n v="190"/>
    <n v="50"/>
    <n v="1"/>
    <n v="0"/>
    <n v="0"/>
    <n v="240"/>
    <n v="0"/>
    <n v="2287"/>
  </r>
  <r>
    <x v="222"/>
    <n v="48"/>
    <n v="2335"/>
    <n v="190"/>
    <n v="0"/>
    <n v="1"/>
    <n v="0"/>
    <n v="0"/>
    <n v="190"/>
    <n v="0"/>
    <n v="2145"/>
  </r>
  <r>
    <x v="223"/>
    <n v="0"/>
    <n v="2145"/>
    <n v="190"/>
    <n v="0"/>
    <n v="1"/>
    <n v="1"/>
    <n v="0"/>
    <n v="190"/>
    <n v="0"/>
    <n v="1955"/>
  </r>
  <r>
    <x v="224"/>
    <n v="0"/>
    <n v="1955"/>
    <n v="190"/>
    <n v="0"/>
    <n v="1"/>
    <n v="2"/>
    <n v="0"/>
    <n v="190"/>
    <n v="0"/>
    <n v="1765"/>
  </r>
  <r>
    <x v="225"/>
    <n v="0"/>
    <n v="1765"/>
    <n v="190"/>
    <n v="0"/>
    <n v="1"/>
    <n v="3"/>
    <n v="0"/>
    <n v="190"/>
    <n v="0"/>
    <n v="1575"/>
  </r>
  <r>
    <x v="226"/>
    <n v="0"/>
    <n v="1575"/>
    <n v="190"/>
    <n v="0"/>
    <n v="1"/>
    <n v="4"/>
    <n v="0"/>
    <n v="190"/>
    <n v="0"/>
    <n v="1385"/>
  </r>
  <r>
    <x v="227"/>
    <n v="0"/>
    <n v="1385"/>
    <n v="190"/>
    <n v="0"/>
    <n v="1"/>
    <n v="5"/>
    <n v="300"/>
    <n v="490"/>
    <n v="0"/>
    <n v="895"/>
  </r>
  <r>
    <x v="228"/>
    <n v="0"/>
    <n v="895"/>
    <n v="190"/>
    <n v="50"/>
    <n v="1"/>
    <n v="6"/>
    <n v="0"/>
    <n v="240"/>
    <n v="0"/>
    <n v="655"/>
  </r>
  <r>
    <x v="229"/>
    <n v="0"/>
    <n v="655"/>
    <n v="190"/>
    <n v="0"/>
    <n v="1"/>
    <n v="7"/>
    <n v="0"/>
    <n v="190"/>
    <n v="0"/>
    <n v="465"/>
  </r>
  <r>
    <x v="230"/>
    <n v="0"/>
    <n v="465"/>
    <n v="190"/>
    <n v="0"/>
    <n v="1"/>
    <n v="8"/>
    <n v="0"/>
    <n v="190"/>
    <n v="0"/>
    <n v="275"/>
  </r>
  <r>
    <x v="231"/>
    <n v="0"/>
    <n v="275"/>
    <n v="190"/>
    <n v="0"/>
    <n v="1"/>
    <n v="9"/>
    <n v="0"/>
    <n v="190"/>
    <n v="0"/>
    <n v="85"/>
  </r>
  <r>
    <x v="232"/>
    <n v="0"/>
    <n v="85"/>
    <n v="190"/>
    <n v="0"/>
    <n v="1"/>
    <n v="10"/>
    <n v="300"/>
    <n v="490"/>
    <n v="405"/>
    <n v="0"/>
  </r>
  <r>
    <x v="233"/>
    <n v="0"/>
    <n v="0"/>
    <n v="190"/>
    <n v="0"/>
    <n v="1"/>
    <n v="11"/>
    <n v="0"/>
    <n v="190"/>
    <n v="190"/>
    <n v="0"/>
  </r>
  <r>
    <x v="234"/>
    <n v="0"/>
    <n v="0"/>
    <n v="190"/>
    <n v="0"/>
    <n v="1"/>
    <n v="12"/>
    <n v="0"/>
    <n v="190"/>
    <n v="190"/>
    <n v="0"/>
  </r>
  <r>
    <x v="235"/>
    <n v="0"/>
    <n v="0"/>
    <n v="190"/>
    <n v="50"/>
    <n v="1"/>
    <n v="13"/>
    <n v="0"/>
    <n v="240"/>
    <n v="240"/>
    <n v="0"/>
  </r>
  <r>
    <x v="236"/>
    <n v="0"/>
    <n v="0"/>
    <n v="190"/>
    <n v="0"/>
    <n v="1"/>
    <n v="14"/>
    <n v="0"/>
    <n v="190"/>
    <n v="190"/>
    <n v="0"/>
  </r>
  <r>
    <x v="237"/>
    <n v="0"/>
    <n v="0"/>
    <n v="190"/>
    <n v="0"/>
    <n v="1"/>
    <n v="15"/>
    <n v="300"/>
    <n v="490"/>
    <n v="490"/>
    <n v="0"/>
  </r>
  <r>
    <x v="238"/>
    <n v="0"/>
    <n v="0"/>
    <n v="190"/>
    <n v="0"/>
    <n v="1"/>
    <n v="16"/>
    <n v="0"/>
    <n v="190"/>
    <n v="190"/>
    <n v="0"/>
  </r>
  <r>
    <x v="239"/>
    <n v="0"/>
    <n v="0"/>
    <n v="190"/>
    <n v="0"/>
    <n v="1"/>
    <n v="17"/>
    <n v="0"/>
    <n v="190"/>
    <n v="190"/>
    <n v="0"/>
  </r>
  <r>
    <x v="240"/>
    <n v="0"/>
    <n v="0"/>
    <n v="190"/>
    <n v="0"/>
    <n v="1"/>
    <n v="18"/>
    <n v="0"/>
    <n v="190"/>
    <n v="190"/>
    <n v="0"/>
  </r>
  <r>
    <x v="241"/>
    <n v="0"/>
    <n v="0"/>
    <n v="190"/>
    <n v="0"/>
    <n v="1"/>
    <n v="19"/>
    <n v="0"/>
    <n v="190"/>
    <n v="190"/>
    <n v="0"/>
  </r>
  <r>
    <x v="242"/>
    <n v="0"/>
    <n v="0"/>
    <n v="190"/>
    <n v="50"/>
    <n v="1"/>
    <n v="20"/>
    <n v="300"/>
    <n v="540"/>
    <n v="540"/>
    <n v="0"/>
  </r>
  <r>
    <x v="243"/>
    <n v="0"/>
    <n v="0"/>
    <n v="190"/>
    <n v="0"/>
    <n v="1"/>
    <n v="21"/>
    <n v="0"/>
    <n v="190"/>
    <n v="190"/>
    <n v="0"/>
  </r>
  <r>
    <x v="244"/>
    <n v="388"/>
    <n v="388"/>
    <n v="190"/>
    <n v="0"/>
    <n v="1"/>
    <n v="0"/>
    <n v="0"/>
    <n v="190"/>
    <n v="0"/>
    <n v="198"/>
  </r>
  <r>
    <x v="245"/>
    <n v="415"/>
    <n v="613"/>
    <n v="190"/>
    <n v="0"/>
    <n v="1"/>
    <n v="0"/>
    <n v="0"/>
    <n v="190"/>
    <n v="0"/>
    <n v="423"/>
  </r>
  <r>
    <x v="246"/>
    <n v="560"/>
    <n v="983"/>
    <n v="190"/>
    <n v="0"/>
    <n v="1"/>
    <n v="0"/>
    <n v="0"/>
    <n v="190"/>
    <n v="0"/>
    <n v="793"/>
  </r>
  <r>
    <x v="247"/>
    <n v="467"/>
    <n v="1260"/>
    <n v="190"/>
    <n v="0"/>
    <n v="1"/>
    <n v="0"/>
    <n v="0"/>
    <n v="190"/>
    <n v="0"/>
    <n v="1070"/>
  </r>
  <r>
    <x v="248"/>
    <n v="517"/>
    <n v="1587"/>
    <n v="190"/>
    <n v="0"/>
    <n v="1"/>
    <n v="0"/>
    <n v="0"/>
    <n v="190"/>
    <n v="0"/>
    <n v="1397"/>
  </r>
  <r>
    <x v="249"/>
    <n v="552"/>
    <n v="1949"/>
    <n v="190"/>
    <n v="50"/>
    <n v="1"/>
    <n v="0"/>
    <n v="0"/>
    <n v="240"/>
    <n v="0"/>
    <n v="1709"/>
  </r>
  <r>
    <x v="250"/>
    <n v="0"/>
    <n v="1709"/>
    <n v="190"/>
    <n v="0"/>
    <n v="1"/>
    <n v="1"/>
    <n v="0"/>
    <n v="190"/>
    <n v="0"/>
    <n v="1519"/>
  </r>
  <r>
    <x v="251"/>
    <n v="0"/>
    <n v="1519"/>
    <n v="190"/>
    <n v="0"/>
    <n v="1"/>
    <n v="2"/>
    <n v="0"/>
    <n v="190"/>
    <n v="0"/>
    <n v="1329"/>
  </r>
  <r>
    <x v="252"/>
    <n v="0"/>
    <n v="1329"/>
    <n v="190"/>
    <n v="0"/>
    <n v="1"/>
    <n v="3"/>
    <n v="0"/>
    <n v="190"/>
    <n v="0"/>
    <n v="1139"/>
  </r>
  <r>
    <x v="253"/>
    <n v="0"/>
    <n v="1139"/>
    <n v="190"/>
    <n v="0"/>
    <n v="1"/>
    <n v="4"/>
    <n v="0"/>
    <n v="190"/>
    <n v="0"/>
    <n v="949"/>
  </r>
  <r>
    <x v="254"/>
    <n v="435"/>
    <n v="1384"/>
    <n v="190"/>
    <n v="0"/>
    <n v="1"/>
    <n v="0"/>
    <n v="0"/>
    <n v="190"/>
    <n v="0"/>
    <n v="1194"/>
  </r>
  <r>
    <x v="255"/>
    <n v="406"/>
    <n v="1600"/>
    <n v="190"/>
    <n v="0"/>
    <n v="1"/>
    <n v="0"/>
    <n v="0"/>
    <n v="190"/>
    <n v="0"/>
    <n v="1410"/>
  </r>
  <r>
    <x v="256"/>
    <n v="0"/>
    <n v="1410"/>
    <n v="190"/>
    <n v="50"/>
    <n v="1"/>
    <n v="1"/>
    <n v="0"/>
    <n v="240"/>
    <n v="0"/>
    <n v="1170"/>
  </r>
  <r>
    <x v="257"/>
    <n v="0"/>
    <n v="1170"/>
    <n v="190"/>
    <n v="0"/>
    <n v="1"/>
    <n v="2"/>
    <n v="0"/>
    <n v="190"/>
    <n v="0"/>
    <n v="980"/>
  </r>
  <r>
    <x v="258"/>
    <n v="0"/>
    <n v="980"/>
    <n v="190"/>
    <n v="0"/>
    <n v="1"/>
    <n v="3"/>
    <n v="0"/>
    <n v="190"/>
    <n v="0"/>
    <n v="790"/>
  </r>
  <r>
    <x v="259"/>
    <n v="0"/>
    <n v="790"/>
    <n v="190"/>
    <n v="0"/>
    <n v="1"/>
    <n v="4"/>
    <n v="0"/>
    <n v="190"/>
    <n v="0"/>
    <n v="600"/>
  </r>
  <r>
    <x v="260"/>
    <n v="0"/>
    <n v="600"/>
    <n v="190"/>
    <n v="0"/>
    <n v="1"/>
    <n v="5"/>
    <n v="300"/>
    <n v="490"/>
    <n v="0"/>
    <n v="110"/>
  </r>
  <r>
    <x v="261"/>
    <n v="353"/>
    <n v="463"/>
    <n v="190"/>
    <n v="0"/>
    <n v="1"/>
    <n v="0"/>
    <n v="0"/>
    <n v="190"/>
    <n v="0"/>
    <n v="273"/>
  </r>
  <r>
    <x v="262"/>
    <n v="476"/>
    <n v="749"/>
    <n v="190"/>
    <n v="0"/>
    <n v="1"/>
    <n v="0"/>
    <n v="0"/>
    <n v="190"/>
    <n v="0"/>
    <n v="559"/>
  </r>
  <r>
    <x v="263"/>
    <n v="383"/>
    <n v="942"/>
    <n v="190"/>
    <n v="50"/>
    <n v="1"/>
    <n v="0"/>
    <n v="0"/>
    <n v="240"/>
    <n v="0"/>
    <n v="702"/>
  </r>
  <r>
    <x v="264"/>
    <n v="0"/>
    <n v="702"/>
    <n v="190"/>
    <n v="0"/>
    <n v="1"/>
    <n v="1"/>
    <n v="0"/>
    <n v="190"/>
    <n v="0"/>
    <n v="512"/>
  </r>
  <r>
    <x v="265"/>
    <n v="0"/>
    <n v="512"/>
    <n v="190"/>
    <n v="0"/>
    <n v="1"/>
    <n v="2"/>
    <n v="0"/>
    <n v="190"/>
    <n v="0"/>
    <n v="322"/>
  </r>
  <r>
    <x v="266"/>
    <n v="0"/>
    <n v="322"/>
    <n v="190"/>
    <n v="0"/>
    <n v="1"/>
    <n v="3"/>
    <n v="0"/>
    <n v="190"/>
    <n v="0"/>
    <n v="132"/>
  </r>
  <r>
    <x v="267"/>
    <n v="0"/>
    <n v="132"/>
    <n v="190"/>
    <n v="0"/>
    <n v="1"/>
    <n v="4"/>
    <n v="0"/>
    <n v="190"/>
    <n v="58"/>
    <n v="0"/>
  </r>
  <r>
    <x v="268"/>
    <n v="0"/>
    <n v="0"/>
    <n v="190"/>
    <n v="0"/>
    <n v="1"/>
    <n v="5"/>
    <n v="300"/>
    <n v="490"/>
    <n v="490"/>
    <n v="0"/>
  </r>
  <r>
    <x v="269"/>
    <n v="0"/>
    <n v="0"/>
    <n v="190"/>
    <n v="0"/>
    <n v="1"/>
    <n v="6"/>
    <n v="0"/>
    <n v="190"/>
    <n v="190"/>
    <n v="0"/>
  </r>
  <r>
    <x v="270"/>
    <n v="0"/>
    <n v="0"/>
    <n v="190"/>
    <n v="50"/>
    <n v="1"/>
    <n v="7"/>
    <n v="0"/>
    <n v="240"/>
    <n v="240"/>
    <n v="0"/>
  </r>
  <r>
    <x v="271"/>
    <n v="302"/>
    <n v="302"/>
    <n v="190"/>
    <n v="0"/>
    <n v="1"/>
    <n v="0"/>
    <n v="0"/>
    <n v="190"/>
    <n v="0"/>
    <n v="112"/>
  </r>
  <r>
    <x v="272"/>
    <n v="426"/>
    <n v="538"/>
    <n v="190"/>
    <n v="0"/>
    <n v="1"/>
    <n v="0"/>
    <n v="0"/>
    <n v="190"/>
    <n v="0"/>
    <n v="348"/>
  </r>
  <r>
    <x v="273"/>
    <n v="456"/>
    <n v="804"/>
    <n v="190"/>
    <n v="0"/>
    <n v="0"/>
    <n v="0"/>
    <n v="0"/>
    <n v="190"/>
    <n v="0"/>
    <n v="614"/>
  </r>
  <r>
    <x v="274"/>
    <n v="568"/>
    <n v="1182"/>
    <n v="190"/>
    <n v="0"/>
    <n v="0"/>
    <n v="0"/>
    <n v="0"/>
    <n v="190"/>
    <n v="0"/>
    <n v="992"/>
  </r>
  <r>
    <x v="275"/>
    <n v="1182"/>
    <n v="2174"/>
    <n v="190"/>
    <n v="0"/>
    <n v="0"/>
    <n v="0"/>
    <n v="0"/>
    <n v="190"/>
    <n v="0"/>
    <n v="1984"/>
  </r>
  <r>
    <x v="276"/>
    <n v="0"/>
    <n v="1984"/>
    <n v="190"/>
    <n v="0"/>
    <n v="0"/>
    <n v="0"/>
    <n v="0"/>
    <n v="190"/>
    <n v="0"/>
    <n v="1794"/>
  </r>
  <r>
    <x v="277"/>
    <n v="0"/>
    <n v="1794"/>
    <n v="190"/>
    <n v="50"/>
    <n v="0"/>
    <n v="0"/>
    <n v="0"/>
    <n v="240"/>
    <n v="0"/>
    <n v="1554"/>
  </r>
  <r>
    <x v="278"/>
    <n v="0"/>
    <n v="1554"/>
    <n v="190"/>
    <n v="0"/>
    <n v="0"/>
    <n v="0"/>
    <n v="0"/>
    <n v="190"/>
    <n v="0"/>
    <n v="1364"/>
  </r>
  <r>
    <x v="279"/>
    <n v="0"/>
    <n v="1364"/>
    <n v="190"/>
    <n v="0"/>
    <n v="0"/>
    <n v="0"/>
    <n v="0"/>
    <n v="190"/>
    <n v="0"/>
    <n v="1174"/>
  </r>
  <r>
    <x v="280"/>
    <n v="0"/>
    <n v="1174"/>
    <n v="190"/>
    <n v="0"/>
    <n v="0"/>
    <n v="0"/>
    <n v="0"/>
    <n v="190"/>
    <n v="0"/>
    <n v="984"/>
  </r>
  <r>
    <x v="281"/>
    <n v="0"/>
    <n v="984"/>
    <n v="190"/>
    <n v="0"/>
    <n v="0"/>
    <n v="0"/>
    <n v="0"/>
    <n v="190"/>
    <n v="0"/>
    <n v="794"/>
  </r>
  <r>
    <x v="282"/>
    <n v="1170"/>
    <n v="1964"/>
    <n v="190"/>
    <n v="0"/>
    <n v="0"/>
    <n v="0"/>
    <n v="0"/>
    <n v="190"/>
    <n v="0"/>
    <n v="1774"/>
  </r>
  <r>
    <x v="283"/>
    <n v="695"/>
    <n v="2469"/>
    <n v="190"/>
    <n v="0"/>
    <n v="0"/>
    <n v="0"/>
    <n v="0"/>
    <n v="190"/>
    <n v="0"/>
    <n v="2279"/>
  </r>
  <r>
    <x v="284"/>
    <n v="644"/>
    <n v="2923"/>
    <n v="190"/>
    <n v="50"/>
    <n v="0"/>
    <n v="0"/>
    <n v="0"/>
    <n v="240"/>
    <n v="0"/>
    <n v="2683"/>
  </r>
  <r>
    <x v="285"/>
    <n v="0"/>
    <n v="2683"/>
    <n v="190"/>
    <n v="0"/>
    <n v="0"/>
    <n v="0"/>
    <n v="0"/>
    <n v="190"/>
    <n v="0"/>
    <n v="2493"/>
  </r>
  <r>
    <x v="286"/>
    <n v="0"/>
    <n v="2493"/>
    <n v="190"/>
    <n v="0"/>
    <n v="0"/>
    <n v="0"/>
    <n v="0"/>
    <n v="190"/>
    <n v="0"/>
    <n v="2303"/>
  </r>
  <r>
    <x v="287"/>
    <n v="0"/>
    <n v="2303"/>
    <n v="190"/>
    <n v="0"/>
    <n v="0"/>
    <n v="0"/>
    <n v="0"/>
    <n v="190"/>
    <n v="0"/>
    <n v="2113"/>
  </r>
  <r>
    <x v="288"/>
    <n v="0"/>
    <n v="2113"/>
    <n v="190"/>
    <n v="0"/>
    <n v="0"/>
    <n v="0"/>
    <n v="0"/>
    <n v="190"/>
    <n v="0"/>
    <n v="1923"/>
  </r>
  <r>
    <x v="289"/>
    <n v="0"/>
    <n v="1923"/>
    <n v="190"/>
    <n v="0"/>
    <n v="0"/>
    <n v="0"/>
    <n v="0"/>
    <n v="190"/>
    <n v="0"/>
    <n v="1733"/>
  </r>
  <r>
    <x v="290"/>
    <n v="0"/>
    <n v="1733"/>
    <n v="190"/>
    <n v="0"/>
    <n v="0"/>
    <n v="0"/>
    <n v="0"/>
    <n v="190"/>
    <n v="0"/>
    <n v="1543"/>
  </r>
  <r>
    <x v="291"/>
    <n v="0"/>
    <n v="1543"/>
    <n v="190"/>
    <n v="50"/>
    <n v="0"/>
    <n v="0"/>
    <n v="0"/>
    <n v="240"/>
    <n v="0"/>
    <n v="1303"/>
  </r>
  <r>
    <x v="292"/>
    <n v="0"/>
    <n v="1303"/>
    <n v="190"/>
    <n v="0"/>
    <n v="0"/>
    <n v="0"/>
    <n v="0"/>
    <n v="190"/>
    <n v="0"/>
    <n v="1113"/>
  </r>
  <r>
    <x v="293"/>
    <n v="0"/>
    <n v="1113"/>
    <n v="190"/>
    <n v="0"/>
    <n v="0"/>
    <n v="0"/>
    <n v="0"/>
    <n v="190"/>
    <n v="0"/>
    <n v="923"/>
  </r>
  <r>
    <x v="294"/>
    <n v="1084"/>
    <n v="2007"/>
    <n v="190"/>
    <n v="0"/>
    <n v="0"/>
    <n v="0"/>
    <n v="0"/>
    <n v="190"/>
    <n v="0"/>
    <n v="1817"/>
  </r>
  <r>
    <x v="295"/>
    <n v="1423"/>
    <n v="3240"/>
    <n v="190"/>
    <n v="0"/>
    <n v="0"/>
    <n v="0"/>
    <n v="0"/>
    <n v="190"/>
    <n v="0"/>
    <n v="3050"/>
  </r>
  <r>
    <x v="296"/>
    <n v="1315"/>
    <n v="4365"/>
    <n v="190"/>
    <n v="0"/>
    <n v="0"/>
    <n v="0"/>
    <n v="0"/>
    <n v="190"/>
    <n v="0"/>
    <n v="4175"/>
  </r>
  <r>
    <x v="297"/>
    <n v="717"/>
    <n v="4892"/>
    <n v="190"/>
    <n v="0"/>
    <n v="0"/>
    <n v="0"/>
    <n v="0"/>
    <n v="190"/>
    <n v="0"/>
    <n v="4702"/>
  </r>
  <r>
    <x v="298"/>
    <n v="1398"/>
    <n v="6100"/>
    <n v="190"/>
    <n v="50"/>
    <n v="0"/>
    <n v="0"/>
    <n v="0"/>
    <n v="240"/>
    <n v="0"/>
    <n v="5860"/>
  </r>
  <r>
    <x v="299"/>
    <n v="913"/>
    <n v="6773"/>
    <n v="190"/>
    <n v="0"/>
    <n v="0"/>
    <n v="0"/>
    <n v="0"/>
    <n v="190"/>
    <n v="0"/>
    <n v="6583"/>
  </r>
  <r>
    <x v="300"/>
    <n v="660"/>
    <n v="7243"/>
    <n v="190"/>
    <n v="0"/>
    <n v="0"/>
    <n v="0"/>
    <n v="0"/>
    <n v="190"/>
    <n v="0"/>
    <n v="7053"/>
  </r>
  <r>
    <x v="301"/>
    <n v="0"/>
    <n v="7053"/>
    <n v="190"/>
    <n v="0"/>
    <n v="0"/>
    <n v="0"/>
    <n v="0"/>
    <n v="190"/>
    <n v="0"/>
    <n v="6863"/>
  </r>
  <r>
    <x v="302"/>
    <n v="0"/>
    <n v="6863"/>
    <n v="190"/>
    <n v="0"/>
    <n v="0"/>
    <n v="0"/>
    <n v="0"/>
    <n v="190"/>
    <n v="0"/>
    <n v="6673"/>
  </r>
  <r>
    <x v="303"/>
    <n v="0"/>
    <n v="6673"/>
    <n v="190"/>
    <n v="0"/>
    <n v="0"/>
    <n v="0"/>
    <n v="0"/>
    <n v="190"/>
    <n v="0"/>
    <n v="6483"/>
  </r>
  <r>
    <x v="304"/>
    <n v="0"/>
    <n v="6483"/>
    <n v="190"/>
    <n v="0"/>
    <n v="0"/>
    <n v="0"/>
    <n v="0"/>
    <n v="190"/>
    <n v="0"/>
    <n v="6293"/>
  </r>
  <r>
    <x v="305"/>
    <n v="0"/>
    <n v="6293"/>
    <n v="190"/>
    <n v="50"/>
    <n v="0"/>
    <n v="0"/>
    <n v="0"/>
    <n v="240"/>
    <n v="0"/>
    <n v="6053"/>
  </r>
  <r>
    <x v="306"/>
    <n v="935"/>
    <n v="6988"/>
    <n v="190"/>
    <n v="0"/>
    <n v="0"/>
    <n v="0"/>
    <n v="0"/>
    <n v="190"/>
    <n v="0"/>
    <n v="6798"/>
  </r>
  <r>
    <x v="307"/>
    <n v="648"/>
    <n v="7446"/>
    <n v="190"/>
    <n v="0"/>
    <n v="0"/>
    <n v="0"/>
    <n v="0"/>
    <n v="190"/>
    <n v="0"/>
    <n v="7256"/>
  </r>
  <r>
    <x v="308"/>
    <n v="793"/>
    <n v="8049"/>
    <n v="190"/>
    <n v="0"/>
    <n v="0"/>
    <n v="0"/>
    <n v="0"/>
    <n v="190"/>
    <n v="0"/>
    <n v="7859"/>
  </r>
  <r>
    <x v="309"/>
    <n v="1276"/>
    <n v="9135"/>
    <n v="190"/>
    <n v="0"/>
    <n v="0"/>
    <n v="0"/>
    <n v="0"/>
    <n v="190"/>
    <n v="0"/>
    <n v="8945"/>
  </r>
  <r>
    <x v="310"/>
    <n v="1234"/>
    <n v="10179"/>
    <n v="190"/>
    <n v="0"/>
    <n v="0"/>
    <n v="0"/>
    <n v="0"/>
    <n v="190"/>
    <n v="0"/>
    <n v="9989"/>
  </r>
  <r>
    <x v="311"/>
    <n v="1302"/>
    <n v="11291"/>
    <n v="190"/>
    <n v="0"/>
    <n v="0"/>
    <n v="0"/>
    <n v="0"/>
    <n v="190"/>
    <n v="0"/>
    <n v="11101"/>
  </r>
  <r>
    <x v="312"/>
    <n v="1316"/>
    <n v="12417"/>
    <n v="190"/>
    <n v="50"/>
    <n v="0"/>
    <n v="0"/>
    <n v="0"/>
    <n v="240"/>
    <n v="0"/>
    <n v="12177"/>
  </r>
  <r>
    <x v="313"/>
    <n v="1463"/>
    <n v="13640"/>
    <n v="190"/>
    <n v="0"/>
    <n v="0"/>
    <n v="0"/>
    <n v="0"/>
    <n v="190"/>
    <n v="0"/>
    <n v="13450"/>
  </r>
  <r>
    <x v="314"/>
    <n v="771"/>
    <n v="14221"/>
    <n v="190"/>
    <n v="0"/>
    <n v="0"/>
    <n v="0"/>
    <n v="0"/>
    <n v="190"/>
    <n v="0"/>
    <n v="14031"/>
  </r>
  <r>
    <x v="315"/>
    <n v="0"/>
    <n v="14031"/>
    <n v="190"/>
    <n v="0"/>
    <n v="0"/>
    <n v="0"/>
    <n v="0"/>
    <n v="190"/>
    <n v="0"/>
    <n v="13841"/>
  </r>
  <r>
    <x v="316"/>
    <n v="0"/>
    <n v="13841"/>
    <n v="190"/>
    <n v="0"/>
    <n v="0"/>
    <n v="0"/>
    <n v="0"/>
    <n v="190"/>
    <n v="0"/>
    <n v="13651"/>
  </r>
  <r>
    <x v="317"/>
    <n v="0"/>
    <n v="13651"/>
    <n v="190"/>
    <n v="0"/>
    <n v="0"/>
    <n v="0"/>
    <n v="0"/>
    <n v="190"/>
    <n v="0"/>
    <n v="13461"/>
  </r>
  <r>
    <x v="318"/>
    <n v="0"/>
    <n v="13461"/>
    <n v="190"/>
    <n v="0"/>
    <n v="0"/>
    <n v="0"/>
    <n v="0"/>
    <n v="190"/>
    <n v="0"/>
    <n v="13271"/>
  </r>
  <r>
    <x v="319"/>
    <n v="0"/>
    <n v="13271"/>
    <n v="190"/>
    <n v="50"/>
    <n v="0"/>
    <n v="0"/>
    <n v="0"/>
    <n v="240"/>
    <n v="0"/>
    <n v="13031"/>
  </r>
  <r>
    <x v="320"/>
    <n v="0"/>
    <n v="13031"/>
    <n v="190"/>
    <n v="0"/>
    <n v="0"/>
    <n v="0"/>
    <n v="0"/>
    <n v="190"/>
    <n v="0"/>
    <n v="12841"/>
  </r>
  <r>
    <x v="321"/>
    <n v="0"/>
    <n v="12841"/>
    <n v="190"/>
    <n v="0"/>
    <n v="0"/>
    <n v="0"/>
    <n v="0"/>
    <n v="190"/>
    <n v="0"/>
    <n v="12651"/>
  </r>
  <r>
    <x v="322"/>
    <n v="816"/>
    <n v="13467"/>
    <n v="190"/>
    <n v="0"/>
    <n v="0"/>
    <n v="0"/>
    <n v="0"/>
    <n v="190"/>
    <n v="0"/>
    <n v="13277"/>
  </r>
  <r>
    <x v="323"/>
    <n v="734"/>
    <n v="14011"/>
    <n v="190"/>
    <n v="0"/>
    <n v="0"/>
    <n v="0"/>
    <n v="0"/>
    <n v="190"/>
    <n v="0"/>
    <n v="13821"/>
  </r>
  <r>
    <x v="324"/>
    <n v="1097"/>
    <n v="14918"/>
    <n v="190"/>
    <n v="0"/>
    <n v="0"/>
    <n v="0"/>
    <n v="0"/>
    <n v="190"/>
    <n v="0"/>
    <n v="14728"/>
  </r>
  <r>
    <x v="325"/>
    <n v="640"/>
    <n v="15368"/>
    <n v="190"/>
    <n v="0"/>
    <n v="0"/>
    <n v="0"/>
    <n v="0"/>
    <n v="190"/>
    <n v="0"/>
    <n v="15178"/>
  </r>
  <r>
    <x v="326"/>
    <n v="0"/>
    <n v="15178"/>
    <n v="190"/>
    <n v="50"/>
    <n v="0"/>
    <n v="0"/>
    <n v="0"/>
    <n v="240"/>
    <n v="0"/>
    <n v="14938"/>
  </r>
  <r>
    <x v="327"/>
    <n v="0"/>
    <n v="14938"/>
    <n v="190"/>
    <n v="0"/>
    <n v="0"/>
    <n v="0"/>
    <n v="0"/>
    <n v="190"/>
    <n v="0"/>
    <n v="14748"/>
  </r>
  <r>
    <x v="328"/>
    <n v="1066"/>
    <n v="15814"/>
    <n v="190"/>
    <n v="0"/>
    <n v="0"/>
    <n v="0"/>
    <n v="0"/>
    <n v="190"/>
    <n v="0"/>
    <n v="15624"/>
  </r>
  <r>
    <x v="329"/>
    <n v="670"/>
    <n v="16294"/>
    <n v="190"/>
    <n v="0"/>
    <n v="0"/>
    <n v="0"/>
    <n v="0"/>
    <n v="190"/>
    <n v="0"/>
    <n v="16104"/>
  </r>
  <r>
    <x v="330"/>
    <n v="0"/>
    <n v="16104"/>
    <n v="190"/>
    <n v="0"/>
    <n v="0"/>
    <n v="0"/>
    <n v="0"/>
    <n v="190"/>
    <n v="0"/>
    <n v="15914"/>
  </r>
  <r>
    <x v="331"/>
    <n v="0"/>
    <n v="15914"/>
    <n v="190"/>
    <n v="0"/>
    <n v="0"/>
    <n v="0"/>
    <n v="0"/>
    <n v="190"/>
    <n v="0"/>
    <n v="15724"/>
  </r>
  <r>
    <x v="332"/>
    <n v="0"/>
    <n v="15724"/>
    <n v="190"/>
    <n v="0"/>
    <n v="0"/>
    <n v="0"/>
    <n v="0"/>
    <n v="190"/>
    <n v="0"/>
    <n v="15534"/>
  </r>
  <r>
    <x v="333"/>
    <n v="0"/>
    <n v="15534"/>
    <n v="190"/>
    <n v="50"/>
    <n v="0"/>
    <n v="0"/>
    <n v="0"/>
    <n v="240"/>
    <n v="0"/>
    <n v="15294"/>
  </r>
  <r>
    <x v="334"/>
    <n v="0"/>
    <n v="15294"/>
    <n v="190"/>
    <n v="0"/>
    <n v="0"/>
    <n v="0"/>
    <n v="0"/>
    <n v="190"/>
    <n v="0"/>
    <n v="15104"/>
  </r>
  <r>
    <x v="335"/>
    <n v="0"/>
    <n v="15104"/>
    <n v="190"/>
    <n v="0"/>
    <n v="0"/>
    <n v="0"/>
    <n v="0"/>
    <n v="190"/>
    <n v="0"/>
    <n v="14914"/>
  </r>
  <r>
    <x v="336"/>
    <n v="0"/>
    <n v="14914"/>
    <n v="190"/>
    <n v="0"/>
    <n v="0"/>
    <n v="0"/>
    <n v="0"/>
    <n v="190"/>
    <n v="0"/>
    <n v="14724"/>
  </r>
  <r>
    <x v="337"/>
    <n v="0"/>
    <n v="14724"/>
    <n v="190"/>
    <n v="0"/>
    <n v="0"/>
    <n v="0"/>
    <n v="0"/>
    <n v="190"/>
    <n v="0"/>
    <n v="14534"/>
  </r>
  <r>
    <x v="338"/>
    <n v="29"/>
    <n v="14563"/>
    <n v="190"/>
    <n v="0"/>
    <n v="0"/>
    <n v="0"/>
    <n v="0"/>
    <n v="190"/>
    <n v="0"/>
    <n v="14373"/>
  </r>
  <r>
    <x v="339"/>
    <n v="46"/>
    <n v="14419"/>
    <n v="190"/>
    <n v="0"/>
    <n v="0"/>
    <n v="0"/>
    <n v="0"/>
    <n v="190"/>
    <n v="0"/>
    <n v="14229"/>
  </r>
  <r>
    <x v="340"/>
    <n v="0"/>
    <n v="14229"/>
    <n v="190"/>
    <n v="50"/>
    <n v="0"/>
    <n v="0"/>
    <n v="0"/>
    <n v="240"/>
    <n v="0"/>
    <n v="13989"/>
  </r>
  <r>
    <x v="341"/>
    <n v="0"/>
    <n v="13989"/>
    <n v="190"/>
    <n v="0"/>
    <n v="0"/>
    <n v="0"/>
    <n v="0"/>
    <n v="190"/>
    <n v="0"/>
    <n v="13799"/>
  </r>
  <r>
    <x v="342"/>
    <n v="0"/>
    <n v="13799"/>
    <n v="190"/>
    <n v="0"/>
    <n v="0"/>
    <n v="0"/>
    <n v="0"/>
    <n v="190"/>
    <n v="0"/>
    <n v="13609"/>
  </r>
  <r>
    <x v="343"/>
    <n v="0"/>
    <n v="13609"/>
    <n v="190"/>
    <n v="0"/>
    <n v="0"/>
    <n v="0"/>
    <n v="0"/>
    <n v="190"/>
    <n v="0"/>
    <n v="13419"/>
  </r>
  <r>
    <x v="344"/>
    <n v="0"/>
    <n v="13419"/>
    <n v="190"/>
    <n v="0"/>
    <n v="0"/>
    <n v="0"/>
    <n v="0"/>
    <n v="190"/>
    <n v="0"/>
    <n v="13229"/>
  </r>
  <r>
    <x v="345"/>
    <n v="0"/>
    <n v="13229"/>
    <n v="190"/>
    <n v="0"/>
    <n v="0"/>
    <n v="0"/>
    <n v="0"/>
    <n v="190"/>
    <n v="0"/>
    <n v="13039"/>
  </r>
  <r>
    <x v="346"/>
    <n v="145"/>
    <n v="13184"/>
    <n v="190"/>
    <n v="0"/>
    <n v="0"/>
    <n v="0"/>
    <n v="0"/>
    <n v="190"/>
    <n v="0"/>
    <n v="12994"/>
  </r>
  <r>
    <x v="347"/>
    <n v="0"/>
    <n v="12994"/>
    <n v="190"/>
    <n v="50"/>
    <n v="0"/>
    <n v="0"/>
    <n v="0"/>
    <n v="240"/>
    <n v="0"/>
    <n v="12754"/>
  </r>
  <r>
    <x v="348"/>
    <n v="0"/>
    <n v="12754"/>
    <n v="190"/>
    <n v="0"/>
    <n v="0"/>
    <n v="0"/>
    <n v="0"/>
    <n v="190"/>
    <n v="0"/>
    <n v="12564"/>
  </r>
  <r>
    <x v="349"/>
    <n v="24"/>
    <n v="12588"/>
    <n v="190"/>
    <n v="0"/>
    <n v="0"/>
    <n v="0"/>
    <n v="0"/>
    <n v="190"/>
    <n v="0"/>
    <n v="12398"/>
  </r>
  <r>
    <x v="350"/>
    <n v="0"/>
    <n v="12398"/>
    <n v="190"/>
    <n v="0"/>
    <n v="0"/>
    <n v="0"/>
    <n v="0"/>
    <n v="190"/>
    <n v="0"/>
    <n v="12208"/>
  </r>
  <r>
    <x v="351"/>
    <n v="0"/>
    <n v="12208"/>
    <n v="190"/>
    <n v="0"/>
    <n v="0"/>
    <n v="0"/>
    <n v="0"/>
    <n v="190"/>
    <n v="0"/>
    <n v="12018"/>
  </r>
  <r>
    <x v="352"/>
    <n v="45"/>
    <n v="12063"/>
    <n v="190"/>
    <n v="0"/>
    <n v="0"/>
    <n v="0"/>
    <n v="0"/>
    <n v="190"/>
    <n v="0"/>
    <n v="11873"/>
  </r>
  <r>
    <x v="353"/>
    <n v="97"/>
    <n v="11970"/>
    <n v="190"/>
    <n v="0"/>
    <n v="0"/>
    <n v="0"/>
    <n v="0"/>
    <n v="190"/>
    <n v="0"/>
    <n v="11780"/>
  </r>
  <r>
    <x v="354"/>
    <n v="0"/>
    <n v="11780"/>
    <n v="190"/>
    <n v="50"/>
    <n v="0"/>
    <n v="0"/>
    <n v="0"/>
    <n v="240"/>
    <n v="0"/>
    <n v="11540"/>
  </r>
  <r>
    <x v="355"/>
    <n v="22"/>
    <n v="11562"/>
    <n v="190"/>
    <n v="0"/>
    <n v="0"/>
    <n v="0"/>
    <n v="0"/>
    <n v="190"/>
    <n v="0"/>
    <n v="11372"/>
  </r>
  <r>
    <x v="356"/>
    <n v="0"/>
    <n v="11372"/>
    <n v="190"/>
    <n v="0"/>
    <n v="0"/>
    <n v="0"/>
    <n v="0"/>
    <n v="190"/>
    <n v="0"/>
    <n v="11182"/>
  </r>
  <r>
    <x v="357"/>
    <n v="0"/>
    <n v="11182"/>
    <n v="190"/>
    <n v="0"/>
    <n v="0"/>
    <n v="0"/>
    <n v="0"/>
    <n v="190"/>
    <n v="0"/>
    <n v="10992"/>
  </r>
  <r>
    <x v="358"/>
    <n v="0"/>
    <n v="10992"/>
    <n v="190"/>
    <n v="0"/>
    <n v="0"/>
    <n v="0"/>
    <n v="0"/>
    <n v="190"/>
    <n v="0"/>
    <n v="10802"/>
  </r>
  <r>
    <x v="359"/>
    <n v="135"/>
    <n v="10937"/>
    <n v="190"/>
    <n v="0"/>
    <n v="0"/>
    <n v="0"/>
    <n v="0"/>
    <n v="190"/>
    <n v="0"/>
    <n v="10747"/>
  </r>
  <r>
    <x v="360"/>
    <n v="0"/>
    <n v="10747"/>
    <n v="190"/>
    <n v="0"/>
    <n v="0"/>
    <n v="0"/>
    <n v="0"/>
    <n v="190"/>
    <n v="0"/>
    <n v="10557"/>
  </r>
  <r>
    <x v="361"/>
    <n v="153"/>
    <n v="10710"/>
    <n v="190"/>
    <n v="50"/>
    <n v="0"/>
    <n v="0"/>
    <n v="0"/>
    <n v="240"/>
    <n v="0"/>
    <n v="10470"/>
  </r>
  <r>
    <x v="362"/>
    <n v="0"/>
    <n v="10470"/>
    <n v="190"/>
    <n v="0"/>
    <n v="0"/>
    <n v="0"/>
    <n v="0"/>
    <n v="190"/>
    <n v="0"/>
    <n v="10280"/>
  </r>
  <r>
    <x v="363"/>
    <n v="0"/>
    <n v="10280"/>
    <n v="190"/>
    <n v="0"/>
    <n v="0"/>
    <n v="0"/>
    <n v="0"/>
    <n v="190"/>
    <n v="0"/>
    <n v="10090"/>
  </r>
  <r>
    <x v="364"/>
    <n v="144"/>
    <n v="10234"/>
    <n v="190"/>
    <n v="0"/>
    <n v="0"/>
    <n v="0"/>
    <n v="0"/>
    <n v="190"/>
    <n v="0"/>
    <n v="1004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1137CF-B4C3-4175-A64F-8C8EEE1FE664}" name="Tabela przestawna1" cacheId="3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hartFormat="3">
  <location ref="A3:B16" firstHeaderRow="1" firstDataRow="1" firstDataCol="1"/>
  <pivotFields count="13">
    <pivotField axis="axisRow" numFmtId="14" showAll="0">
      <items count="36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3">
    <field x="12"/>
    <field x="11"/>
    <field x="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a z retencja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D5DB6A6-4864-4967-8A00-0D2FB62C8987}" autoFormatId="16" applyNumberFormats="0" applyBorderFormats="0" applyFontFormats="0" applyPatternFormats="0" applyAlignmentFormats="0" applyWidthHeightFormats="0">
  <queryTableRefresh nextId="12" unboundColumnsRight="9">
    <queryTableFields count="11">
      <queryTableField id="1" name="Data" tableColumnId="1"/>
      <queryTableField id="2" name="retencja" tableColumnId="2"/>
      <queryTableField id="11" dataBound="0" tableColumnId="11"/>
      <queryTableField id="3" dataBound="0" tableColumnId="3"/>
      <queryTableField id="4" dataBound="0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  <queryTableField id="9" dataBound="0" tableColumnId="9"/>
      <queryTableField id="10" dataBound="0" tableColumnId="10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3A400E8D-5B9C-43FE-AB52-F74EAA20AD2E}" autoFormatId="16" applyNumberFormats="0" applyBorderFormats="0" applyFontFormats="0" applyPatternFormats="0" applyAlignmentFormats="0" applyWidthHeightFormats="0">
  <queryTableRefresh nextId="12" unboundColumnsRight="9">
    <queryTableFields count="11">
      <queryTableField id="1" name="Data" tableColumnId="1"/>
      <queryTableField id="2" name="retencja" tableColumnId="2"/>
      <queryTableField id="11" dataBound="0" tableColumnId="11"/>
      <queryTableField id="3" dataBound="0" tableColumnId="3"/>
      <queryTableField id="4" dataBound="0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  <queryTableField id="9" dataBound="0" tableColumnId="9"/>
      <queryTableField id="10" dataBound="0" tableColumnId="10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9711E237-36A8-4238-B477-5BA6177807BB}" autoFormatId="16" applyNumberFormats="0" applyBorderFormats="0" applyFontFormats="0" applyPatternFormats="0" applyAlignmentFormats="0" applyWidthHeightFormats="0">
  <queryTableRefresh nextId="12" unboundColumnsRight="9">
    <queryTableFields count="11">
      <queryTableField id="1" name="Data" tableColumnId="1"/>
      <queryTableField id="2" name="retencja" tableColumnId="2"/>
      <queryTableField id="11" dataBound="0" tableColumnId="11"/>
      <queryTableField id="3" dataBound="0" tableColumnId="3"/>
      <queryTableField id="4" dataBound="0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  <queryTableField id="9" dataBound="0" tableColumnId="9"/>
      <queryTableField id="10" dataBound="0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5238FEE-6401-4CF9-A424-31D2FA9A509D}" name="ekodom" displayName="ekodom" ref="A1:K366" tableType="queryTable" totalsRowShown="0">
  <autoFilter ref="A1:K366" xr:uid="{F5238FEE-6401-4CF9-A424-31D2FA9A509D}"/>
  <tableColumns count="11">
    <tableColumn id="1" xr3:uid="{F5D3BE7D-F6DB-42F2-B48B-C14B1FD5AC5A}" uniqueName="1" name="Data" queryTableFieldId="1" dataDxfId="23"/>
    <tableColumn id="2" xr3:uid="{928ECF1A-9F26-4AC6-AF64-8830C726B2C0}" uniqueName="2" name="retencja" queryTableFieldId="2"/>
    <tableColumn id="11" xr3:uid="{EB0D6D38-8A90-4A4F-9F3F-1B76D2F15D43}" uniqueName="11" name="Stan" queryTableFieldId="11"/>
    <tableColumn id="3" xr3:uid="{5DF773CE-624B-4166-82E7-B9898C35969A}" uniqueName="3" name="Codziennie" queryTableFieldId="3"/>
    <tableColumn id="4" xr3:uid="{D7525577-3ADA-4744-8894-BF301F8C23F1}" uniqueName="4" name="Prace" queryTableFieldId="4" dataDxfId="0">
      <calculatedColumnFormula>IF(WEEKDAY(ekodom[[#This Row],[Data]],2) = 3,70,0)</calculatedColumnFormula>
    </tableColumn>
    <tableColumn id="5" xr3:uid="{7456D4DD-CBA2-4B70-A241-E016C8A64EFE}" uniqueName="5" name="Czy data pod?" queryTableFieldId="5" dataDxfId="22">
      <calculatedColumnFormula>IF(AND(MONTH(ekodom[[#This Row],[Data]])&gt;=4,MONTH(ekodom[[#This Row],[Data]])&lt;=9),1,0)</calculatedColumnFormula>
    </tableColumn>
    <tableColumn id="6" xr3:uid="{903BDDE7-40AC-4DBC-8D25-8F308D1E92D2}" uniqueName="6" name="Kolumna1" queryTableFieldId="6" dataDxfId="21"/>
    <tableColumn id="7" xr3:uid="{8BE3B5C3-97C1-4F6C-9553-FA39C03CA2E2}" uniqueName="7" name="Podlewanie" queryTableFieldId="7" dataDxfId="20">
      <calculatedColumnFormula>IF(ekodom[[#This Row],[Kolumna1]] = 0,0,IF(MOD(ekodom[[#This Row],[Kolumna1]],5) = 0,300,0))</calculatedColumnFormula>
    </tableColumn>
    <tableColumn id="8" xr3:uid="{373A2779-0C80-4B7C-AC24-A892B34B52F0}" uniqueName="8" name="Zużycie" queryTableFieldId="8" dataDxfId="19">
      <calculatedColumnFormula>ekodom[[#This Row],[Codziennie]]+ekodom[[#This Row],[Prace]]+ekodom[[#This Row],[Podlewanie]]</calculatedColumnFormula>
    </tableColumn>
    <tableColumn id="9" xr3:uid="{7E7C1D24-F714-45BF-B5B3-078D8633D5E4}" uniqueName="9" name="Z wodociągów" queryTableFieldId="9" dataDxfId="18">
      <calculatedColumnFormula>IF(ekodom[[#This Row],[Zużycie]]&gt;ekodom[[#This Row],[Stan]],ABS(ekodom[[#This Row],[Zużycie]]-ekodom[[#This Row],[Stan]]),0)</calculatedColumnFormula>
    </tableColumn>
    <tableColumn id="10" xr3:uid="{5A5874B3-8CC1-4753-B447-7C18F27461CC}" uniqueName="10" name="Pozostałe" queryTableFieldId="10" dataDxfId="17">
      <calculatedColumnFormula>ekodom[[#This Row],[Stan]]-ekodom[[#This Row],[Zużycie]]+ekodom[[#This Row],[Z wodociągów]]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CD6ED47-C8AE-4512-800B-C8F9575F439B}" name="ekodom3" displayName="ekodom3" ref="A1:K366" tableType="queryTable" totalsRowShown="0">
  <autoFilter ref="A1:K366" xr:uid="{F5238FEE-6401-4CF9-A424-31D2FA9A509D}"/>
  <tableColumns count="11">
    <tableColumn id="1" xr3:uid="{551BB532-73B4-46F8-B458-333FA5993E32}" uniqueName="1" name="Data" queryTableFieldId="1" dataDxfId="16"/>
    <tableColumn id="2" xr3:uid="{C09CCF36-0AC4-42D8-8C51-42EAF6BD9476}" uniqueName="2" name="retencja" queryTableFieldId="2"/>
    <tableColumn id="11" xr3:uid="{5077C6AF-CE0D-4C9E-8E2A-ED15FA6F6D33}" uniqueName="11" name="Stan" queryTableFieldId="11"/>
    <tableColumn id="3" xr3:uid="{32BD4CE0-148F-4473-8058-5B6713AA9FDB}" uniqueName="3" name="Codziennie" queryTableFieldId="3"/>
    <tableColumn id="4" xr3:uid="{87CB0267-F3BE-4DF3-9E66-E7A3C1D371D1}" uniqueName="4" name="Prace" queryTableFieldId="4" dataDxfId="1">
      <calculatedColumnFormula>IF(WEEKDAY(ekodom3[[#This Row],[Data]],2) = 3,70,0)</calculatedColumnFormula>
    </tableColumn>
    <tableColumn id="5" xr3:uid="{1E67EDB7-73F4-475F-BEB2-BA81EB17EA36}" uniqueName="5" name="Czy data pod?" queryTableFieldId="5" dataDxfId="15">
      <calculatedColumnFormula>IF(AND(MONTH(ekodom3[[#This Row],[Data]])&gt;=4,MONTH(ekodom3[[#This Row],[Data]])&lt;=9),1,0)</calculatedColumnFormula>
    </tableColumn>
    <tableColumn id="6" xr3:uid="{228D7A1A-4D01-47FF-B98A-88E148B8B85C}" uniqueName="6" name="Kolumna1" queryTableFieldId="6" dataDxfId="14"/>
    <tableColumn id="7" xr3:uid="{81AD6E56-F88B-4313-A8C1-438959BB9374}" uniqueName="7" name="Podlewanie" queryTableFieldId="7" dataDxfId="13">
      <calculatedColumnFormula>IF(ekodom3[[#This Row],[Kolumna1]] = 0,0,IF(MOD(ekodom3[[#This Row],[Kolumna1]],5) = 0,300,0))</calculatedColumnFormula>
    </tableColumn>
    <tableColumn id="8" xr3:uid="{7324049D-A811-4DC1-A9B8-DD7C52DE9D28}" uniqueName="8" name="Zużycie" queryTableFieldId="8" dataDxfId="12">
      <calculatedColumnFormula>ekodom3[[#This Row],[Codziennie]]+ekodom3[[#This Row],[Prace]]+ekodom3[[#This Row],[Podlewanie]]</calculatedColumnFormula>
    </tableColumn>
    <tableColumn id="9" xr3:uid="{2295D0F2-6D42-4768-8432-5084D96941BE}" uniqueName="9" name="Z wodociągów" queryTableFieldId="9" dataDxfId="11">
      <calculatedColumnFormula>IF(ekodom3[[#This Row],[Zużycie]]&gt;ekodom3[[#This Row],[Stan]],ABS(ekodom3[[#This Row],[Zużycie]]-ekodom3[[#This Row],[Stan]]),0)</calculatedColumnFormula>
    </tableColumn>
    <tableColumn id="10" xr3:uid="{F414B372-23ED-46F0-A77C-7B5C2437548F}" uniqueName="10" name="Pozostałe" queryTableFieldId="10" dataDxfId="10">
      <calculatedColumnFormula>ekodom3[[#This Row],[Stan]]-ekodom3[[#This Row],[Zużycie]]+ekodom3[[#This Row],[Z wodociągów]]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87A1DEB-5C8F-45AB-9C55-A7BD4538683A}" name="ekodom4" displayName="ekodom4" ref="A1:K366" tableType="queryTable" totalsRowShown="0">
  <autoFilter ref="A1:K366" xr:uid="{F5238FEE-6401-4CF9-A424-31D2FA9A509D}"/>
  <tableColumns count="11">
    <tableColumn id="1" xr3:uid="{880DA0D1-A54E-460A-AF5F-F302AAB38C65}" uniqueName="1" name="Data" queryTableFieldId="1" dataDxfId="9"/>
    <tableColumn id="2" xr3:uid="{9A6D05CD-DA9A-4161-A703-4FC9D4D9BEBF}" uniqueName="2" name="retencja" queryTableFieldId="2"/>
    <tableColumn id="11" xr3:uid="{133D266B-10E8-4FF0-AE1B-F11332F356DA}" uniqueName="11" name="Stan" queryTableFieldId="11"/>
    <tableColumn id="3" xr3:uid="{1C1891BD-B30E-471B-8268-3AA290AF241B}" uniqueName="3" name="Codziennie" queryTableFieldId="3"/>
    <tableColumn id="4" xr3:uid="{17EFD89C-8F03-45E6-BE29-5AA59EA94050}" uniqueName="4" name="Prace" queryTableFieldId="4" dataDxfId="2">
      <calculatedColumnFormula>IF(WEEKDAY(ekodom4[[#This Row],[Data]],2) = 3,70,0)</calculatedColumnFormula>
    </tableColumn>
    <tableColumn id="5" xr3:uid="{CC7BDDFA-2F90-4F62-9C42-E1F4CFACFDB9}" uniqueName="5" name="Czy data pod?" queryTableFieldId="5" dataDxfId="8">
      <calculatedColumnFormula>IF(AND(MONTH(ekodom4[[#This Row],[Data]])&gt;=4,MONTH(ekodom4[[#This Row],[Data]])&lt;=9),1,0)</calculatedColumnFormula>
    </tableColumn>
    <tableColumn id="6" xr3:uid="{D1CE9EC2-AB34-48B2-A635-43182FCF6256}" uniqueName="6" name="Kolumna1" queryTableFieldId="6" dataDxfId="7"/>
    <tableColumn id="7" xr3:uid="{4FECA776-A7C4-4FCE-B782-A0595B71A400}" uniqueName="7" name="Podlewanie" queryTableFieldId="7" dataDxfId="6">
      <calculatedColumnFormula>IF(ekodom4[[#This Row],[Kolumna1]] = 0,0,IF(MOD(ekodom4[[#This Row],[Kolumna1]],5) = 0,300,0))</calculatedColumnFormula>
    </tableColumn>
    <tableColumn id="8" xr3:uid="{E1BB4DBF-6F98-470D-876F-447FBB7E3E04}" uniqueName="8" name="Zużycie" queryTableFieldId="8" dataDxfId="5">
      <calculatedColumnFormula>ekodom4[[#This Row],[Codziennie]]+ekodom4[[#This Row],[Prace]]+ekodom4[[#This Row],[Podlewanie]]</calculatedColumnFormula>
    </tableColumn>
    <tableColumn id="9" xr3:uid="{FC96633F-7748-49AD-9776-3BF4F8C48805}" uniqueName="9" name="Z wodociągów" queryTableFieldId="9" dataDxfId="4">
      <calculatedColumnFormula>IF(ekodom4[[#This Row],[Zużycie]]&gt;ekodom4[[#This Row],[Stan]],ABS(ekodom4[[#This Row],[Zużycie]]-ekodom4[[#This Row],[Stan]]),0)</calculatedColumnFormula>
    </tableColumn>
    <tableColumn id="10" xr3:uid="{566F7331-8E47-4EB4-A7F6-35846C5EF71B}" uniqueName="10" name="Pozostałe" queryTableFieldId="10" dataDxfId="3">
      <calculatedColumnFormula>ekodom4[[#This Row],[Stan]]-ekodom4[[#This Row],[Zużycie]]+ekodom4[[#This Row],[Z wodociągów]]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6191E-913C-4C88-A0F0-DE82C065DBE0}">
  <dimension ref="A1:K366"/>
  <sheetViews>
    <sheetView workbookViewId="0">
      <selection activeCell="E3" sqref="E3"/>
    </sheetView>
  </sheetViews>
  <sheetFormatPr defaultRowHeight="14.4" x14ac:dyDescent="0.3"/>
  <cols>
    <col min="1" max="1" width="11.44140625" customWidth="1"/>
    <col min="2" max="2" width="11.109375" customWidth="1"/>
    <col min="3" max="3" width="8.88671875" customWidth="1"/>
    <col min="7" max="7" width="10.77734375" customWidth="1"/>
    <col min="8" max="8" width="10.88671875" customWidth="1"/>
    <col min="9" max="9" width="15.44140625" customWidth="1"/>
    <col min="10" max="10" width="17" customWidth="1"/>
    <col min="11" max="11" width="17.33203125" customWidth="1"/>
  </cols>
  <sheetData>
    <row r="1" spans="1:11" x14ac:dyDescent="0.3">
      <c r="A1" t="s">
        <v>0</v>
      </c>
      <c r="B1" t="s">
        <v>1</v>
      </c>
      <c r="C1" t="s">
        <v>9</v>
      </c>
      <c r="D1" t="s">
        <v>3</v>
      </c>
      <c r="E1" t="s">
        <v>5</v>
      </c>
      <c r="F1" s="2" t="s">
        <v>4</v>
      </c>
      <c r="G1" s="2" t="s">
        <v>2</v>
      </c>
      <c r="H1" t="s">
        <v>6</v>
      </c>
      <c r="I1" t="s">
        <v>7</v>
      </c>
      <c r="J1" t="s">
        <v>8</v>
      </c>
      <c r="K1" t="s">
        <v>10</v>
      </c>
    </row>
    <row r="2" spans="1:11" x14ac:dyDescent="0.3">
      <c r="A2" s="1">
        <v>44562</v>
      </c>
      <c r="B2">
        <v>0</v>
      </c>
      <c r="C2">
        <v>0</v>
      </c>
      <c r="D2">
        <v>190</v>
      </c>
      <c r="E2">
        <f>IF(WEEKDAY(ekodom[[#This Row],[Data]],2) = 3,70,0)</f>
        <v>0</v>
      </c>
      <c r="F2" s="2">
        <f>IF(AND(MONTH(ekodom[[#This Row],[Data]])&gt;=4,MONTH(ekodom[[#This Row],[Data]])&lt;=9),1,0)</f>
        <v>0</v>
      </c>
      <c r="G2" s="2">
        <f>IF(ekodom[[#This Row],[Czy data pod?]] = 1,IF(ekodom[[#This Row],[retencja]] = 0,ekodom[[#Headers],[Kolumna1]]+1,0),0)</f>
        <v>0</v>
      </c>
      <c r="H2">
        <f>IF(ekodom[[#This Row],[Kolumna1]] = 0,0,IF(MOD(ekodom[[#This Row],[Kolumna1]],5) = 0,300,0))</f>
        <v>0</v>
      </c>
      <c r="I2">
        <f>ekodom[[#This Row],[Codziennie]]+ekodom[[#This Row],[Prace]]+ekodom[[#This Row],[Podlewanie]]</f>
        <v>190</v>
      </c>
      <c r="J2" s="3">
        <f>IF(ekodom[[#This Row],[Zużycie]]&gt;ekodom[[#This Row],[Stan]],ABS(ekodom[[#This Row],[Zużycie]]-ekodom[[#This Row],[Stan]]),0)</f>
        <v>190</v>
      </c>
      <c r="K2" s="3">
        <f>ekodom[[#This Row],[Stan]]-ekodom[[#This Row],[Zużycie]]+ekodom[[#This Row],[Z wodociągów]]</f>
        <v>0</v>
      </c>
    </row>
    <row r="3" spans="1:11" x14ac:dyDescent="0.3">
      <c r="A3" s="1">
        <v>44563</v>
      </c>
      <c r="B3">
        <v>0</v>
      </c>
      <c r="C3">
        <f>ekodom[[#This Row],[retencja]]+K2</f>
        <v>0</v>
      </c>
      <c r="D3">
        <v>190</v>
      </c>
      <c r="E3">
        <f>IF(WEEKDAY(ekodom[[#This Row],[Data]],2) = 3,70,0)</f>
        <v>0</v>
      </c>
      <c r="F3" s="2">
        <f>IF(AND(MONTH(ekodom[[#This Row],[Data]])&gt;=4,MONTH(ekodom[[#This Row],[Data]])&lt;=9),1,0)</f>
        <v>0</v>
      </c>
      <c r="G3" s="2">
        <f>IF(ekodom[[#This Row],[Czy data pod?]] = 1,IF(ekodom[[#This Row],[retencja]] = 0,G2+1,0),0)</f>
        <v>0</v>
      </c>
      <c r="H3">
        <f>IF(ekodom[[#This Row],[Kolumna1]] = 0,0,IF(MOD(ekodom[[#This Row],[Kolumna1]],5) = 0,300,0))</f>
        <v>0</v>
      </c>
      <c r="I3">
        <f>ekodom[[#This Row],[Codziennie]]+ekodom[[#This Row],[Prace]]+ekodom[[#This Row],[Podlewanie]]</f>
        <v>190</v>
      </c>
      <c r="J3" s="3">
        <f>IF(ekodom[[#This Row],[Zużycie]]&gt;ekodom[[#This Row],[Stan]],ABS(ekodom[[#This Row],[Zużycie]]-ekodom[[#This Row],[Stan]]),0)</f>
        <v>190</v>
      </c>
      <c r="K3" s="3">
        <f>ekodom[[#This Row],[Stan]]-ekodom[[#This Row],[Zużycie]]+ekodom[[#This Row],[Z wodociągów]]</f>
        <v>0</v>
      </c>
    </row>
    <row r="4" spans="1:11" x14ac:dyDescent="0.3">
      <c r="A4" s="1">
        <v>44564</v>
      </c>
      <c r="B4">
        <v>0</v>
      </c>
      <c r="C4">
        <f>ekodom[[#This Row],[retencja]]+K3</f>
        <v>0</v>
      </c>
      <c r="D4">
        <v>190</v>
      </c>
      <c r="E4">
        <f>IF(WEEKDAY(ekodom[[#This Row],[Data]],2) = 3,70,0)</f>
        <v>0</v>
      </c>
      <c r="F4" s="2">
        <f>IF(AND(MONTH(ekodom[[#This Row],[Data]])&gt;=4,MONTH(ekodom[[#This Row],[Data]])&lt;=9),1,0)</f>
        <v>0</v>
      </c>
      <c r="G4" s="2">
        <f>IF(ekodom[[#This Row],[Czy data pod?]] = 1,IF(ekodom[[#This Row],[retencja]] = 0,G3+1,0),0)</f>
        <v>0</v>
      </c>
      <c r="H4">
        <f>IF(ekodom[[#This Row],[Kolumna1]] = 0,0,IF(MOD(ekodom[[#This Row],[Kolumna1]],5) = 0,300,0))</f>
        <v>0</v>
      </c>
      <c r="I4">
        <f>ekodom[[#This Row],[Codziennie]]+ekodom[[#This Row],[Prace]]+ekodom[[#This Row],[Podlewanie]]</f>
        <v>190</v>
      </c>
      <c r="J4" s="3">
        <f>IF(ekodom[[#This Row],[Zużycie]]&gt;ekodom[[#This Row],[Stan]],ABS(ekodom[[#This Row],[Zużycie]]-ekodom[[#This Row],[Stan]]),0)</f>
        <v>190</v>
      </c>
      <c r="K4" s="3">
        <f>ekodom[[#This Row],[Stan]]-ekodom[[#This Row],[Zużycie]]+ekodom[[#This Row],[Z wodociągów]]</f>
        <v>0</v>
      </c>
    </row>
    <row r="5" spans="1:11" x14ac:dyDescent="0.3">
      <c r="A5" s="1">
        <v>44565</v>
      </c>
      <c r="B5">
        <v>0</v>
      </c>
      <c r="C5">
        <f>ekodom[[#This Row],[retencja]]+K4</f>
        <v>0</v>
      </c>
      <c r="D5">
        <v>190</v>
      </c>
      <c r="E5">
        <f>IF(WEEKDAY(ekodom[[#This Row],[Data]],2) = 3,70,0)</f>
        <v>0</v>
      </c>
      <c r="F5" s="2">
        <f>IF(AND(MONTH(ekodom[[#This Row],[Data]])&gt;=4,MONTH(ekodom[[#This Row],[Data]])&lt;=9),1,0)</f>
        <v>0</v>
      </c>
      <c r="G5" s="2">
        <f>IF(ekodom[[#This Row],[Czy data pod?]] = 1,IF(ekodom[[#This Row],[retencja]] = 0,G4+1,0),0)</f>
        <v>0</v>
      </c>
      <c r="H5">
        <f>IF(ekodom[[#This Row],[Kolumna1]] = 0,0,IF(MOD(ekodom[[#This Row],[Kolumna1]],5) = 0,300,0))</f>
        <v>0</v>
      </c>
      <c r="I5">
        <f>ekodom[[#This Row],[Codziennie]]+ekodom[[#This Row],[Prace]]+ekodom[[#This Row],[Podlewanie]]</f>
        <v>190</v>
      </c>
      <c r="J5" s="3">
        <f>IF(ekodom[[#This Row],[Zużycie]]&gt;ekodom[[#This Row],[Stan]],ABS(ekodom[[#This Row],[Zużycie]]-ekodom[[#This Row],[Stan]]),0)</f>
        <v>190</v>
      </c>
      <c r="K5" s="3">
        <f>ekodom[[#This Row],[Stan]]-ekodom[[#This Row],[Zużycie]]+ekodom[[#This Row],[Z wodociągów]]</f>
        <v>0</v>
      </c>
    </row>
    <row r="6" spans="1:11" x14ac:dyDescent="0.3">
      <c r="A6" s="1">
        <v>44566</v>
      </c>
      <c r="B6">
        <v>0</v>
      </c>
      <c r="C6">
        <f>ekodom[[#This Row],[retencja]]+K5</f>
        <v>0</v>
      </c>
      <c r="D6">
        <v>190</v>
      </c>
      <c r="E6">
        <f>IF(WEEKDAY(ekodom[[#This Row],[Data]],2) = 3,70,0)</f>
        <v>70</v>
      </c>
      <c r="F6" s="2">
        <f>IF(AND(MONTH(ekodom[[#This Row],[Data]])&gt;=4,MONTH(ekodom[[#This Row],[Data]])&lt;=9),1,0)</f>
        <v>0</v>
      </c>
      <c r="G6" s="2">
        <f>IF(ekodom[[#This Row],[Czy data pod?]] = 1,IF(ekodom[[#This Row],[retencja]] = 0,G5+1,0),0)</f>
        <v>0</v>
      </c>
      <c r="H6">
        <f>IF(ekodom[[#This Row],[Kolumna1]] = 0,0,IF(MOD(ekodom[[#This Row],[Kolumna1]],5) = 0,300,0))</f>
        <v>0</v>
      </c>
      <c r="I6">
        <f>ekodom[[#This Row],[Codziennie]]+ekodom[[#This Row],[Prace]]+ekodom[[#This Row],[Podlewanie]]</f>
        <v>260</v>
      </c>
      <c r="J6" s="3">
        <f>IF(ekodom[[#This Row],[Zużycie]]&gt;ekodom[[#This Row],[Stan]],ABS(ekodom[[#This Row],[Zużycie]]-ekodom[[#This Row],[Stan]]),0)</f>
        <v>260</v>
      </c>
      <c r="K6" s="3">
        <f>ekodom[[#This Row],[Stan]]-ekodom[[#This Row],[Zużycie]]+ekodom[[#This Row],[Z wodociągów]]</f>
        <v>0</v>
      </c>
    </row>
    <row r="7" spans="1:11" x14ac:dyDescent="0.3">
      <c r="A7" s="1">
        <v>44567</v>
      </c>
      <c r="B7">
        <v>0</v>
      </c>
      <c r="C7">
        <f>ekodom[[#This Row],[retencja]]+K6</f>
        <v>0</v>
      </c>
      <c r="D7">
        <v>190</v>
      </c>
      <c r="E7">
        <f>IF(WEEKDAY(ekodom[[#This Row],[Data]],2) = 3,70,0)</f>
        <v>0</v>
      </c>
      <c r="F7" s="2">
        <f>IF(AND(MONTH(ekodom[[#This Row],[Data]])&gt;=4,MONTH(ekodom[[#This Row],[Data]])&lt;=9),1,0)</f>
        <v>0</v>
      </c>
      <c r="G7" s="2">
        <f>IF(ekodom[[#This Row],[Czy data pod?]] = 1,IF(ekodom[[#This Row],[retencja]] = 0,G6+1,0),0)</f>
        <v>0</v>
      </c>
      <c r="H7">
        <f>IF(ekodom[[#This Row],[Kolumna1]] = 0,0,IF(MOD(ekodom[[#This Row],[Kolumna1]],5) = 0,300,0))</f>
        <v>0</v>
      </c>
      <c r="I7">
        <f>ekodom[[#This Row],[Codziennie]]+ekodom[[#This Row],[Prace]]+ekodom[[#This Row],[Podlewanie]]</f>
        <v>190</v>
      </c>
      <c r="J7" s="3">
        <f>IF(ekodom[[#This Row],[Zużycie]]&gt;ekodom[[#This Row],[Stan]],ABS(ekodom[[#This Row],[Zużycie]]-ekodom[[#This Row],[Stan]]),0)</f>
        <v>190</v>
      </c>
      <c r="K7" s="3">
        <f>ekodom[[#This Row],[Stan]]-ekodom[[#This Row],[Zużycie]]+ekodom[[#This Row],[Z wodociągów]]</f>
        <v>0</v>
      </c>
    </row>
    <row r="8" spans="1:11" x14ac:dyDescent="0.3">
      <c r="A8" s="1">
        <v>44568</v>
      </c>
      <c r="B8">
        <v>0</v>
      </c>
      <c r="C8">
        <f>ekodom[[#This Row],[retencja]]+K7</f>
        <v>0</v>
      </c>
      <c r="D8">
        <v>190</v>
      </c>
      <c r="E8">
        <f>IF(WEEKDAY(ekodom[[#This Row],[Data]],2) = 3,70,0)</f>
        <v>0</v>
      </c>
      <c r="F8" s="2">
        <f>IF(AND(MONTH(ekodom[[#This Row],[Data]])&gt;=4,MONTH(ekodom[[#This Row],[Data]])&lt;=9),1,0)</f>
        <v>0</v>
      </c>
      <c r="G8" s="2">
        <f>IF(ekodom[[#This Row],[Czy data pod?]] = 1,IF(ekodom[[#This Row],[retencja]] = 0,G7+1,0),0)</f>
        <v>0</v>
      </c>
      <c r="H8">
        <f>IF(ekodom[[#This Row],[Kolumna1]] = 0,0,IF(MOD(ekodom[[#This Row],[Kolumna1]],5) = 0,300,0))</f>
        <v>0</v>
      </c>
      <c r="I8">
        <f>ekodom[[#This Row],[Codziennie]]+ekodom[[#This Row],[Prace]]+ekodom[[#This Row],[Podlewanie]]</f>
        <v>190</v>
      </c>
      <c r="J8" s="3">
        <f>IF(ekodom[[#This Row],[Zużycie]]&gt;ekodom[[#This Row],[Stan]],ABS(ekodom[[#This Row],[Zużycie]]-ekodom[[#This Row],[Stan]]),0)</f>
        <v>190</v>
      </c>
      <c r="K8" s="3">
        <f>ekodom[[#This Row],[Stan]]-ekodom[[#This Row],[Zużycie]]+ekodom[[#This Row],[Z wodociągów]]</f>
        <v>0</v>
      </c>
    </row>
    <row r="9" spans="1:11" x14ac:dyDescent="0.3">
      <c r="A9" s="1">
        <v>44569</v>
      </c>
      <c r="B9">
        <v>41</v>
      </c>
      <c r="C9">
        <f>ekodom[[#This Row],[retencja]]+K8</f>
        <v>41</v>
      </c>
      <c r="D9">
        <v>190</v>
      </c>
      <c r="E9">
        <f>IF(WEEKDAY(ekodom[[#This Row],[Data]],2) = 3,70,0)</f>
        <v>0</v>
      </c>
      <c r="F9" s="2">
        <f>IF(AND(MONTH(ekodom[[#This Row],[Data]])&gt;=4,MONTH(ekodom[[#This Row],[Data]])&lt;=9),1,0)</f>
        <v>0</v>
      </c>
      <c r="G9" s="2">
        <f>IF(ekodom[[#This Row],[Czy data pod?]] = 1,IF(ekodom[[#This Row],[retencja]] = 0,G8+1,0),0)</f>
        <v>0</v>
      </c>
      <c r="H9">
        <f>IF(ekodom[[#This Row],[Kolumna1]] = 0,0,IF(MOD(ekodom[[#This Row],[Kolumna1]],5) = 0,300,0))</f>
        <v>0</v>
      </c>
      <c r="I9">
        <f>ekodom[[#This Row],[Codziennie]]+ekodom[[#This Row],[Prace]]+ekodom[[#This Row],[Podlewanie]]</f>
        <v>190</v>
      </c>
      <c r="J9" s="3">
        <f>IF(ekodom[[#This Row],[Zużycie]]&gt;ekodom[[#This Row],[Stan]],ABS(ekodom[[#This Row],[Zużycie]]-ekodom[[#This Row],[Stan]]),0)</f>
        <v>149</v>
      </c>
      <c r="K9" s="3">
        <f>ekodom[[#This Row],[Stan]]-ekodom[[#This Row],[Zużycie]]+ekodom[[#This Row],[Z wodociągów]]</f>
        <v>0</v>
      </c>
    </row>
    <row r="10" spans="1:11" x14ac:dyDescent="0.3">
      <c r="A10" s="1">
        <v>44570</v>
      </c>
      <c r="B10">
        <v>79</v>
      </c>
      <c r="C10">
        <f>ekodom[[#This Row],[retencja]]+K9</f>
        <v>79</v>
      </c>
      <c r="D10">
        <v>190</v>
      </c>
      <c r="E10">
        <f>IF(WEEKDAY(ekodom[[#This Row],[Data]],2) = 3,70,0)</f>
        <v>0</v>
      </c>
      <c r="F10" s="2">
        <f>IF(AND(MONTH(ekodom[[#This Row],[Data]])&gt;=4,MONTH(ekodom[[#This Row],[Data]])&lt;=9),1,0)</f>
        <v>0</v>
      </c>
      <c r="G10" s="2">
        <f>IF(ekodom[[#This Row],[Czy data pod?]] = 1,IF(ekodom[[#This Row],[retencja]] = 0,G9+1,0),0)</f>
        <v>0</v>
      </c>
      <c r="H10">
        <f>IF(ekodom[[#This Row],[Kolumna1]] = 0,0,IF(MOD(ekodom[[#This Row],[Kolumna1]],5) = 0,300,0))</f>
        <v>0</v>
      </c>
      <c r="I10">
        <f>ekodom[[#This Row],[Codziennie]]+ekodom[[#This Row],[Prace]]+ekodom[[#This Row],[Podlewanie]]</f>
        <v>190</v>
      </c>
      <c r="J10" s="3">
        <f>IF(ekodom[[#This Row],[Zużycie]]&gt;ekodom[[#This Row],[Stan]],ABS(ekodom[[#This Row],[Zużycie]]-ekodom[[#This Row],[Stan]]),0)</f>
        <v>111</v>
      </c>
      <c r="K10" s="3">
        <f>ekodom[[#This Row],[Stan]]-ekodom[[#This Row],[Zużycie]]+ekodom[[#This Row],[Z wodociągów]]</f>
        <v>0</v>
      </c>
    </row>
    <row r="11" spans="1:11" x14ac:dyDescent="0.3">
      <c r="A11" s="1">
        <v>44571</v>
      </c>
      <c r="B11">
        <v>163</v>
      </c>
      <c r="C11">
        <f>ekodom[[#This Row],[retencja]]+K10</f>
        <v>163</v>
      </c>
      <c r="D11">
        <v>190</v>
      </c>
      <c r="E11">
        <f>IF(WEEKDAY(ekodom[[#This Row],[Data]],2) = 3,70,0)</f>
        <v>0</v>
      </c>
      <c r="F11" s="2">
        <f>IF(AND(MONTH(ekodom[[#This Row],[Data]])&gt;=4,MONTH(ekodom[[#This Row],[Data]])&lt;=9),1,0)</f>
        <v>0</v>
      </c>
      <c r="G11" s="2">
        <f>IF(ekodom[[#This Row],[Czy data pod?]] = 1,IF(ekodom[[#This Row],[retencja]] = 0,G10+1,0),0)</f>
        <v>0</v>
      </c>
      <c r="H11">
        <f>IF(ekodom[[#This Row],[Kolumna1]] = 0,0,IF(MOD(ekodom[[#This Row],[Kolumna1]],5) = 0,300,0))</f>
        <v>0</v>
      </c>
      <c r="I11">
        <f>ekodom[[#This Row],[Codziennie]]+ekodom[[#This Row],[Prace]]+ekodom[[#This Row],[Podlewanie]]</f>
        <v>190</v>
      </c>
      <c r="J11" s="3">
        <f>IF(ekodom[[#This Row],[Zużycie]]&gt;ekodom[[#This Row],[Stan]],ABS(ekodom[[#This Row],[Zużycie]]-ekodom[[#This Row],[Stan]]),0)</f>
        <v>27</v>
      </c>
      <c r="K11" s="3">
        <f>ekodom[[#This Row],[Stan]]-ekodom[[#This Row],[Zużycie]]+ekodom[[#This Row],[Z wodociągów]]</f>
        <v>0</v>
      </c>
    </row>
    <row r="12" spans="1:11" x14ac:dyDescent="0.3">
      <c r="A12" s="1">
        <v>44572</v>
      </c>
      <c r="B12">
        <v>259</v>
      </c>
      <c r="C12">
        <f>ekodom[[#This Row],[retencja]]+K11</f>
        <v>259</v>
      </c>
      <c r="D12">
        <v>190</v>
      </c>
      <c r="E12">
        <f>IF(WEEKDAY(ekodom[[#This Row],[Data]],2) = 3,70,0)</f>
        <v>0</v>
      </c>
      <c r="F12" s="2">
        <f>IF(AND(MONTH(ekodom[[#This Row],[Data]])&gt;=4,MONTH(ekodom[[#This Row],[Data]])&lt;=9),1,0)</f>
        <v>0</v>
      </c>
      <c r="G12" s="2">
        <f>IF(ekodom[[#This Row],[Czy data pod?]] = 1,IF(ekodom[[#This Row],[retencja]] = 0,G11+1,0),0)</f>
        <v>0</v>
      </c>
      <c r="H12">
        <f>IF(ekodom[[#This Row],[Kolumna1]] = 0,0,IF(MOD(ekodom[[#This Row],[Kolumna1]],5) = 0,300,0))</f>
        <v>0</v>
      </c>
      <c r="I12">
        <f>ekodom[[#This Row],[Codziennie]]+ekodom[[#This Row],[Prace]]+ekodom[[#This Row],[Podlewanie]]</f>
        <v>190</v>
      </c>
      <c r="J12" s="3">
        <f>IF(ekodom[[#This Row],[Zużycie]]&gt;ekodom[[#This Row],[Stan]],ABS(ekodom[[#This Row],[Zużycie]]-ekodom[[#This Row],[Stan]]),0)</f>
        <v>0</v>
      </c>
      <c r="K12" s="3">
        <f>ekodom[[#This Row],[Stan]]-ekodom[[#This Row],[Zużycie]]+ekodom[[#This Row],[Z wodociągów]]</f>
        <v>69</v>
      </c>
    </row>
    <row r="13" spans="1:11" x14ac:dyDescent="0.3">
      <c r="A13" s="1">
        <v>44573</v>
      </c>
      <c r="B13">
        <v>368</v>
      </c>
      <c r="C13">
        <f>ekodom[[#This Row],[retencja]]+K12</f>
        <v>437</v>
      </c>
      <c r="D13">
        <v>190</v>
      </c>
      <c r="E13">
        <f>IF(WEEKDAY(ekodom[[#This Row],[Data]],2) = 3,70,0)</f>
        <v>70</v>
      </c>
      <c r="F13" s="2">
        <f>IF(AND(MONTH(ekodom[[#This Row],[Data]])&gt;=4,MONTH(ekodom[[#This Row],[Data]])&lt;=9),1,0)</f>
        <v>0</v>
      </c>
      <c r="G13" s="2">
        <f>IF(ekodom[[#This Row],[Czy data pod?]] = 1,IF(ekodom[[#This Row],[retencja]] = 0,G12+1,0),0)</f>
        <v>0</v>
      </c>
      <c r="H13">
        <f>IF(ekodom[[#This Row],[Kolumna1]] = 0,0,IF(MOD(ekodom[[#This Row],[Kolumna1]],5) = 0,300,0))</f>
        <v>0</v>
      </c>
      <c r="I13">
        <f>ekodom[[#This Row],[Codziennie]]+ekodom[[#This Row],[Prace]]+ekodom[[#This Row],[Podlewanie]]</f>
        <v>260</v>
      </c>
      <c r="J13" s="3">
        <f>IF(ekodom[[#This Row],[Zużycie]]&gt;ekodom[[#This Row],[Stan]],ABS(ekodom[[#This Row],[Zużycie]]-ekodom[[#This Row],[Stan]]),0)</f>
        <v>0</v>
      </c>
      <c r="K13" s="3">
        <f>ekodom[[#This Row],[Stan]]-ekodom[[#This Row],[Zużycie]]+ekodom[[#This Row],[Z wodociągów]]</f>
        <v>177</v>
      </c>
    </row>
    <row r="14" spans="1:11" x14ac:dyDescent="0.3">
      <c r="A14" s="1">
        <v>44574</v>
      </c>
      <c r="B14">
        <v>45</v>
      </c>
      <c r="C14">
        <f>ekodom[[#This Row],[retencja]]+K13</f>
        <v>222</v>
      </c>
      <c r="D14">
        <v>190</v>
      </c>
      <c r="E14">
        <f>IF(WEEKDAY(ekodom[[#This Row],[Data]],2) = 3,70,0)</f>
        <v>0</v>
      </c>
      <c r="F14" s="2">
        <f>IF(AND(MONTH(ekodom[[#This Row],[Data]])&gt;=4,MONTH(ekodom[[#This Row],[Data]])&lt;=9),1,0)</f>
        <v>0</v>
      </c>
      <c r="G14" s="2">
        <f>IF(ekodom[[#This Row],[Czy data pod?]] = 1,IF(ekodom[[#This Row],[retencja]] = 0,G13+1,0),0)</f>
        <v>0</v>
      </c>
      <c r="H14">
        <f>IF(ekodom[[#This Row],[Kolumna1]] = 0,0,IF(MOD(ekodom[[#This Row],[Kolumna1]],5) = 0,300,0))</f>
        <v>0</v>
      </c>
      <c r="I14">
        <f>ekodom[[#This Row],[Codziennie]]+ekodom[[#This Row],[Prace]]+ekodom[[#This Row],[Podlewanie]]</f>
        <v>190</v>
      </c>
      <c r="J14" s="3">
        <f>IF(ekodom[[#This Row],[Zużycie]]&gt;ekodom[[#This Row],[Stan]],ABS(ekodom[[#This Row],[Zużycie]]-ekodom[[#This Row],[Stan]]),0)</f>
        <v>0</v>
      </c>
      <c r="K14" s="3">
        <f>ekodom[[#This Row],[Stan]]-ekodom[[#This Row],[Zużycie]]+ekodom[[#This Row],[Z wodociągów]]</f>
        <v>32</v>
      </c>
    </row>
    <row r="15" spans="1:11" x14ac:dyDescent="0.3">
      <c r="A15" s="1">
        <v>44575</v>
      </c>
      <c r="B15">
        <v>0</v>
      </c>
      <c r="C15">
        <f>ekodom[[#This Row],[retencja]]+K14</f>
        <v>32</v>
      </c>
      <c r="D15">
        <v>190</v>
      </c>
      <c r="E15">
        <f>IF(WEEKDAY(ekodom[[#This Row],[Data]],2) = 3,70,0)</f>
        <v>0</v>
      </c>
      <c r="F15" s="2">
        <f>IF(AND(MONTH(ekodom[[#This Row],[Data]])&gt;=4,MONTH(ekodom[[#This Row],[Data]])&lt;=9),1,0)</f>
        <v>0</v>
      </c>
      <c r="G15" s="2">
        <f>IF(ekodom[[#This Row],[Czy data pod?]] = 1,IF(ekodom[[#This Row],[retencja]] = 0,G14+1,0),0)</f>
        <v>0</v>
      </c>
      <c r="H15">
        <f>IF(ekodom[[#This Row],[Kolumna1]] = 0,0,IF(MOD(ekodom[[#This Row],[Kolumna1]],5) = 0,300,0))</f>
        <v>0</v>
      </c>
      <c r="I15">
        <f>ekodom[[#This Row],[Codziennie]]+ekodom[[#This Row],[Prace]]+ekodom[[#This Row],[Podlewanie]]</f>
        <v>190</v>
      </c>
      <c r="J15" s="3">
        <f>IF(ekodom[[#This Row],[Zużycie]]&gt;ekodom[[#This Row],[Stan]],ABS(ekodom[[#This Row],[Zużycie]]-ekodom[[#This Row],[Stan]]),0)</f>
        <v>158</v>
      </c>
      <c r="K15" s="3">
        <f>ekodom[[#This Row],[Stan]]-ekodom[[#This Row],[Zużycie]]+ekodom[[#This Row],[Z wodociągów]]</f>
        <v>0</v>
      </c>
    </row>
    <row r="16" spans="1:11" x14ac:dyDescent="0.3">
      <c r="A16" s="1">
        <v>44576</v>
      </c>
      <c r="B16">
        <v>0</v>
      </c>
      <c r="C16">
        <f>ekodom[[#This Row],[retencja]]+K15</f>
        <v>0</v>
      </c>
      <c r="D16">
        <v>190</v>
      </c>
      <c r="E16">
        <f>IF(WEEKDAY(ekodom[[#This Row],[Data]],2) = 3,70,0)</f>
        <v>0</v>
      </c>
      <c r="F16" s="2">
        <f>IF(AND(MONTH(ekodom[[#This Row],[Data]])&gt;=4,MONTH(ekodom[[#This Row],[Data]])&lt;=9),1,0)</f>
        <v>0</v>
      </c>
      <c r="G16" s="2">
        <f>IF(ekodom[[#This Row],[Czy data pod?]] = 1,IF(ekodom[[#This Row],[retencja]] = 0,G15+1,0),0)</f>
        <v>0</v>
      </c>
      <c r="H16">
        <f>IF(ekodom[[#This Row],[Kolumna1]] = 0,0,IF(MOD(ekodom[[#This Row],[Kolumna1]],5) = 0,300,0))</f>
        <v>0</v>
      </c>
      <c r="I16">
        <f>ekodom[[#This Row],[Codziennie]]+ekodom[[#This Row],[Prace]]+ekodom[[#This Row],[Podlewanie]]</f>
        <v>190</v>
      </c>
      <c r="J16" s="3">
        <f>IF(ekodom[[#This Row],[Zużycie]]&gt;ekodom[[#This Row],[Stan]],ABS(ekodom[[#This Row],[Zużycie]]-ekodom[[#This Row],[Stan]]),0)</f>
        <v>190</v>
      </c>
      <c r="K16" s="3">
        <f>ekodom[[#This Row],[Stan]]-ekodom[[#This Row],[Zużycie]]+ekodom[[#This Row],[Z wodociągów]]</f>
        <v>0</v>
      </c>
    </row>
    <row r="17" spans="1:11" x14ac:dyDescent="0.3">
      <c r="A17" s="1">
        <v>44577</v>
      </c>
      <c r="B17">
        <v>0</v>
      </c>
      <c r="C17">
        <f>ekodom[[#This Row],[retencja]]+K16</f>
        <v>0</v>
      </c>
      <c r="D17">
        <v>190</v>
      </c>
      <c r="E17">
        <f>IF(WEEKDAY(ekodom[[#This Row],[Data]],2) = 3,70,0)</f>
        <v>0</v>
      </c>
      <c r="F17" s="2">
        <f>IF(AND(MONTH(ekodom[[#This Row],[Data]])&gt;=4,MONTH(ekodom[[#This Row],[Data]])&lt;=9),1,0)</f>
        <v>0</v>
      </c>
      <c r="G17" s="2">
        <f>IF(ekodom[[#This Row],[Czy data pod?]] = 1,IF(ekodom[[#This Row],[retencja]] = 0,G16+1,0),0)</f>
        <v>0</v>
      </c>
      <c r="H17">
        <f>IF(ekodom[[#This Row],[Kolumna1]] = 0,0,IF(MOD(ekodom[[#This Row],[Kolumna1]],5) = 0,300,0))</f>
        <v>0</v>
      </c>
      <c r="I17">
        <f>ekodom[[#This Row],[Codziennie]]+ekodom[[#This Row],[Prace]]+ekodom[[#This Row],[Podlewanie]]</f>
        <v>190</v>
      </c>
      <c r="J17" s="3">
        <f>IF(ekodom[[#This Row],[Zużycie]]&gt;ekodom[[#This Row],[Stan]],ABS(ekodom[[#This Row],[Zużycie]]-ekodom[[#This Row],[Stan]]),0)</f>
        <v>190</v>
      </c>
      <c r="K17" s="3">
        <f>ekodom[[#This Row],[Stan]]-ekodom[[#This Row],[Zużycie]]+ekodom[[#This Row],[Z wodociągów]]</f>
        <v>0</v>
      </c>
    </row>
    <row r="18" spans="1:11" x14ac:dyDescent="0.3">
      <c r="A18" s="1">
        <v>44578</v>
      </c>
      <c r="B18">
        <v>0</v>
      </c>
      <c r="C18">
        <f>ekodom[[#This Row],[retencja]]+K17</f>
        <v>0</v>
      </c>
      <c r="D18">
        <v>190</v>
      </c>
      <c r="E18">
        <f>IF(WEEKDAY(ekodom[[#This Row],[Data]],2) = 3,70,0)</f>
        <v>0</v>
      </c>
      <c r="F18" s="2">
        <f>IF(AND(MONTH(ekodom[[#This Row],[Data]])&gt;=4,MONTH(ekodom[[#This Row],[Data]])&lt;=9),1,0)</f>
        <v>0</v>
      </c>
      <c r="G18" s="2">
        <f>IF(ekodom[[#This Row],[Czy data pod?]] = 1,IF(ekodom[[#This Row],[retencja]] = 0,G17+1,0),0)</f>
        <v>0</v>
      </c>
      <c r="H18">
        <f>IF(ekodom[[#This Row],[Kolumna1]] = 0,0,IF(MOD(ekodom[[#This Row],[Kolumna1]],5) = 0,300,0))</f>
        <v>0</v>
      </c>
      <c r="I18">
        <f>ekodom[[#This Row],[Codziennie]]+ekodom[[#This Row],[Prace]]+ekodom[[#This Row],[Podlewanie]]</f>
        <v>190</v>
      </c>
      <c r="J18" s="3">
        <f>IF(ekodom[[#This Row],[Zużycie]]&gt;ekodom[[#This Row],[Stan]],ABS(ekodom[[#This Row],[Zużycie]]-ekodom[[#This Row],[Stan]]),0)</f>
        <v>190</v>
      </c>
      <c r="K18" s="3">
        <f>ekodom[[#This Row],[Stan]]-ekodom[[#This Row],[Zużycie]]+ekodom[[#This Row],[Z wodociągów]]</f>
        <v>0</v>
      </c>
    </row>
    <row r="19" spans="1:11" x14ac:dyDescent="0.3">
      <c r="A19" s="1">
        <v>44579</v>
      </c>
      <c r="B19">
        <v>0</v>
      </c>
      <c r="C19">
        <f>ekodom[[#This Row],[retencja]]+K18</f>
        <v>0</v>
      </c>
      <c r="D19">
        <v>190</v>
      </c>
      <c r="E19">
        <f>IF(WEEKDAY(ekodom[[#This Row],[Data]],2) = 3,70,0)</f>
        <v>0</v>
      </c>
      <c r="F19" s="2">
        <f>IF(AND(MONTH(ekodom[[#This Row],[Data]])&gt;=4,MONTH(ekodom[[#This Row],[Data]])&lt;=9),1,0)</f>
        <v>0</v>
      </c>
      <c r="G19" s="2">
        <f>IF(ekodom[[#This Row],[Czy data pod?]] = 1,IF(ekodom[[#This Row],[retencja]] = 0,G18+1,0),0)</f>
        <v>0</v>
      </c>
      <c r="H19">
        <f>IF(ekodom[[#This Row],[Kolumna1]] = 0,0,IF(MOD(ekodom[[#This Row],[Kolumna1]],5) = 0,300,0))</f>
        <v>0</v>
      </c>
      <c r="I19">
        <f>ekodom[[#This Row],[Codziennie]]+ekodom[[#This Row],[Prace]]+ekodom[[#This Row],[Podlewanie]]</f>
        <v>190</v>
      </c>
      <c r="J19" s="3">
        <f>IF(ekodom[[#This Row],[Zużycie]]&gt;ekodom[[#This Row],[Stan]],ABS(ekodom[[#This Row],[Zużycie]]-ekodom[[#This Row],[Stan]]),0)</f>
        <v>190</v>
      </c>
      <c r="K19" s="3">
        <f>ekodom[[#This Row],[Stan]]-ekodom[[#This Row],[Zużycie]]+ekodom[[#This Row],[Z wodociągów]]</f>
        <v>0</v>
      </c>
    </row>
    <row r="20" spans="1:11" x14ac:dyDescent="0.3">
      <c r="A20" s="1">
        <v>44580</v>
      </c>
      <c r="B20">
        <v>0</v>
      </c>
      <c r="C20">
        <f>ekodom[[#This Row],[retencja]]+K19</f>
        <v>0</v>
      </c>
      <c r="D20">
        <v>190</v>
      </c>
      <c r="E20">
        <f>IF(WEEKDAY(ekodom[[#This Row],[Data]],2) = 3,70,0)</f>
        <v>70</v>
      </c>
      <c r="F20" s="2">
        <f>IF(AND(MONTH(ekodom[[#This Row],[Data]])&gt;=4,MONTH(ekodom[[#This Row],[Data]])&lt;=9),1,0)</f>
        <v>0</v>
      </c>
      <c r="G20" s="2">
        <f>IF(ekodom[[#This Row],[Czy data pod?]] = 1,IF(ekodom[[#This Row],[retencja]] = 0,G19+1,0),0)</f>
        <v>0</v>
      </c>
      <c r="H20">
        <f>IF(ekodom[[#This Row],[Kolumna1]] = 0,0,IF(MOD(ekodom[[#This Row],[Kolumna1]],5) = 0,300,0))</f>
        <v>0</v>
      </c>
      <c r="I20">
        <f>ekodom[[#This Row],[Codziennie]]+ekodom[[#This Row],[Prace]]+ekodom[[#This Row],[Podlewanie]]</f>
        <v>260</v>
      </c>
      <c r="J20" s="3">
        <f>IF(ekodom[[#This Row],[Zużycie]]&gt;ekodom[[#This Row],[Stan]],ABS(ekodom[[#This Row],[Zużycie]]-ekodom[[#This Row],[Stan]]),0)</f>
        <v>260</v>
      </c>
      <c r="K20" s="3">
        <f>ekodom[[#This Row],[Stan]]-ekodom[[#This Row],[Zużycie]]+ekodom[[#This Row],[Z wodociągów]]</f>
        <v>0</v>
      </c>
    </row>
    <row r="21" spans="1:11" x14ac:dyDescent="0.3">
      <c r="A21" s="1">
        <v>44581</v>
      </c>
      <c r="B21">
        <v>0</v>
      </c>
      <c r="C21">
        <f>ekodom[[#This Row],[retencja]]+K20</f>
        <v>0</v>
      </c>
      <c r="D21">
        <v>190</v>
      </c>
      <c r="E21">
        <f>IF(WEEKDAY(ekodom[[#This Row],[Data]],2) = 3,70,0)</f>
        <v>0</v>
      </c>
      <c r="F21" s="2">
        <f>IF(AND(MONTH(ekodom[[#This Row],[Data]])&gt;=4,MONTH(ekodom[[#This Row],[Data]])&lt;=9),1,0)</f>
        <v>0</v>
      </c>
      <c r="G21" s="2">
        <f>IF(ekodom[[#This Row],[Czy data pod?]] = 1,IF(ekodom[[#This Row],[retencja]] = 0,G20+1,0),0)</f>
        <v>0</v>
      </c>
      <c r="H21">
        <f>IF(ekodom[[#This Row],[Kolumna1]] = 0,0,IF(MOD(ekodom[[#This Row],[Kolumna1]],5) = 0,300,0))</f>
        <v>0</v>
      </c>
      <c r="I21">
        <f>ekodom[[#This Row],[Codziennie]]+ekodom[[#This Row],[Prace]]+ekodom[[#This Row],[Podlewanie]]</f>
        <v>190</v>
      </c>
      <c r="J21" s="3">
        <f>IF(ekodom[[#This Row],[Zużycie]]&gt;ekodom[[#This Row],[Stan]],ABS(ekodom[[#This Row],[Zużycie]]-ekodom[[#This Row],[Stan]]),0)</f>
        <v>190</v>
      </c>
      <c r="K21" s="3">
        <f>ekodom[[#This Row],[Stan]]-ekodom[[#This Row],[Zużycie]]+ekodom[[#This Row],[Z wodociągów]]</f>
        <v>0</v>
      </c>
    </row>
    <row r="22" spans="1:11" x14ac:dyDescent="0.3">
      <c r="A22" s="1">
        <v>44582</v>
      </c>
      <c r="B22">
        <v>0</v>
      </c>
      <c r="C22">
        <f>ekodom[[#This Row],[retencja]]+K21</f>
        <v>0</v>
      </c>
      <c r="D22">
        <v>190</v>
      </c>
      <c r="E22">
        <f>IF(WEEKDAY(ekodom[[#This Row],[Data]],2) = 3,70,0)</f>
        <v>0</v>
      </c>
      <c r="F22" s="2">
        <f>IF(AND(MONTH(ekodom[[#This Row],[Data]])&gt;=4,MONTH(ekodom[[#This Row],[Data]])&lt;=9),1,0)</f>
        <v>0</v>
      </c>
      <c r="G22" s="2">
        <f>IF(ekodom[[#This Row],[Czy data pod?]] = 1,IF(ekodom[[#This Row],[retencja]] = 0,G21+1,0),0)</f>
        <v>0</v>
      </c>
      <c r="H22">
        <f>IF(ekodom[[#This Row],[Kolumna1]] = 0,0,IF(MOD(ekodom[[#This Row],[Kolumna1]],5) = 0,300,0))</f>
        <v>0</v>
      </c>
      <c r="I22">
        <f>ekodom[[#This Row],[Codziennie]]+ekodom[[#This Row],[Prace]]+ekodom[[#This Row],[Podlewanie]]</f>
        <v>190</v>
      </c>
      <c r="J22" s="3">
        <f>IF(ekodom[[#This Row],[Zużycie]]&gt;ekodom[[#This Row],[Stan]],ABS(ekodom[[#This Row],[Zużycie]]-ekodom[[#This Row],[Stan]]),0)</f>
        <v>190</v>
      </c>
      <c r="K22" s="3">
        <f>ekodom[[#This Row],[Stan]]-ekodom[[#This Row],[Zużycie]]+ekodom[[#This Row],[Z wodociągów]]</f>
        <v>0</v>
      </c>
    </row>
    <row r="23" spans="1:11" x14ac:dyDescent="0.3">
      <c r="A23" s="1">
        <v>44583</v>
      </c>
      <c r="B23">
        <v>0</v>
      </c>
      <c r="C23">
        <f>ekodom[[#This Row],[retencja]]+K22</f>
        <v>0</v>
      </c>
      <c r="D23">
        <v>190</v>
      </c>
      <c r="E23">
        <f>IF(WEEKDAY(ekodom[[#This Row],[Data]],2) = 3,70,0)</f>
        <v>0</v>
      </c>
      <c r="F23" s="2">
        <f>IF(AND(MONTH(ekodom[[#This Row],[Data]])&gt;=4,MONTH(ekodom[[#This Row],[Data]])&lt;=9),1,0)</f>
        <v>0</v>
      </c>
      <c r="G23" s="2">
        <f>IF(ekodom[[#This Row],[Czy data pod?]] = 1,IF(ekodom[[#This Row],[retencja]] = 0,G22+1,0),0)</f>
        <v>0</v>
      </c>
      <c r="H23">
        <f>IF(ekodom[[#This Row],[Kolumna1]] = 0,0,IF(MOD(ekodom[[#This Row],[Kolumna1]],5) = 0,300,0))</f>
        <v>0</v>
      </c>
      <c r="I23">
        <f>ekodom[[#This Row],[Codziennie]]+ekodom[[#This Row],[Prace]]+ekodom[[#This Row],[Podlewanie]]</f>
        <v>190</v>
      </c>
      <c r="J23" s="3">
        <f>IF(ekodom[[#This Row],[Zużycie]]&gt;ekodom[[#This Row],[Stan]],ABS(ekodom[[#This Row],[Zużycie]]-ekodom[[#This Row],[Stan]]),0)</f>
        <v>190</v>
      </c>
      <c r="K23" s="3">
        <f>ekodom[[#This Row],[Stan]]-ekodom[[#This Row],[Zużycie]]+ekodom[[#This Row],[Z wodociągów]]</f>
        <v>0</v>
      </c>
    </row>
    <row r="24" spans="1:11" x14ac:dyDescent="0.3">
      <c r="A24" s="1">
        <v>44584</v>
      </c>
      <c r="B24">
        <v>33</v>
      </c>
      <c r="C24">
        <f>ekodom[[#This Row],[retencja]]+K23</f>
        <v>33</v>
      </c>
      <c r="D24">
        <v>190</v>
      </c>
      <c r="E24">
        <f>IF(WEEKDAY(ekodom[[#This Row],[Data]],2) = 3,70,0)</f>
        <v>0</v>
      </c>
      <c r="F24" s="2">
        <f>IF(AND(MONTH(ekodom[[#This Row],[Data]])&gt;=4,MONTH(ekodom[[#This Row],[Data]])&lt;=9),1,0)</f>
        <v>0</v>
      </c>
      <c r="G24" s="2">
        <f>IF(ekodom[[#This Row],[Czy data pod?]] = 1,IF(ekodom[[#This Row],[retencja]] = 0,G23+1,0),0)</f>
        <v>0</v>
      </c>
      <c r="H24">
        <f>IF(ekodom[[#This Row],[Kolumna1]] = 0,0,IF(MOD(ekodom[[#This Row],[Kolumna1]],5) = 0,300,0))</f>
        <v>0</v>
      </c>
      <c r="I24">
        <f>ekodom[[#This Row],[Codziennie]]+ekodom[[#This Row],[Prace]]+ekodom[[#This Row],[Podlewanie]]</f>
        <v>190</v>
      </c>
      <c r="J24" s="3">
        <f>IF(ekodom[[#This Row],[Zużycie]]&gt;ekodom[[#This Row],[Stan]],ABS(ekodom[[#This Row],[Zużycie]]-ekodom[[#This Row],[Stan]]),0)</f>
        <v>157</v>
      </c>
      <c r="K24" s="3">
        <f>ekodom[[#This Row],[Stan]]-ekodom[[#This Row],[Zużycie]]+ekodom[[#This Row],[Z wodociągów]]</f>
        <v>0</v>
      </c>
    </row>
    <row r="25" spans="1:11" x14ac:dyDescent="0.3">
      <c r="A25" s="1">
        <v>44585</v>
      </c>
      <c r="B25">
        <v>75</v>
      </c>
      <c r="C25">
        <f>ekodom[[#This Row],[retencja]]+K24</f>
        <v>75</v>
      </c>
      <c r="D25">
        <v>190</v>
      </c>
      <c r="E25">
        <f>IF(WEEKDAY(ekodom[[#This Row],[Data]],2) = 3,70,0)</f>
        <v>0</v>
      </c>
      <c r="F25" s="2">
        <f>IF(AND(MONTH(ekodom[[#This Row],[Data]])&gt;=4,MONTH(ekodom[[#This Row],[Data]])&lt;=9),1,0)</f>
        <v>0</v>
      </c>
      <c r="G25" s="2">
        <f>IF(ekodom[[#This Row],[Czy data pod?]] = 1,IF(ekodom[[#This Row],[retencja]] = 0,G24+1,0),0)</f>
        <v>0</v>
      </c>
      <c r="H25">
        <f>IF(ekodom[[#This Row],[Kolumna1]] = 0,0,IF(MOD(ekodom[[#This Row],[Kolumna1]],5) = 0,300,0))</f>
        <v>0</v>
      </c>
      <c r="I25">
        <f>ekodom[[#This Row],[Codziennie]]+ekodom[[#This Row],[Prace]]+ekodom[[#This Row],[Podlewanie]]</f>
        <v>190</v>
      </c>
      <c r="J25" s="3">
        <f>IF(ekodom[[#This Row],[Zużycie]]&gt;ekodom[[#This Row],[Stan]],ABS(ekodom[[#This Row],[Zużycie]]-ekodom[[#This Row],[Stan]]),0)</f>
        <v>115</v>
      </c>
      <c r="K25" s="3">
        <f>ekodom[[#This Row],[Stan]]-ekodom[[#This Row],[Zużycie]]+ekodom[[#This Row],[Z wodociągów]]</f>
        <v>0</v>
      </c>
    </row>
    <row r="26" spans="1:11" x14ac:dyDescent="0.3">
      <c r="A26" s="1">
        <v>44586</v>
      </c>
      <c r="B26">
        <v>537</v>
      </c>
      <c r="C26">
        <f>ekodom[[#This Row],[retencja]]+K25</f>
        <v>537</v>
      </c>
      <c r="D26">
        <v>190</v>
      </c>
      <c r="E26">
        <f>IF(WEEKDAY(ekodom[[#This Row],[Data]],2) = 3,70,0)</f>
        <v>0</v>
      </c>
      <c r="F26" s="2">
        <f>IF(AND(MONTH(ekodom[[#This Row],[Data]])&gt;=4,MONTH(ekodom[[#This Row],[Data]])&lt;=9),1,0)</f>
        <v>0</v>
      </c>
      <c r="G26" s="2">
        <f>IF(ekodom[[#This Row],[Czy data pod?]] = 1,IF(ekodom[[#This Row],[retencja]] = 0,G25+1,0),0)</f>
        <v>0</v>
      </c>
      <c r="H26">
        <f>IF(ekodom[[#This Row],[Kolumna1]] = 0,0,IF(MOD(ekodom[[#This Row],[Kolumna1]],5) = 0,300,0))</f>
        <v>0</v>
      </c>
      <c r="I26">
        <f>ekodom[[#This Row],[Codziennie]]+ekodom[[#This Row],[Prace]]+ekodom[[#This Row],[Podlewanie]]</f>
        <v>190</v>
      </c>
      <c r="J26" s="3">
        <f>IF(ekodom[[#This Row],[Zużycie]]&gt;ekodom[[#This Row],[Stan]],ABS(ekodom[[#This Row],[Zużycie]]-ekodom[[#This Row],[Stan]]),0)</f>
        <v>0</v>
      </c>
      <c r="K26" s="3">
        <f>ekodom[[#This Row],[Stan]]-ekodom[[#This Row],[Zużycie]]+ekodom[[#This Row],[Z wodociągów]]</f>
        <v>347</v>
      </c>
    </row>
    <row r="27" spans="1:11" x14ac:dyDescent="0.3">
      <c r="A27" s="1">
        <v>44587</v>
      </c>
      <c r="B27">
        <v>826</v>
      </c>
      <c r="C27">
        <f>ekodom[[#This Row],[retencja]]+K26</f>
        <v>1173</v>
      </c>
      <c r="D27">
        <v>190</v>
      </c>
      <c r="E27">
        <f>IF(WEEKDAY(ekodom[[#This Row],[Data]],2) = 3,70,0)</f>
        <v>70</v>
      </c>
      <c r="F27" s="2">
        <f>IF(AND(MONTH(ekodom[[#This Row],[Data]])&gt;=4,MONTH(ekodom[[#This Row],[Data]])&lt;=9),1,0)</f>
        <v>0</v>
      </c>
      <c r="G27" s="2">
        <f>IF(ekodom[[#This Row],[Czy data pod?]] = 1,IF(ekodom[[#This Row],[retencja]] = 0,G26+1,0),0)</f>
        <v>0</v>
      </c>
      <c r="H27">
        <f>IF(ekodom[[#This Row],[Kolumna1]] = 0,0,IF(MOD(ekodom[[#This Row],[Kolumna1]],5) = 0,300,0))</f>
        <v>0</v>
      </c>
      <c r="I27">
        <f>ekodom[[#This Row],[Codziennie]]+ekodom[[#This Row],[Prace]]+ekodom[[#This Row],[Podlewanie]]</f>
        <v>260</v>
      </c>
      <c r="J27" s="3">
        <f>IF(ekodom[[#This Row],[Zużycie]]&gt;ekodom[[#This Row],[Stan]],ABS(ekodom[[#This Row],[Zużycie]]-ekodom[[#This Row],[Stan]]),0)</f>
        <v>0</v>
      </c>
      <c r="K27" s="3">
        <f>ekodom[[#This Row],[Stan]]-ekodom[[#This Row],[Zużycie]]+ekodom[[#This Row],[Z wodociągów]]</f>
        <v>913</v>
      </c>
    </row>
    <row r="28" spans="1:11" x14ac:dyDescent="0.3">
      <c r="A28" s="1">
        <v>44588</v>
      </c>
      <c r="B28">
        <v>26</v>
      </c>
      <c r="C28">
        <f>ekodom[[#This Row],[retencja]]+K27</f>
        <v>939</v>
      </c>
      <c r="D28">
        <v>190</v>
      </c>
      <c r="E28">
        <f>IF(WEEKDAY(ekodom[[#This Row],[Data]],2) = 3,70,0)</f>
        <v>0</v>
      </c>
      <c r="F28" s="2">
        <f>IF(AND(MONTH(ekodom[[#This Row],[Data]])&gt;=4,MONTH(ekodom[[#This Row],[Data]])&lt;=9),1,0)</f>
        <v>0</v>
      </c>
      <c r="G28" s="2">
        <f>IF(ekodom[[#This Row],[Czy data pod?]] = 1,IF(ekodom[[#This Row],[retencja]] = 0,G27+1,0),0)</f>
        <v>0</v>
      </c>
      <c r="H28">
        <f>IF(ekodom[[#This Row],[Kolumna1]] = 0,0,IF(MOD(ekodom[[#This Row],[Kolumna1]],5) = 0,300,0))</f>
        <v>0</v>
      </c>
      <c r="I28">
        <f>ekodom[[#This Row],[Codziennie]]+ekodom[[#This Row],[Prace]]+ekodom[[#This Row],[Podlewanie]]</f>
        <v>190</v>
      </c>
      <c r="J28" s="3">
        <f>IF(ekodom[[#This Row],[Zużycie]]&gt;ekodom[[#This Row],[Stan]],ABS(ekodom[[#This Row],[Zużycie]]-ekodom[[#This Row],[Stan]]),0)</f>
        <v>0</v>
      </c>
      <c r="K28" s="3">
        <f>ekodom[[#This Row],[Stan]]-ekodom[[#This Row],[Zużycie]]+ekodom[[#This Row],[Z wodociągów]]</f>
        <v>749</v>
      </c>
    </row>
    <row r="29" spans="1:11" x14ac:dyDescent="0.3">
      <c r="A29" s="1">
        <v>44589</v>
      </c>
      <c r="B29">
        <v>0</v>
      </c>
      <c r="C29">
        <f>ekodom[[#This Row],[retencja]]+K28</f>
        <v>749</v>
      </c>
      <c r="D29">
        <v>190</v>
      </c>
      <c r="E29">
        <f>IF(WEEKDAY(ekodom[[#This Row],[Data]],2) = 3,70,0)</f>
        <v>0</v>
      </c>
      <c r="F29" s="2">
        <f>IF(AND(MONTH(ekodom[[#This Row],[Data]])&gt;=4,MONTH(ekodom[[#This Row],[Data]])&lt;=9),1,0)</f>
        <v>0</v>
      </c>
      <c r="G29" s="2">
        <f>IF(ekodom[[#This Row],[Czy data pod?]] = 1,IF(ekodom[[#This Row],[retencja]] = 0,G28+1,0),0)</f>
        <v>0</v>
      </c>
      <c r="H29">
        <f>IF(ekodom[[#This Row],[Kolumna1]] = 0,0,IF(MOD(ekodom[[#This Row],[Kolumna1]],5) = 0,300,0))</f>
        <v>0</v>
      </c>
      <c r="I29">
        <f>ekodom[[#This Row],[Codziennie]]+ekodom[[#This Row],[Prace]]+ekodom[[#This Row],[Podlewanie]]</f>
        <v>190</v>
      </c>
      <c r="J29" s="3">
        <f>IF(ekodom[[#This Row],[Zużycie]]&gt;ekodom[[#This Row],[Stan]],ABS(ekodom[[#This Row],[Zużycie]]-ekodom[[#This Row],[Stan]]),0)</f>
        <v>0</v>
      </c>
      <c r="K29" s="3">
        <f>ekodom[[#This Row],[Stan]]-ekodom[[#This Row],[Zużycie]]+ekodom[[#This Row],[Z wodociągów]]</f>
        <v>559</v>
      </c>
    </row>
    <row r="30" spans="1:11" x14ac:dyDescent="0.3">
      <c r="A30" s="1">
        <v>44590</v>
      </c>
      <c r="B30">
        <v>0</v>
      </c>
      <c r="C30">
        <f>ekodom[[#This Row],[retencja]]+K29</f>
        <v>559</v>
      </c>
      <c r="D30">
        <v>190</v>
      </c>
      <c r="E30">
        <f>IF(WEEKDAY(ekodom[[#This Row],[Data]],2) = 3,70,0)</f>
        <v>0</v>
      </c>
      <c r="F30" s="2">
        <f>IF(AND(MONTH(ekodom[[#This Row],[Data]])&gt;=4,MONTH(ekodom[[#This Row],[Data]])&lt;=9),1,0)</f>
        <v>0</v>
      </c>
      <c r="G30" s="2">
        <f>IF(ekodom[[#This Row],[Czy data pod?]] = 1,IF(ekodom[[#This Row],[retencja]] = 0,G29+1,0),0)</f>
        <v>0</v>
      </c>
      <c r="H30">
        <f>IF(ekodom[[#This Row],[Kolumna1]] = 0,0,IF(MOD(ekodom[[#This Row],[Kolumna1]],5) = 0,300,0))</f>
        <v>0</v>
      </c>
      <c r="I30">
        <f>ekodom[[#This Row],[Codziennie]]+ekodom[[#This Row],[Prace]]+ekodom[[#This Row],[Podlewanie]]</f>
        <v>190</v>
      </c>
      <c r="J30" s="3">
        <f>IF(ekodom[[#This Row],[Zużycie]]&gt;ekodom[[#This Row],[Stan]],ABS(ekodom[[#This Row],[Zużycie]]-ekodom[[#This Row],[Stan]]),0)</f>
        <v>0</v>
      </c>
      <c r="K30" s="3">
        <f>ekodom[[#This Row],[Stan]]-ekodom[[#This Row],[Zużycie]]+ekodom[[#This Row],[Z wodociągów]]</f>
        <v>369</v>
      </c>
    </row>
    <row r="31" spans="1:11" x14ac:dyDescent="0.3">
      <c r="A31" s="1">
        <v>44591</v>
      </c>
      <c r="B31">
        <v>0</v>
      </c>
      <c r="C31">
        <f>ekodom[[#This Row],[retencja]]+K30</f>
        <v>369</v>
      </c>
      <c r="D31">
        <v>190</v>
      </c>
      <c r="E31">
        <f>IF(WEEKDAY(ekodom[[#This Row],[Data]],2) = 3,70,0)</f>
        <v>0</v>
      </c>
      <c r="F31" s="2">
        <f>IF(AND(MONTH(ekodom[[#This Row],[Data]])&gt;=4,MONTH(ekodom[[#This Row],[Data]])&lt;=9),1,0)</f>
        <v>0</v>
      </c>
      <c r="G31" s="2">
        <f>IF(ekodom[[#This Row],[Czy data pod?]] = 1,IF(ekodom[[#This Row],[retencja]] = 0,G30+1,0),0)</f>
        <v>0</v>
      </c>
      <c r="H31">
        <f>IF(ekodom[[#This Row],[Kolumna1]] = 0,0,IF(MOD(ekodom[[#This Row],[Kolumna1]],5) = 0,300,0))</f>
        <v>0</v>
      </c>
      <c r="I31">
        <f>ekodom[[#This Row],[Codziennie]]+ekodom[[#This Row],[Prace]]+ekodom[[#This Row],[Podlewanie]]</f>
        <v>190</v>
      </c>
      <c r="J31" s="3">
        <f>IF(ekodom[[#This Row],[Zużycie]]&gt;ekodom[[#This Row],[Stan]],ABS(ekodom[[#This Row],[Zużycie]]-ekodom[[#This Row],[Stan]]),0)</f>
        <v>0</v>
      </c>
      <c r="K31" s="3">
        <f>ekodom[[#This Row],[Stan]]-ekodom[[#This Row],[Zużycie]]+ekodom[[#This Row],[Z wodociągów]]</f>
        <v>179</v>
      </c>
    </row>
    <row r="32" spans="1:11" x14ac:dyDescent="0.3">
      <c r="A32" s="1">
        <v>44592</v>
      </c>
      <c r="B32">
        <v>0</v>
      </c>
      <c r="C32">
        <f>ekodom[[#This Row],[retencja]]+K31</f>
        <v>179</v>
      </c>
      <c r="D32">
        <v>190</v>
      </c>
      <c r="E32">
        <f>IF(WEEKDAY(ekodom[[#This Row],[Data]],2) = 3,70,0)</f>
        <v>0</v>
      </c>
      <c r="F32" s="2">
        <f>IF(AND(MONTH(ekodom[[#This Row],[Data]])&gt;=4,MONTH(ekodom[[#This Row],[Data]])&lt;=9),1,0)</f>
        <v>0</v>
      </c>
      <c r="G32" s="2">
        <f>IF(ekodom[[#This Row],[Czy data pod?]] = 1,IF(ekodom[[#This Row],[retencja]] = 0,G31+1,0),0)</f>
        <v>0</v>
      </c>
      <c r="H32">
        <f>IF(ekodom[[#This Row],[Kolumna1]] = 0,0,IF(MOD(ekodom[[#This Row],[Kolumna1]],5) = 0,300,0))</f>
        <v>0</v>
      </c>
      <c r="I32">
        <f>ekodom[[#This Row],[Codziennie]]+ekodom[[#This Row],[Prace]]+ekodom[[#This Row],[Podlewanie]]</f>
        <v>190</v>
      </c>
      <c r="J32" s="3">
        <f>IF(ekodom[[#This Row],[Zużycie]]&gt;ekodom[[#This Row],[Stan]],ABS(ekodom[[#This Row],[Zużycie]]-ekodom[[#This Row],[Stan]]),0)</f>
        <v>11</v>
      </c>
      <c r="K32" s="3">
        <f>ekodom[[#This Row],[Stan]]-ekodom[[#This Row],[Zużycie]]+ekodom[[#This Row],[Z wodociągów]]</f>
        <v>0</v>
      </c>
    </row>
    <row r="33" spans="1:11" x14ac:dyDescent="0.3">
      <c r="A33" s="1">
        <v>44593</v>
      </c>
      <c r="B33">
        <v>0</v>
      </c>
      <c r="C33">
        <f>ekodom[[#This Row],[retencja]]+K32</f>
        <v>0</v>
      </c>
      <c r="D33">
        <v>190</v>
      </c>
      <c r="E33">
        <f>IF(WEEKDAY(ekodom[[#This Row],[Data]],2) = 3,70,0)</f>
        <v>0</v>
      </c>
      <c r="F33" s="2">
        <f>IF(AND(MONTH(ekodom[[#This Row],[Data]])&gt;=4,MONTH(ekodom[[#This Row],[Data]])&lt;=9),1,0)</f>
        <v>0</v>
      </c>
      <c r="G33" s="2">
        <f>IF(ekodom[[#This Row],[Czy data pod?]] = 1,IF(ekodom[[#This Row],[retencja]] = 0,G32+1,0),0)</f>
        <v>0</v>
      </c>
      <c r="H33">
        <f>IF(ekodom[[#This Row],[Kolumna1]] = 0,0,IF(MOD(ekodom[[#This Row],[Kolumna1]],5) = 0,300,0))</f>
        <v>0</v>
      </c>
      <c r="I33">
        <f>ekodom[[#This Row],[Codziennie]]+ekodom[[#This Row],[Prace]]+ekodom[[#This Row],[Podlewanie]]</f>
        <v>190</v>
      </c>
      <c r="J33" s="3">
        <f>IF(ekodom[[#This Row],[Zużycie]]&gt;ekodom[[#This Row],[Stan]],ABS(ekodom[[#This Row],[Zużycie]]-ekodom[[#This Row],[Stan]]),0)</f>
        <v>190</v>
      </c>
      <c r="K33" s="3">
        <f>ekodom[[#This Row],[Stan]]-ekodom[[#This Row],[Zużycie]]+ekodom[[#This Row],[Z wodociągów]]</f>
        <v>0</v>
      </c>
    </row>
    <row r="34" spans="1:11" x14ac:dyDescent="0.3">
      <c r="A34" s="1">
        <v>44594</v>
      </c>
      <c r="B34">
        <v>0</v>
      </c>
      <c r="C34">
        <f>ekodom[[#This Row],[retencja]]+K33</f>
        <v>0</v>
      </c>
      <c r="D34">
        <v>190</v>
      </c>
      <c r="E34">
        <f>IF(WEEKDAY(ekodom[[#This Row],[Data]],2) = 3,70,0)</f>
        <v>70</v>
      </c>
      <c r="F34" s="2">
        <f>IF(AND(MONTH(ekodom[[#This Row],[Data]])&gt;=4,MONTH(ekodom[[#This Row],[Data]])&lt;=9),1,0)</f>
        <v>0</v>
      </c>
      <c r="G34" s="2">
        <f>IF(ekodom[[#This Row],[Czy data pod?]] = 1,IF(ekodom[[#This Row],[retencja]] = 0,G33+1,0),0)</f>
        <v>0</v>
      </c>
      <c r="H34">
        <f>IF(ekodom[[#This Row],[Kolumna1]] = 0,0,IF(MOD(ekodom[[#This Row],[Kolumna1]],5) = 0,300,0))</f>
        <v>0</v>
      </c>
      <c r="I34">
        <f>ekodom[[#This Row],[Codziennie]]+ekodom[[#This Row],[Prace]]+ekodom[[#This Row],[Podlewanie]]</f>
        <v>260</v>
      </c>
      <c r="J34" s="3">
        <f>IF(ekodom[[#This Row],[Zużycie]]&gt;ekodom[[#This Row],[Stan]],ABS(ekodom[[#This Row],[Zużycie]]-ekodom[[#This Row],[Stan]]),0)</f>
        <v>260</v>
      </c>
      <c r="K34" s="3">
        <f>ekodom[[#This Row],[Stan]]-ekodom[[#This Row],[Zużycie]]+ekodom[[#This Row],[Z wodociągów]]</f>
        <v>0</v>
      </c>
    </row>
    <row r="35" spans="1:11" x14ac:dyDescent="0.3">
      <c r="A35" s="1">
        <v>44595</v>
      </c>
      <c r="B35">
        <v>0</v>
      </c>
      <c r="C35">
        <f>ekodom[[#This Row],[retencja]]+K34</f>
        <v>0</v>
      </c>
      <c r="D35">
        <v>190</v>
      </c>
      <c r="E35">
        <f>IF(WEEKDAY(ekodom[[#This Row],[Data]],2) = 3,70,0)</f>
        <v>0</v>
      </c>
      <c r="F35" s="2">
        <f>IF(AND(MONTH(ekodom[[#This Row],[Data]])&gt;=4,MONTH(ekodom[[#This Row],[Data]])&lt;=9),1,0)</f>
        <v>0</v>
      </c>
      <c r="G35" s="2">
        <f>IF(ekodom[[#This Row],[Czy data pod?]] = 1,IF(ekodom[[#This Row],[retencja]] = 0,G34+1,0),0)</f>
        <v>0</v>
      </c>
      <c r="H35">
        <f>IF(ekodom[[#This Row],[Kolumna1]] = 0,0,IF(MOD(ekodom[[#This Row],[Kolumna1]],5) = 0,300,0))</f>
        <v>0</v>
      </c>
      <c r="I35">
        <f>ekodom[[#This Row],[Codziennie]]+ekodom[[#This Row],[Prace]]+ekodom[[#This Row],[Podlewanie]]</f>
        <v>190</v>
      </c>
      <c r="J35" s="3">
        <f>IF(ekodom[[#This Row],[Zużycie]]&gt;ekodom[[#This Row],[Stan]],ABS(ekodom[[#This Row],[Zużycie]]-ekodom[[#This Row],[Stan]]),0)</f>
        <v>190</v>
      </c>
      <c r="K35" s="3">
        <f>ekodom[[#This Row],[Stan]]-ekodom[[#This Row],[Zużycie]]+ekodom[[#This Row],[Z wodociągów]]</f>
        <v>0</v>
      </c>
    </row>
    <row r="36" spans="1:11" x14ac:dyDescent="0.3">
      <c r="A36" s="1">
        <v>44596</v>
      </c>
      <c r="B36">
        <v>0</v>
      </c>
      <c r="C36">
        <f>ekodom[[#This Row],[retencja]]+K35</f>
        <v>0</v>
      </c>
      <c r="D36">
        <v>190</v>
      </c>
      <c r="E36">
        <f>IF(WEEKDAY(ekodom[[#This Row],[Data]],2) = 3,70,0)</f>
        <v>0</v>
      </c>
      <c r="F36" s="2">
        <f>IF(AND(MONTH(ekodom[[#This Row],[Data]])&gt;=4,MONTH(ekodom[[#This Row],[Data]])&lt;=9),1,0)</f>
        <v>0</v>
      </c>
      <c r="G36" s="2">
        <f>IF(ekodom[[#This Row],[Czy data pod?]] = 1,IF(ekodom[[#This Row],[retencja]] = 0,G35+1,0),0)</f>
        <v>0</v>
      </c>
      <c r="H36">
        <f>IF(ekodom[[#This Row],[Kolumna1]] = 0,0,IF(MOD(ekodom[[#This Row],[Kolumna1]],5) = 0,300,0))</f>
        <v>0</v>
      </c>
      <c r="I36">
        <f>ekodom[[#This Row],[Codziennie]]+ekodom[[#This Row],[Prace]]+ekodom[[#This Row],[Podlewanie]]</f>
        <v>190</v>
      </c>
      <c r="J36" s="3">
        <f>IF(ekodom[[#This Row],[Zużycie]]&gt;ekodom[[#This Row],[Stan]],ABS(ekodom[[#This Row],[Zużycie]]-ekodom[[#This Row],[Stan]]),0)</f>
        <v>190</v>
      </c>
      <c r="K36" s="3">
        <f>ekodom[[#This Row],[Stan]]-ekodom[[#This Row],[Zużycie]]+ekodom[[#This Row],[Z wodociągów]]</f>
        <v>0</v>
      </c>
    </row>
    <row r="37" spans="1:11" x14ac:dyDescent="0.3">
      <c r="A37" s="1">
        <v>44597</v>
      </c>
      <c r="B37">
        <v>97</v>
      </c>
      <c r="C37">
        <f>ekodom[[#This Row],[retencja]]+K36</f>
        <v>97</v>
      </c>
      <c r="D37">
        <v>190</v>
      </c>
      <c r="E37">
        <f>IF(WEEKDAY(ekodom[[#This Row],[Data]],2) = 3,70,0)</f>
        <v>0</v>
      </c>
      <c r="F37" s="2">
        <f>IF(AND(MONTH(ekodom[[#This Row],[Data]])&gt;=4,MONTH(ekodom[[#This Row],[Data]])&lt;=9),1,0)</f>
        <v>0</v>
      </c>
      <c r="G37" s="2">
        <f>IF(ekodom[[#This Row],[Czy data pod?]] = 1,IF(ekodom[[#This Row],[retencja]] = 0,G36+1,0),0)</f>
        <v>0</v>
      </c>
      <c r="H37">
        <f>IF(ekodom[[#This Row],[Kolumna1]] = 0,0,IF(MOD(ekodom[[#This Row],[Kolumna1]],5) = 0,300,0))</f>
        <v>0</v>
      </c>
      <c r="I37">
        <f>ekodom[[#This Row],[Codziennie]]+ekodom[[#This Row],[Prace]]+ekodom[[#This Row],[Podlewanie]]</f>
        <v>190</v>
      </c>
      <c r="J37" s="3">
        <f>IF(ekodom[[#This Row],[Zużycie]]&gt;ekodom[[#This Row],[Stan]],ABS(ekodom[[#This Row],[Zużycie]]-ekodom[[#This Row],[Stan]]),0)</f>
        <v>93</v>
      </c>
      <c r="K37" s="3">
        <f>ekodom[[#This Row],[Stan]]-ekodom[[#This Row],[Zużycie]]+ekodom[[#This Row],[Z wodociągów]]</f>
        <v>0</v>
      </c>
    </row>
    <row r="38" spans="1:11" x14ac:dyDescent="0.3">
      <c r="A38" s="1">
        <v>44598</v>
      </c>
      <c r="B38">
        <v>0</v>
      </c>
      <c r="C38">
        <f>ekodom[[#This Row],[retencja]]+K37</f>
        <v>0</v>
      </c>
      <c r="D38">
        <v>190</v>
      </c>
      <c r="E38">
        <f>IF(WEEKDAY(ekodom[[#This Row],[Data]],2) = 3,70,0)</f>
        <v>0</v>
      </c>
      <c r="F38" s="2">
        <f>IF(AND(MONTH(ekodom[[#This Row],[Data]])&gt;=4,MONTH(ekodom[[#This Row],[Data]])&lt;=9),1,0)</f>
        <v>0</v>
      </c>
      <c r="G38" s="2">
        <f>IF(ekodom[[#This Row],[Czy data pod?]] = 1,IF(ekodom[[#This Row],[retencja]] = 0,G37+1,0),0)</f>
        <v>0</v>
      </c>
      <c r="H38">
        <f>IF(ekodom[[#This Row],[Kolumna1]] = 0,0,IF(MOD(ekodom[[#This Row],[Kolumna1]],5) = 0,300,0))</f>
        <v>0</v>
      </c>
      <c r="I38">
        <f>ekodom[[#This Row],[Codziennie]]+ekodom[[#This Row],[Prace]]+ekodom[[#This Row],[Podlewanie]]</f>
        <v>190</v>
      </c>
      <c r="J38" s="3">
        <f>IF(ekodom[[#This Row],[Zużycie]]&gt;ekodom[[#This Row],[Stan]],ABS(ekodom[[#This Row],[Zużycie]]-ekodom[[#This Row],[Stan]]),0)</f>
        <v>190</v>
      </c>
      <c r="K38" s="3">
        <f>ekodom[[#This Row],[Stan]]-ekodom[[#This Row],[Zużycie]]+ekodom[[#This Row],[Z wodociągów]]</f>
        <v>0</v>
      </c>
    </row>
    <row r="39" spans="1:11" x14ac:dyDescent="0.3">
      <c r="A39" s="1">
        <v>44599</v>
      </c>
      <c r="B39">
        <v>99</v>
      </c>
      <c r="C39">
        <f>ekodom[[#This Row],[retencja]]+K38</f>
        <v>99</v>
      </c>
      <c r="D39">
        <v>190</v>
      </c>
      <c r="E39">
        <f>IF(WEEKDAY(ekodom[[#This Row],[Data]],2) = 3,70,0)</f>
        <v>0</v>
      </c>
      <c r="F39" s="2">
        <f>IF(AND(MONTH(ekodom[[#This Row],[Data]])&gt;=4,MONTH(ekodom[[#This Row],[Data]])&lt;=9),1,0)</f>
        <v>0</v>
      </c>
      <c r="G39" s="2">
        <f>IF(ekodom[[#This Row],[Czy data pod?]] = 1,IF(ekodom[[#This Row],[retencja]] = 0,G38+1,0),0)</f>
        <v>0</v>
      </c>
      <c r="H39">
        <f>IF(ekodom[[#This Row],[Kolumna1]] = 0,0,IF(MOD(ekodom[[#This Row],[Kolumna1]],5) = 0,300,0))</f>
        <v>0</v>
      </c>
      <c r="I39">
        <f>ekodom[[#This Row],[Codziennie]]+ekodom[[#This Row],[Prace]]+ekodom[[#This Row],[Podlewanie]]</f>
        <v>190</v>
      </c>
      <c r="J39" s="3">
        <f>IF(ekodom[[#This Row],[Zużycie]]&gt;ekodom[[#This Row],[Stan]],ABS(ekodom[[#This Row],[Zużycie]]-ekodom[[#This Row],[Stan]]),0)</f>
        <v>91</v>
      </c>
      <c r="K39" s="3">
        <f>ekodom[[#This Row],[Stan]]-ekodom[[#This Row],[Zużycie]]+ekodom[[#This Row],[Z wodociągów]]</f>
        <v>0</v>
      </c>
    </row>
    <row r="40" spans="1:11" x14ac:dyDescent="0.3">
      <c r="A40" s="1">
        <v>44600</v>
      </c>
      <c r="B40">
        <v>0</v>
      </c>
      <c r="C40">
        <f>ekodom[[#This Row],[retencja]]+K39</f>
        <v>0</v>
      </c>
      <c r="D40">
        <v>190</v>
      </c>
      <c r="E40">
        <f>IF(WEEKDAY(ekodom[[#This Row],[Data]],2) = 3,70,0)</f>
        <v>0</v>
      </c>
      <c r="F40" s="2">
        <f>IF(AND(MONTH(ekodom[[#This Row],[Data]])&gt;=4,MONTH(ekodom[[#This Row],[Data]])&lt;=9),1,0)</f>
        <v>0</v>
      </c>
      <c r="G40" s="2">
        <f>IF(ekodom[[#This Row],[Czy data pod?]] = 1,IF(ekodom[[#This Row],[retencja]] = 0,G39+1,0),0)</f>
        <v>0</v>
      </c>
      <c r="H40">
        <f>IF(ekodom[[#This Row],[Kolumna1]] = 0,0,IF(MOD(ekodom[[#This Row],[Kolumna1]],5) = 0,300,0))</f>
        <v>0</v>
      </c>
      <c r="I40">
        <f>ekodom[[#This Row],[Codziennie]]+ekodom[[#This Row],[Prace]]+ekodom[[#This Row],[Podlewanie]]</f>
        <v>190</v>
      </c>
      <c r="J40" s="3">
        <f>IF(ekodom[[#This Row],[Zużycie]]&gt;ekodom[[#This Row],[Stan]],ABS(ekodom[[#This Row],[Zużycie]]-ekodom[[#This Row],[Stan]]),0)</f>
        <v>190</v>
      </c>
      <c r="K40" s="3">
        <f>ekodom[[#This Row],[Stan]]-ekodom[[#This Row],[Zużycie]]+ekodom[[#This Row],[Z wodociągów]]</f>
        <v>0</v>
      </c>
    </row>
    <row r="41" spans="1:11" x14ac:dyDescent="0.3">
      <c r="A41" s="1">
        <v>44601</v>
      </c>
      <c r="B41">
        <v>0</v>
      </c>
      <c r="C41">
        <f>ekodom[[#This Row],[retencja]]+K40</f>
        <v>0</v>
      </c>
      <c r="D41">
        <v>190</v>
      </c>
      <c r="E41">
        <f>IF(WEEKDAY(ekodom[[#This Row],[Data]],2) = 3,70,0)</f>
        <v>70</v>
      </c>
      <c r="F41" s="2">
        <f>IF(AND(MONTH(ekodom[[#This Row],[Data]])&gt;=4,MONTH(ekodom[[#This Row],[Data]])&lt;=9),1,0)</f>
        <v>0</v>
      </c>
      <c r="G41" s="2">
        <f>IF(ekodom[[#This Row],[Czy data pod?]] = 1,IF(ekodom[[#This Row],[retencja]] = 0,G40+1,0),0)</f>
        <v>0</v>
      </c>
      <c r="H41">
        <f>IF(ekodom[[#This Row],[Kolumna1]] = 0,0,IF(MOD(ekodom[[#This Row],[Kolumna1]],5) = 0,300,0))</f>
        <v>0</v>
      </c>
      <c r="I41">
        <f>ekodom[[#This Row],[Codziennie]]+ekodom[[#This Row],[Prace]]+ekodom[[#This Row],[Podlewanie]]</f>
        <v>260</v>
      </c>
      <c r="J41" s="3">
        <f>IF(ekodom[[#This Row],[Zużycie]]&gt;ekodom[[#This Row],[Stan]],ABS(ekodom[[#This Row],[Zużycie]]-ekodom[[#This Row],[Stan]]),0)</f>
        <v>260</v>
      </c>
      <c r="K41" s="3">
        <f>ekodom[[#This Row],[Stan]]-ekodom[[#This Row],[Zużycie]]+ekodom[[#This Row],[Z wodociągów]]</f>
        <v>0</v>
      </c>
    </row>
    <row r="42" spans="1:11" x14ac:dyDescent="0.3">
      <c r="A42" s="1">
        <v>44602</v>
      </c>
      <c r="B42">
        <v>0</v>
      </c>
      <c r="C42">
        <f>ekodom[[#This Row],[retencja]]+K41</f>
        <v>0</v>
      </c>
      <c r="D42">
        <v>190</v>
      </c>
      <c r="E42">
        <f>IF(WEEKDAY(ekodom[[#This Row],[Data]],2) = 3,70,0)</f>
        <v>0</v>
      </c>
      <c r="F42" s="2">
        <f>IF(AND(MONTH(ekodom[[#This Row],[Data]])&gt;=4,MONTH(ekodom[[#This Row],[Data]])&lt;=9),1,0)</f>
        <v>0</v>
      </c>
      <c r="G42" s="2">
        <f>IF(ekodom[[#This Row],[Czy data pod?]] = 1,IF(ekodom[[#This Row],[retencja]] = 0,G41+1,0),0)</f>
        <v>0</v>
      </c>
      <c r="H42">
        <f>IF(ekodom[[#This Row],[Kolumna1]] = 0,0,IF(MOD(ekodom[[#This Row],[Kolumna1]],5) = 0,300,0))</f>
        <v>0</v>
      </c>
      <c r="I42">
        <f>ekodom[[#This Row],[Codziennie]]+ekodom[[#This Row],[Prace]]+ekodom[[#This Row],[Podlewanie]]</f>
        <v>190</v>
      </c>
      <c r="J42" s="3">
        <f>IF(ekodom[[#This Row],[Zużycie]]&gt;ekodom[[#This Row],[Stan]],ABS(ekodom[[#This Row],[Zużycie]]-ekodom[[#This Row],[Stan]]),0)</f>
        <v>190</v>
      </c>
      <c r="K42" s="3">
        <f>ekodom[[#This Row],[Stan]]-ekodom[[#This Row],[Zużycie]]+ekodom[[#This Row],[Z wodociągów]]</f>
        <v>0</v>
      </c>
    </row>
    <row r="43" spans="1:11" x14ac:dyDescent="0.3">
      <c r="A43" s="1">
        <v>44603</v>
      </c>
      <c r="B43">
        <v>97</v>
      </c>
      <c r="C43">
        <f>ekodom[[#This Row],[retencja]]+K42</f>
        <v>97</v>
      </c>
      <c r="D43">
        <v>190</v>
      </c>
      <c r="E43">
        <f>IF(WEEKDAY(ekodom[[#This Row],[Data]],2) = 3,70,0)</f>
        <v>0</v>
      </c>
      <c r="F43" s="2">
        <f>IF(AND(MONTH(ekodom[[#This Row],[Data]])&gt;=4,MONTH(ekodom[[#This Row],[Data]])&lt;=9),1,0)</f>
        <v>0</v>
      </c>
      <c r="G43" s="2">
        <f>IF(ekodom[[#This Row],[Czy data pod?]] = 1,IF(ekodom[[#This Row],[retencja]] = 0,G42+1,0),0)</f>
        <v>0</v>
      </c>
      <c r="H43">
        <f>IF(ekodom[[#This Row],[Kolumna1]] = 0,0,IF(MOD(ekodom[[#This Row],[Kolumna1]],5) = 0,300,0))</f>
        <v>0</v>
      </c>
      <c r="I43">
        <f>ekodom[[#This Row],[Codziennie]]+ekodom[[#This Row],[Prace]]+ekodom[[#This Row],[Podlewanie]]</f>
        <v>190</v>
      </c>
      <c r="J43" s="3">
        <f>IF(ekodom[[#This Row],[Zużycie]]&gt;ekodom[[#This Row],[Stan]],ABS(ekodom[[#This Row],[Zużycie]]-ekodom[[#This Row],[Stan]]),0)</f>
        <v>93</v>
      </c>
      <c r="K43" s="3">
        <f>ekodom[[#This Row],[Stan]]-ekodom[[#This Row],[Zużycie]]+ekodom[[#This Row],[Z wodociągów]]</f>
        <v>0</v>
      </c>
    </row>
    <row r="44" spans="1:11" x14ac:dyDescent="0.3">
      <c r="A44" s="1">
        <v>44604</v>
      </c>
      <c r="B44">
        <v>83</v>
      </c>
      <c r="C44">
        <f>ekodom[[#This Row],[retencja]]+K43</f>
        <v>83</v>
      </c>
      <c r="D44">
        <v>190</v>
      </c>
      <c r="E44">
        <f>IF(WEEKDAY(ekodom[[#This Row],[Data]],2) = 3,70,0)</f>
        <v>0</v>
      </c>
      <c r="F44" s="2">
        <f>IF(AND(MONTH(ekodom[[#This Row],[Data]])&gt;=4,MONTH(ekodom[[#This Row],[Data]])&lt;=9),1,0)</f>
        <v>0</v>
      </c>
      <c r="G44" s="2">
        <f>IF(ekodom[[#This Row],[Czy data pod?]] = 1,IF(ekodom[[#This Row],[retencja]] = 0,G43+1,0),0)</f>
        <v>0</v>
      </c>
      <c r="H44">
        <f>IF(ekodom[[#This Row],[Kolumna1]] = 0,0,IF(MOD(ekodom[[#This Row],[Kolumna1]],5) = 0,300,0))</f>
        <v>0</v>
      </c>
      <c r="I44">
        <f>ekodom[[#This Row],[Codziennie]]+ekodom[[#This Row],[Prace]]+ekodom[[#This Row],[Podlewanie]]</f>
        <v>190</v>
      </c>
      <c r="J44" s="3">
        <f>IF(ekodom[[#This Row],[Zużycie]]&gt;ekodom[[#This Row],[Stan]],ABS(ekodom[[#This Row],[Zużycie]]-ekodom[[#This Row],[Stan]]),0)</f>
        <v>107</v>
      </c>
      <c r="K44" s="3">
        <f>ekodom[[#This Row],[Stan]]-ekodom[[#This Row],[Zużycie]]+ekodom[[#This Row],[Z wodociągów]]</f>
        <v>0</v>
      </c>
    </row>
    <row r="45" spans="1:11" x14ac:dyDescent="0.3">
      <c r="A45" s="1">
        <v>44605</v>
      </c>
      <c r="B45">
        <v>77</v>
      </c>
      <c r="C45">
        <f>ekodom[[#This Row],[retencja]]+K44</f>
        <v>77</v>
      </c>
      <c r="D45">
        <v>190</v>
      </c>
      <c r="E45">
        <f>IF(WEEKDAY(ekodom[[#This Row],[Data]],2) = 3,70,0)</f>
        <v>0</v>
      </c>
      <c r="F45" s="2">
        <f>IF(AND(MONTH(ekodom[[#This Row],[Data]])&gt;=4,MONTH(ekodom[[#This Row],[Data]])&lt;=9),1,0)</f>
        <v>0</v>
      </c>
      <c r="G45" s="2">
        <f>IF(ekodom[[#This Row],[Czy data pod?]] = 1,IF(ekodom[[#This Row],[retencja]] = 0,G44+1,0),0)</f>
        <v>0</v>
      </c>
      <c r="H45">
        <f>IF(ekodom[[#This Row],[Kolumna1]] = 0,0,IF(MOD(ekodom[[#This Row],[Kolumna1]],5) = 0,300,0))</f>
        <v>0</v>
      </c>
      <c r="I45">
        <f>ekodom[[#This Row],[Codziennie]]+ekodom[[#This Row],[Prace]]+ekodom[[#This Row],[Podlewanie]]</f>
        <v>190</v>
      </c>
      <c r="J45" s="3">
        <f>IF(ekodom[[#This Row],[Zużycie]]&gt;ekodom[[#This Row],[Stan]],ABS(ekodom[[#This Row],[Zużycie]]-ekodom[[#This Row],[Stan]]),0)</f>
        <v>113</v>
      </c>
      <c r="K45" s="3">
        <f>ekodom[[#This Row],[Stan]]-ekodom[[#This Row],[Zużycie]]+ekodom[[#This Row],[Z wodociągów]]</f>
        <v>0</v>
      </c>
    </row>
    <row r="46" spans="1:11" x14ac:dyDescent="0.3">
      <c r="A46" s="1">
        <v>44606</v>
      </c>
      <c r="B46">
        <v>195</v>
      </c>
      <c r="C46">
        <f>ekodom[[#This Row],[retencja]]+K45</f>
        <v>195</v>
      </c>
      <c r="D46">
        <v>190</v>
      </c>
      <c r="E46">
        <f>IF(WEEKDAY(ekodom[[#This Row],[Data]],2) = 3,70,0)</f>
        <v>0</v>
      </c>
      <c r="F46" s="2">
        <f>IF(AND(MONTH(ekodom[[#This Row],[Data]])&gt;=4,MONTH(ekodom[[#This Row],[Data]])&lt;=9),1,0)</f>
        <v>0</v>
      </c>
      <c r="G46" s="2">
        <f>IF(ekodom[[#This Row],[Czy data pod?]] = 1,IF(ekodom[[#This Row],[retencja]] = 0,G45+1,0),0)</f>
        <v>0</v>
      </c>
      <c r="H46">
        <f>IF(ekodom[[#This Row],[Kolumna1]] = 0,0,IF(MOD(ekodom[[#This Row],[Kolumna1]],5) = 0,300,0))</f>
        <v>0</v>
      </c>
      <c r="I46">
        <f>ekodom[[#This Row],[Codziennie]]+ekodom[[#This Row],[Prace]]+ekodom[[#This Row],[Podlewanie]]</f>
        <v>190</v>
      </c>
      <c r="J46" s="3">
        <f>IF(ekodom[[#This Row],[Zużycie]]&gt;ekodom[[#This Row],[Stan]],ABS(ekodom[[#This Row],[Zużycie]]-ekodom[[#This Row],[Stan]]),0)</f>
        <v>0</v>
      </c>
      <c r="K46" s="3">
        <f>ekodom[[#This Row],[Stan]]-ekodom[[#This Row],[Zużycie]]+ekodom[[#This Row],[Z wodociągów]]</f>
        <v>5</v>
      </c>
    </row>
    <row r="47" spans="1:11" x14ac:dyDescent="0.3">
      <c r="A47" s="1">
        <v>44607</v>
      </c>
      <c r="B47">
        <v>145</v>
      </c>
      <c r="C47">
        <f>ekodom[[#This Row],[retencja]]+K46</f>
        <v>150</v>
      </c>
      <c r="D47">
        <v>190</v>
      </c>
      <c r="E47">
        <f>IF(WEEKDAY(ekodom[[#This Row],[Data]],2) = 3,70,0)</f>
        <v>0</v>
      </c>
      <c r="F47" s="2">
        <f>IF(AND(MONTH(ekodom[[#This Row],[Data]])&gt;=4,MONTH(ekodom[[#This Row],[Data]])&lt;=9),1,0)</f>
        <v>0</v>
      </c>
      <c r="G47" s="2">
        <f>IF(ekodom[[#This Row],[Czy data pod?]] = 1,IF(ekodom[[#This Row],[retencja]] = 0,G46+1,0),0)</f>
        <v>0</v>
      </c>
      <c r="H47">
        <f>IF(ekodom[[#This Row],[Kolumna1]] = 0,0,IF(MOD(ekodom[[#This Row],[Kolumna1]],5) = 0,300,0))</f>
        <v>0</v>
      </c>
      <c r="I47">
        <f>ekodom[[#This Row],[Codziennie]]+ekodom[[#This Row],[Prace]]+ekodom[[#This Row],[Podlewanie]]</f>
        <v>190</v>
      </c>
      <c r="J47" s="3">
        <f>IF(ekodom[[#This Row],[Zużycie]]&gt;ekodom[[#This Row],[Stan]],ABS(ekodom[[#This Row],[Zużycie]]-ekodom[[#This Row],[Stan]]),0)</f>
        <v>40</v>
      </c>
      <c r="K47" s="3">
        <f>ekodom[[#This Row],[Stan]]-ekodom[[#This Row],[Zużycie]]+ekodom[[#This Row],[Z wodociągów]]</f>
        <v>0</v>
      </c>
    </row>
    <row r="48" spans="1:11" x14ac:dyDescent="0.3">
      <c r="A48" s="1">
        <v>44608</v>
      </c>
      <c r="B48">
        <v>90</v>
      </c>
      <c r="C48">
        <f>ekodom[[#This Row],[retencja]]+K47</f>
        <v>90</v>
      </c>
      <c r="D48">
        <v>190</v>
      </c>
      <c r="E48">
        <f>IF(WEEKDAY(ekodom[[#This Row],[Data]],2) = 3,70,0)</f>
        <v>70</v>
      </c>
      <c r="F48" s="2">
        <f>IF(AND(MONTH(ekodom[[#This Row],[Data]])&gt;=4,MONTH(ekodom[[#This Row],[Data]])&lt;=9),1,0)</f>
        <v>0</v>
      </c>
      <c r="G48" s="2">
        <f>IF(ekodom[[#This Row],[Czy data pod?]] = 1,IF(ekodom[[#This Row],[retencja]] = 0,G47+1,0),0)</f>
        <v>0</v>
      </c>
      <c r="H48">
        <f>IF(ekodom[[#This Row],[Kolumna1]] = 0,0,IF(MOD(ekodom[[#This Row],[Kolumna1]],5) = 0,300,0))</f>
        <v>0</v>
      </c>
      <c r="I48">
        <f>ekodom[[#This Row],[Codziennie]]+ekodom[[#This Row],[Prace]]+ekodom[[#This Row],[Podlewanie]]</f>
        <v>260</v>
      </c>
      <c r="J48" s="3">
        <f>IF(ekodom[[#This Row],[Zużycie]]&gt;ekodom[[#This Row],[Stan]],ABS(ekodom[[#This Row],[Zużycie]]-ekodom[[#This Row],[Stan]]),0)</f>
        <v>170</v>
      </c>
      <c r="K48" s="3">
        <f>ekodom[[#This Row],[Stan]]-ekodom[[#This Row],[Zużycie]]+ekodom[[#This Row],[Z wodociągów]]</f>
        <v>0</v>
      </c>
    </row>
    <row r="49" spans="1:11" x14ac:dyDescent="0.3">
      <c r="A49" s="1">
        <v>44609</v>
      </c>
      <c r="B49">
        <v>0</v>
      </c>
      <c r="C49">
        <f>ekodom[[#This Row],[retencja]]+K48</f>
        <v>0</v>
      </c>
      <c r="D49">
        <v>190</v>
      </c>
      <c r="E49">
        <f>IF(WEEKDAY(ekodom[[#This Row],[Data]],2) = 3,70,0)</f>
        <v>0</v>
      </c>
      <c r="F49" s="2">
        <f>IF(AND(MONTH(ekodom[[#This Row],[Data]])&gt;=4,MONTH(ekodom[[#This Row],[Data]])&lt;=9),1,0)</f>
        <v>0</v>
      </c>
      <c r="G49" s="2">
        <f>IF(ekodom[[#This Row],[Czy data pod?]] = 1,IF(ekodom[[#This Row],[retencja]] = 0,G48+1,0),0)</f>
        <v>0</v>
      </c>
      <c r="H49">
        <f>IF(ekodom[[#This Row],[Kolumna1]] = 0,0,IF(MOD(ekodom[[#This Row],[Kolumna1]],5) = 0,300,0))</f>
        <v>0</v>
      </c>
      <c r="I49">
        <f>ekodom[[#This Row],[Codziennie]]+ekodom[[#This Row],[Prace]]+ekodom[[#This Row],[Podlewanie]]</f>
        <v>190</v>
      </c>
      <c r="J49" s="3">
        <f>IF(ekodom[[#This Row],[Zużycie]]&gt;ekodom[[#This Row],[Stan]],ABS(ekodom[[#This Row],[Zużycie]]-ekodom[[#This Row],[Stan]]),0)</f>
        <v>190</v>
      </c>
      <c r="K49" s="3">
        <f>ekodom[[#This Row],[Stan]]-ekodom[[#This Row],[Zużycie]]+ekodom[[#This Row],[Z wodociągów]]</f>
        <v>0</v>
      </c>
    </row>
    <row r="50" spans="1:11" x14ac:dyDescent="0.3">
      <c r="A50" s="1">
        <v>44610</v>
      </c>
      <c r="B50">
        <v>0</v>
      </c>
      <c r="C50">
        <f>ekodom[[#This Row],[retencja]]+K49</f>
        <v>0</v>
      </c>
      <c r="D50">
        <v>190</v>
      </c>
      <c r="E50">
        <f>IF(WEEKDAY(ekodom[[#This Row],[Data]],2) = 3,70,0)</f>
        <v>0</v>
      </c>
      <c r="F50" s="2">
        <f>IF(AND(MONTH(ekodom[[#This Row],[Data]])&gt;=4,MONTH(ekodom[[#This Row],[Data]])&lt;=9),1,0)</f>
        <v>0</v>
      </c>
      <c r="G50" s="2">
        <f>IF(ekodom[[#This Row],[Czy data pod?]] = 1,IF(ekodom[[#This Row],[retencja]] = 0,G49+1,0),0)</f>
        <v>0</v>
      </c>
      <c r="H50">
        <f>IF(ekodom[[#This Row],[Kolumna1]] = 0,0,IF(MOD(ekodom[[#This Row],[Kolumna1]],5) = 0,300,0))</f>
        <v>0</v>
      </c>
      <c r="I50">
        <f>ekodom[[#This Row],[Codziennie]]+ekodom[[#This Row],[Prace]]+ekodom[[#This Row],[Podlewanie]]</f>
        <v>190</v>
      </c>
      <c r="J50" s="3">
        <f>IF(ekodom[[#This Row],[Zużycie]]&gt;ekodom[[#This Row],[Stan]],ABS(ekodom[[#This Row],[Zużycie]]-ekodom[[#This Row],[Stan]]),0)</f>
        <v>190</v>
      </c>
      <c r="K50" s="3">
        <f>ekodom[[#This Row],[Stan]]-ekodom[[#This Row],[Zużycie]]+ekodom[[#This Row],[Z wodociągów]]</f>
        <v>0</v>
      </c>
    </row>
    <row r="51" spans="1:11" x14ac:dyDescent="0.3">
      <c r="A51" s="1">
        <v>44611</v>
      </c>
      <c r="B51">
        <v>93</v>
      </c>
      <c r="C51">
        <f>ekodom[[#This Row],[retencja]]+K50</f>
        <v>93</v>
      </c>
      <c r="D51">
        <v>190</v>
      </c>
      <c r="E51">
        <f>IF(WEEKDAY(ekodom[[#This Row],[Data]],2) = 3,70,0)</f>
        <v>0</v>
      </c>
      <c r="F51" s="2">
        <f>IF(AND(MONTH(ekodom[[#This Row],[Data]])&gt;=4,MONTH(ekodom[[#This Row],[Data]])&lt;=9),1,0)</f>
        <v>0</v>
      </c>
      <c r="G51" s="2">
        <f>IF(ekodom[[#This Row],[Czy data pod?]] = 1,IF(ekodom[[#This Row],[retencja]] = 0,G50+1,0),0)</f>
        <v>0</v>
      </c>
      <c r="H51">
        <f>IF(ekodom[[#This Row],[Kolumna1]] = 0,0,IF(MOD(ekodom[[#This Row],[Kolumna1]],5) = 0,300,0))</f>
        <v>0</v>
      </c>
      <c r="I51">
        <f>ekodom[[#This Row],[Codziennie]]+ekodom[[#This Row],[Prace]]+ekodom[[#This Row],[Podlewanie]]</f>
        <v>190</v>
      </c>
      <c r="J51" s="3">
        <f>IF(ekodom[[#This Row],[Zużycie]]&gt;ekodom[[#This Row],[Stan]],ABS(ekodom[[#This Row],[Zużycie]]-ekodom[[#This Row],[Stan]]),0)</f>
        <v>97</v>
      </c>
      <c r="K51" s="3">
        <f>ekodom[[#This Row],[Stan]]-ekodom[[#This Row],[Zużycie]]+ekodom[[#This Row],[Z wodociągów]]</f>
        <v>0</v>
      </c>
    </row>
    <row r="52" spans="1:11" x14ac:dyDescent="0.3">
      <c r="A52" s="1">
        <v>44612</v>
      </c>
      <c r="B52">
        <v>0</v>
      </c>
      <c r="C52">
        <f>ekodom[[#This Row],[retencja]]+K51</f>
        <v>0</v>
      </c>
      <c r="D52">
        <v>190</v>
      </c>
      <c r="E52">
        <f>IF(WEEKDAY(ekodom[[#This Row],[Data]],2) = 3,70,0)</f>
        <v>0</v>
      </c>
      <c r="F52" s="2">
        <f>IF(AND(MONTH(ekodom[[#This Row],[Data]])&gt;=4,MONTH(ekodom[[#This Row],[Data]])&lt;=9),1,0)</f>
        <v>0</v>
      </c>
      <c r="G52" s="2">
        <f>IF(ekodom[[#This Row],[Czy data pod?]] = 1,IF(ekodom[[#This Row],[retencja]] = 0,G51+1,0),0)</f>
        <v>0</v>
      </c>
      <c r="H52">
        <f>IF(ekodom[[#This Row],[Kolumna1]] = 0,0,IF(MOD(ekodom[[#This Row],[Kolumna1]],5) = 0,300,0))</f>
        <v>0</v>
      </c>
      <c r="I52">
        <f>ekodom[[#This Row],[Codziennie]]+ekodom[[#This Row],[Prace]]+ekodom[[#This Row],[Podlewanie]]</f>
        <v>190</v>
      </c>
      <c r="J52" s="3">
        <f>IF(ekodom[[#This Row],[Zużycie]]&gt;ekodom[[#This Row],[Stan]],ABS(ekodom[[#This Row],[Zużycie]]-ekodom[[#This Row],[Stan]]),0)</f>
        <v>190</v>
      </c>
      <c r="K52" s="3">
        <f>ekodom[[#This Row],[Stan]]-ekodom[[#This Row],[Zużycie]]+ekodom[[#This Row],[Z wodociągów]]</f>
        <v>0</v>
      </c>
    </row>
    <row r="53" spans="1:11" x14ac:dyDescent="0.3">
      <c r="A53" s="1">
        <v>44613</v>
      </c>
      <c r="B53">
        <v>0</v>
      </c>
      <c r="C53">
        <f>ekodom[[#This Row],[retencja]]+K52</f>
        <v>0</v>
      </c>
      <c r="D53">
        <v>190</v>
      </c>
      <c r="E53">
        <f>IF(WEEKDAY(ekodom[[#This Row],[Data]],2) = 3,70,0)</f>
        <v>0</v>
      </c>
      <c r="F53" s="2">
        <f>IF(AND(MONTH(ekodom[[#This Row],[Data]])&gt;=4,MONTH(ekodom[[#This Row],[Data]])&lt;=9),1,0)</f>
        <v>0</v>
      </c>
      <c r="G53" s="2">
        <f>IF(ekodom[[#This Row],[Czy data pod?]] = 1,IF(ekodom[[#This Row],[retencja]] = 0,G52+1,0),0)</f>
        <v>0</v>
      </c>
      <c r="H53">
        <f>IF(ekodom[[#This Row],[Kolumna1]] = 0,0,IF(MOD(ekodom[[#This Row],[Kolumna1]],5) = 0,300,0))</f>
        <v>0</v>
      </c>
      <c r="I53">
        <f>ekodom[[#This Row],[Codziennie]]+ekodom[[#This Row],[Prace]]+ekodom[[#This Row],[Podlewanie]]</f>
        <v>190</v>
      </c>
      <c r="J53" s="3">
        <f>IF(ekodom[[#This Row],[Zużycie]]&gt;ekodom[[#This Row],[Stan]],ABS(ekodom[[#This Row],[Zużycie]]-ekodom[[#This Row],[Stan]]),0)</f>
        <v>190</v>
      </c>
      <c r="K53" s="3">
        <f>ekodom[[#This Row],[Stan]]-ekodom[[#This Row],[Zużycie]]+ekodom[[#This Row],[Z wodociągów]]</f>
        <v>0</v>
      </c>
    </row>
    <row r="54" spans="1:11" x14ac:dyDescent="0.3">
      <c r="A54" s="1">
        <v>44614</v>
      </c>
      <c r="B54">
        <v>93</v>
      </c>
      <c r="C54">
        <f>ekodom[[#This Row],[retencja]]+K53</f>
        <v>93</v>
      </c>
      <c r="D54">
        <v>190</v>
      </c>
      <c r="E54">
        <f>IF(WEEKDAY(ekodom[[#This Row],[Data]],2) = 3,70,0)</f>
        <v>0</v>
      </c>
      <c r="F54" s="2">
        <f>IF(AND(MONTH(ekodom[[#This Row],[Data]])&gt;=4,MONTH(ekodom[[#This Row],[Data]])&lt;=9),1,0)</f>
        <v>0</v>
      </c>
      <c r="G54" s="2">
        <f>IF(ekodom[[#This Row],[Czy data pod?]] = 1,IF(ekodom[[#This Row],[retencja]] = 0,G53+1,0),0)</f>
        <v>0</v>
      </c>
      <c r="H54">
        <f>IF(ekodom[[#This Row],[Kolumna1]] = 0,0,IF(MOD(ekodom[[#This Row],[Kolumna1]],5) = 0,300,0))</f>
        <v>0</v>
      </c>
      <c r="I54">
        <f>ekodom[[#This Row],[Codziennie]]+ekodom[[#This Row],[Prace]]+ekodom[[#This Row],[Podlewanie]]</f>
        <v>190</v>
      </c>
      <c r="J54" s="3">
        <f>IF(ekodom[[#This Row],[Zużycie]]&gt;ekodom[[#This Row],[Stan]],ABS(ekodom[[#This Row],[Zużycie]]-ekodom[[#This Row],[Stan]]),0)</f>
        <v>97</v>
      </c>
      <c r="K54" s="3">
        <f>ekodom[[#This Row],[Stan]]-ekodom[[#This Row],[Zużycie]]+ekodom[[#This Row],[Z wodociągów]]</f>
        <v>0</v>
      </c>
    </row>
    <row r="55" spans="1:11" x14ac:dyDescent="0.3">
      <c r="A55" s="1">
        <v>44615</v>
      </c>
      <c r="B55">
        <v>0</v>
      </c>
      <c r="C55">
        <f>ekodom[[#This Row],[retencja]]+K54</f>
        <v>0</v>
      </c>
      <c r="D55">
        <v>190</v>
      </c>
      <c r="E55">
        <f>IF(WEEKDAY(ekodom[[#This Row],[Data]],2) = 3,70,0)</f>
        <v>70</v>
      </c>
      <c r="F55" s="2">
        <f>IF(AND(MONTH(ekodom[[#This Row],[Data]])&gt;=4,MONTH(ekodom[[#This Row],[Data]])&lt;=9),1,0)</f>
        <v>0</v>
      </c>
      <c r="G55" s="2">
        <f>IF(ekodom[[#This Row],[Czy data pod?]] = 1,IF(ekodom[[#This Row],[retencja]] = 0,G54+1,0),0)</f>
        <v>0</v>
      </c>
      <c r="H55">
        <f>IF(ekodom[[#This Row],[Kolumna1]] = 0,0,IF(MOD(ekodom[[#This Row],[Kolumna1]],5) = 0,300,0))</f>
        <v>0</v>
      </c>
      <c r="I55">
        <f>ekodom[[#This Row],[Codziennie]]+ekodom[[#This Row],[Prace]]+ekodom[[#This Row],[Podlewanie]]</f>
        <v>260</v>
      </c>
      <c r="J55" s="3">
        <f>IF(ekodom[[#This Row],[Zużycie]]&gt;ekodom[[#This Row],[Stan]],ABS(ekodom[[#This Row],[Zużycie]]-ekodom[[#This Row],[Stan]]),0)</f>
        <v>260</v>
      </c>
      <c r="K55" s="3">
        <f>ekodom[[#This Row],[Stan]]-ekodom[[#This Row],[Zużycie]]+ekodom[[#This Row],[Z wodociągów]]</f>
        <v>0</v>
      </c>
    </row>
    <row r="56" spans="1:11" x14ac:dyDescent="0.3">
      <c r="A56" s="1">
        <v>44616</v>
      </c>
      <c r="B56">
        <v>0</v>
      </c>
      <c r="C56">
        <f>ekodom[[#This Row],[retencja]]+K55</f>
        <v>0</v>
      </c>
      <c r="D56">
        <v>190</v>
      </c>
      <c r="E56">
        <f>IF(WEEKDAY(ekodom[[#This Row],[Data]],2) = 3,70,0)</f>
        <v>0</v>
      </c>
      <c r="F56" s="2">
        <f>IF(AND(MONTH(ekodom[[#This Row],[Data]])&gt;=4,MONTH(ekodom[[#This Row],[Data]])&lt;=9),1,0)</f>
        <v>0</v>
      </c>
      <c r="G56" s="2">
        <f>IF(ekodom[[#This Row],[Czy data pod?]] = 1,IF(ekodom[[#This Row],[retencja]] = 0,G55+1,0),0)</f>
        <v>0</v>
      </c>
      <c r="H56">
        <f>IF(ekodom[[#This Row],[Kolumna1]] = 0,0,IF(MOD(ekodom[[#This Row],[Kolumna1]],5) = 0,300,0))</f>
        <v>0</v>
      </c>
      <c r="I56">
        <f>ekodom[[#This Row],[Codziennie]]+ekodom[[#This Row],[Prace]]+ekodom[[#This Row],[Podlewanie]]</f>
        <v>190</v>
      </c>
      <c r="J56" s="3">
        <f>IF(ekodom[[#This Row],[Zużycie]]&gt;ekodom[[#This Row],[Stan]],ABS(ekodom[[#This Row],[Zużycie]]-ekodom[[#This Row],[Stan]]),0)</f>
        <v>190</v>
      </c>
      <c r="K56" s="3">
        <f>ekodom[[#This Row],[Stan]]-ekodom[[#This Row],[Zużycie]]+ekodom[[#This Row],[Z wodociągów]]</f>
        <v>0</v>
      </c>
    </row>
    <row r="57" spans="1:11" x14ac:dyDescent="0.3">
      <c r="A57" s="1">
        <v>44617</v>
      </c>
      <c r="B57">
        <v>0</v>
      </c>
      <c r="C57">
        <f>ekodom[[#This Row],[retencja]]+K56</f>
        <v>0</v>
      </c>
      <c r="D57">
        <v>190</v>
      </c>
      <c r="E57">
        <f>IF(WEEKDAY(ekodom[[#This Row],[Data]],2) = 3,70,0)</f>
        <v>0</v>
      </c>
      <c r="F57" s="2">
        <f>IF(AND(MONTH(ekodom[[#This Row],[Data]])&gt;=4,MONTH(ekodom[[#This Row],[Data]])&lt;=9),1,0)</f>
        <v>0</v>
      </c>
      <c r="G57" s="2">
        <f>IF(ekodom[[#This Row],[Czy data pod?]] = 1,IF(ekodom[[#This Row],[retencja]] = 0,G56+1,0),0)</f>
        <v>0</v>
      </c>
      <c r="H57">
        <f>IF(ekodom[[#This Row],[Kolumna1]] = 0,0,IF(MOD(ekodom[[#This Row],[Kolumna1]],5) = 0,300,0))</f>
        <v>0</v>
      </c>
      <c r="I57">
        <f>ekodom[[#This Row],[Codziennie]]+ekodom[[#This Row],[Prace]]+ekodom[[#This Row],[Podlewanie]]</f>
        <v>190</v>
      </c>
      <c r="J57" s="3">
        <f>IF(ekodom[[#This Row],[Zużycie]]&gt;ekodom[[#This Row],[Stan]],ABS(ekodom[[#This Row],[Zużycie]]-ekodom[[#This Row],[Stan]]),0)</f>
        <v>190</v>
      </c>
      <c r="K57" s="3">
        <f>ekodom[[#This Row],[Stan]]-ekodom[[#This Row],[Zużycie]]+ekodom[[#This Row],[Z wodociągów]]</f>
        <v>0</v>
      </c>
    </row>
    <row r="58" spans="1:11" x14ac:dyDescent="0.3">
      <c r="A58" s="1">
        <v>44618</v>
      </c>
      <c r="B58">
        <v>228</v>
      </c>
      <c r="C58">
        <f>ekodom[[#This Row],[retencja]]+K57</f>
        <v>228</v>
      </c>
      <c r="D58">
        <v>190</v>
      </c>
      <c r="E58">
        <f>IF(WEEKDAY(ekodom[[#This Row],[Data]],2) = 3,70,0)</f>
        <v>0</v>
      </c>
      <c r="F58" s="2">
        <f>IF(AND(MONTH(ekodom[[#This Row],[Data]])&gt;=4,MONTH(ekodom[[#This Row],[Data]])&lt;=9),1,0)</f>
        <v>0</v>
      </c>
      <c r="G58" s="2">
        <f>IF(ekodom[[#This Row],[Czy data pod?]] = 1,IF(ekodom[[#This Row],[retencja]] = 0,G57+1,0),0)</f>
        <v>0</v>
      </c>
      <c r="H58">
        <f>IF(ekodom[[#This Row],[Kolumna1]] = 0,0,IF(MOD(ekodom[[#This Row],[Kolumna1]],5) = 0,300,0))</f>
        <v>0</v>
      </c>
      <c r="I58">
        <f>ekodom[[#This Row],[Codziennie]]+ekodom[[#This Row],[Prace]]+ekodom[[#This Row],[Podlewanie]]</f>
        <v>190</v>
      </c>
      <c r="J58" s="3">
        <f>IF(ekodom[[#This Row],[Zużycie]]&gt;ekodom[[#This Row],[Stan]],ABS(ekodom[[#This Row],[Zużycie]]-ekodom[[#This Row],[Stan]]),0)</f>
        <v>0</v>
      </c>
      <c r="K58" s="3">
        <f>ekodom[[#This Row],[Stan]]-ekodom[[#This Row],[Zużycie]]+ekodom[[#This Row],[Z wodociągów]]</f>
        <v>38</v>
      </c>
    </row>
    <row r="59" spans="1:11" x14ac:dyDescent="0.3">
      <c r="A59" s="1">
        <v>44619</v>
      </c>
      <c r="B59">
        <v>0</v>
      </c>
      <c r="C59">
        <f>ekodom[[#This Row],[retencja]]+K58</f>
        <v>38</v>
      </c>
      <c r="D59">
        <v>190</v>
      </c>
      <c r="E59">
        <f>IF(WEEKDAY(ekodom[[#This Row],[Data]],2) = 3,70,0)</f>
        <v>0</v>
      </c>
      <c r="F59" s="2">
        <f>IF(AND(MONTH(ekodom[[#This Row],[Data]])&gt;=4,MONTH(ekodom[[#This Row],[Data]])&lt;=9),1,0)</f>
        <v>0</v>
      </c>
      <c r="G59" s="2">
        <f>IF(ekodom[[#This Row],[Czy data pod?]] = 1,IF(ekodom[[#This Row],[retencja]] = 0,G58+1,0),0)</f>
        <v>0</v>
      </c>
      <c r="H59">
        <f>IF(ekodom[[#This Row],[Kolumna1]] = 0,0,IF(MOD(ekodom[[#This Row],[Kolumna1]],5) = 0,300,0))</f>
        <v>0</v>
      </c>
      <c r="I59">
        <f>ekodom[[#This Row],[Codziennie]]+ekodom[[#This Row],[Prace]]+ekodom[[#This Row],[Podlewanie]]</f>
        <v>190</v>
      </c>
      <c r="J59" s="3">
        <f>IF(ekodom[[#This Row],[Zużycie]]&gt;ekodom[[#This Row],[Stan]],ABS(ekodom[[#This Row],[Zużycie]]-ekodom[[#This Row],[Stan]]),0)</f>
        <v>152</v>
      </c>
      <c r="K59" s="3">
        <f>ekodom[[#This Row],[Stan]]-ekodom[[#This Row],[Zużycie]]+ekodom[[#This Row],[Z wodociągów]]</f>
        <v>0</v>
      </c>
    </row>
    <row r="60" spans="1:11" x14ac:dyDescent="0.3">
      <c r="A60" s="1">
        <v>44620</v>
      </c>
      <c r="B60">
        <v>84</v>
      </c>
      <c r="C60">
        <f>ekodom[[#This Row],[retencja]]+K59</f>
        <v>84</v>
      </c>
      <c r="D60">
        <v>190</v>
      </c>
      <c r="E60">
        <f>IF(WEEKDAY(ekodom[[#This Row],[Data]],2) = 3,70,0)</f>
        <v>0</v>
      </c>
      <c r="F60" s="2">
        <f>IF(AND(MONTH(ekodom[[#This Row],[Data]])&gt;=4,MONTH(ekodom[[#This Row],[Data]])&lt;=9),1,0)</f>
        <v>0</v>
      </c>
      <c r="G60" s="2">
        <f>IF(ekodom[[#This Row],[Czy data pod?]] = 1,IF(ekodom[[#This Row],[retencja]] = 0,G59+1,0),0)</f>
        <v>0</v>
      </c>
      <c r="H60">
        <f>IF(ekodom[[#This Row],[Kolumna1]] = 0,0,IF(MOD(ekodom[[#This Row],[Kolumna1]],5) = 0,300,0))</f>
        <v>0</v>
      </c>
      <c r="I60">
        <f>ekodom[[#This Row],[Codziennie]]+ekodom[[#This Row],[Prace]]+ekodom[[#This Row],[Podlewanie]]</f>
        <v>190</v>
      </c>
      <c r="J60" s="3">
        <f>IF(ekodom[[#This Row],[Zużycie]]&gt;ekodom[[#This Row],[Stan]],ABS(ekodom[[#This Row],[Zużycie]]-ekodom[[#This Row],[Stan]]),0)</f>
        <v>106</v>
      </c>
      <c r="K60" s="3">
        <f>ekodom[[#This Row],[Stan]]-ekodom[[#This Row],[Zużycie]]+ekodom[[#This Row],[Z wodociągów]]</f>
        <v>0</v>
      </c>
    </row>
    <row r="61" spans="1:11" x14ac:dyDescent="0.3">
      <c r="A61" s="1">
        <v>44621</v>
      </c>
      <c r="B61">
        <v>90</v>
      </c>
      <c r="C61">
        <f>ekodom[[#This Row],[retencja]]+K60</f>
        <v>90</v>
      </c>
      <c r="D61">
        <v>190</v>
      </c>
      <c r="E61">
        <f>IF(WEEKDAY(ekodom[[#This Row],[Data]],2) = 3,70,0)</f>
        <v>0</v>
      </c>
      <c r="F61" s="2">
        <f>IF(AND(MONTH(ekodom[[#This Row],[Data]])&gt;=4,MONTH(ekodom[[#This Row],[Data]])&lt;=9),1,0)</f>
        <v>0</v>
      </c>
      <c r="G61" s="2">
        <f>IF(ekodom[[#This Row],[Czy data pod?]] = 1,IF(ekodom[[#This Row],[retencja]] = 0,G60+1,0),0)</f>
        <v>0</v>
      </c>
      <c r="H61">
        <f>IF(ekodom[[#This Row],[Kolumna1]] = 0,0,IF(MOD(ekodom[[#This Row],[Kolumna1]],5) = 0,300,0))</f>
        <v>0</v>
      </c>
      <c r="I61">
        <f>ekodom[[#This Row],[Codziennie]]+ekodom[[#This Row],[Prace]]+ekodom[[#This Row],[Podlewanie]]</f>
        <v>190</v>
      </c>
      <c r="J61" s="3">
        <f>IF(ekodom[[#This Row],[Zużycie]]&gt;ekodom[[#This Row],[Stan]],ABS(ekodom[[#This Row],[Zużycie]]-ekodom[[#This Row],[Stan]]),0)</f>
        <v>100</v>
      </c>
      <c r="K61" s="3">
        <f>ekodom[[#This Row],[Stan]]-ekodom[[#This Row],[Zużycie]]+ekodom[[#This Row],[Z wodociągów]]</f>
        <v>0</v>
      </c>
    </row>
    <row r="62" spans="1:11" x14ac:dyDescent="0.3">
      <c r="A62" s="1">
        <v>44622</v>
      </c>
      <c r="B62">
        <v>0</v>
      </c>
      <c r="C62">
        <f>ekodom[[#This Row],[retencja]]+K61</f>
        <v>0</v>
      </c>
      <c r="D62">
        <v>190</v>
      </c>
      <c r="E62">
        <f>IF(WEEKDAY(ekodom[[#This Row],[Data]],2) = 3,70,0)</f>
        <v>70</v>
      </c>
      <c r="F62" s="2">
        <f>IF(AND(MONTH(ekodom[[#This Row],[Data]])&gt;=4,MONTH(ekodom[[#This Row],[Data]])&lt;=9),1,0)</f>
        <v>0</v>
      </c>
      <c r="G62" s="2">
        <f>IF(ekodom[[#This Row],[Czy data pod?]] = 1,IF(ekodom[[#This Row],[retencja]] = 0,G61+1,0),0)</f>
        <v>0</v>
      </c>
      <c r="H62">
        <f>IF(ekodom[[#This Row],[Kolumna1]] = 0,0,IF(MOD(ekodom[[#This Row],[Kolumna1]],5) = 0,300,0))</f>
        <v>0</v>
      </c>
      <c r="I62">
        <f>ekodom[[#This Row],[Codziennie]]+ekodom[[#This Row],[Prace]]+ekodom[[#This Row],[Podlewanie]]</f>
        <v>260</v>
      </c>
      <c r="J62" s="3">
        <f>IF(ekodom[[#This Row],[Zużycie]]&gt;ekodom[[#This Row],[Stan]],ABS(ekodom[[#This Row],[Zużycie]]-ekodom[[#This Row],[Stan]]),0)</f>
        <v>260</v>
      </c>
      <c r="K62" s="3">
        <f>ekodom[[#This Row],[Stan]]-ekodom[[#This Row],[Zużycie]]+ekodom[[#This Row],[Z wodociągów]]</f>
        <v>0</v>
      </c>
    </row>
    <row r="63" spans="1:11" x14ac:dyDescent="0.3">
      <c r="A63" s="1">
        <v>44623</v>
      </c>
      <c r="B63">
        <v>93</v>
      </c>
      <c r="C63">
        <f>ekodom[[#This Row],[retencja]]+K62</f>
        <v>93</v>
      </c>
      <c r="D63">
        <v>190</v>
      </c>
      <c r="E63">
        <f>IF(WEEKDAY(ekodom[[#This Row],[Data]],2) = 3,70,0)</f>
        <v>0</v>
      </c>
      <c r="F63" s="2">
        <f>IF(AND(MONTH(ekodom[[#This Row],[Data]])&gt;=4,MONTH(ekodom[[#This Row],[Data]])&lt;=9),1,0)</f>
        <v>0</v>
      </c>
      <c r="G63" s="2">
        <f>IF(ekodom[[#This Row],[Czy data pod?]] = 1,IF(ekodom[[#This Row],[retencja]] = 0,G62+1,0),0)</f>
        <v>0</v>
      </c>
      <c r="H63">
        <f>IF(ekodom[[#This Row],[Kolumna1]] = 0,0,IF(MOD(ekodom[[#This Row],[Kolumna1]],5) = 0,300,0))</f>
        <v>0</v>
      </c>
      <c r="I63">
        <f>ekodom[[#This Row],[Codziennie]]+ekodom[[#This Row],[Prace]]+ekodom[[#This Row],[Podlewanie]]</f>
        <v>190</v>
      </c>
      <c r="J63" s="3">
        <f>IF(ekodom[[#This Row],[Zużycie]]&gt;ekodom[[#This Row],[Stan]],ABS(ekodom[[#This Row],[Zużycie]]-ekodom[[#This Row],[Stan]]),0)</f>
        <v>97</v>
      </c>
      <c r="K63" s="3">
        <f>ekodom[[#This Row],[Stan]]-ekodom[[#This Row],[Zużycie]]+ekodom[[#This Row],[Z wodociągów]]</f>
        <v>0</v>
      </c>
    </row>
    <row r="64" spans="1:11" x14ac:dyDescent="0.3">
      <c r="A64" s="1">
        <v>44624</v>
      </c>
      <c r="B64">
        <v>1189</v>
      </c>
      <c r="C64">
        <f>ekodom[[#This Row],[retencja]]+K63</f>
        <v>1189</v>
      </c>
      <c r="D64">
        <v>190</v>
      </c>
      <c r="E64">
        <f>IF(WEEKDAY(ekodom[[#This Row],[Data]],2) = 3,70,0)</f>
        <v>0</v>
      </c>
      <c r="F64" s="2">
        <f>IF(AND(MONTH(ekodom[[#This Row],[Data]])&gt;=4,MONTH(ekodom[[#This Row],[Data]])&lt;=9),1,0)</f>
        <v>0</v>
      </c>
      <c r="G64" s="2">
        <f>IF(ekodom[[#This Row],[Czy data pod?]] = 1,IF(ekodom[[#This Row],[retencja]] = 0,G63+1,0),0)</f>
        <v>0</v>
      </c>
      <c r="H64">
        <f>IF(ekodom[[#This Row],[Kolumna1]] = 0,0,IF(MOD(ekodom[[#This Row],[Kolumna1]],5) = 0,300,0))</f>
        <v>0</v>
      </c>
      <c r="I64">
        <f>ekodom[[#This Row],[Codziennie]]+ekodom[[#This Row],[Prace]]+ekodom[[#This Row],[Podlewanie]]</f>
        <v>190</v>
      </c>
      <c r="J64" s="3">
        <f>IF(ekodom[[#This Row],[Zużycie]]&gt;ekodom[[#This Row],[Stan]],ABS(ekodom[[#This Row],[Zużycie]]-ekodom[[#This Row],[Stan]]),0)</f>
        <v>0</v>
      </c>
      <c r="K64" s="3">
        <f>ekodom[[#This Row],[Stan]]-ekodom[[#This Row],[Zużycie]]+ekodom[[#This Row],[Z wodociągów]]</f>
        <v>999</v>
      </c>
    </row>
    <row r="65" spans="1:11" x14ac:dyDescent="0.3">
      <c r="A65" s="1">
        <v>44625</v>
      </c>
      <c r="B65">
        <v>139</v>
      </c>
      <c r="C65">
        <f>ekodom[[#This Row],[retencja]]+K64</f>
        <v>1138</v>
      </c>
      <c r="D65">
        <v>190</v>
      </c>
      <c r="E65">
        <f>IF(WEEKDAY(ekodom[[#This Row],[Data]],2) = 3,70,0)</f>
        <v>0</v>
      </c>
      <c r="F65" s="2">
        <f>IF(AND(MONTH(ekodom[[#This Row],[Data]])&gt;=4,MONTH(ekodom[[#This Row],[Data]])&lt;=9),1,0)</f>
        <v>0</v>
      </c>
      <c r="G65" s="2">
        <f>IF(ekodom[[#This Row],[Czy data pod?]] = 1,IF(ekodom[[#This Row],[retencja]] = 0,G64+1,0),0)</f>
        <v>0</v>
      </c>
      <c r="H65">
        <f>IF(ekodom[[#This Row],[Kolumna1]] = 0,0,IF(MOD(ekodom[[#This Row],[Kolumna1]],5) = 0,300,0))</f>
        <v>0</v>
      </c>
      <c r="I65">
        <f>ekodom[[#This Row],[Codziennie]]+ekodom[[#This Row],[Prace]]+ekodom[[#This Row],[Podlewanie]]</f>
        <v>190</v>
      </c>
      <c r="J65" s="3">
        <f>IF(ekodom[[#This Row],[Zużycie]]&gt;ekodom[[#This Row],[Stan]],ABS(ekodom[[#This Row],[Zużycie]]-ekodom[[#This Row],[Stan]]),0)</f>
        <v>0</v>
      </c>
      <c r="K65" s="3">
        <f>ekodom[[#This Row],[Stan]]-ekodom[[#This Row],[Zużycie]]+ekodom[[#This Row],[Z wodociągów]]</f>
        <v>948</v>
      </c>
    </row>
    <row r="66" spans="1:11" x14ac:dyDescent="0.3">
      <c r="A66" s="1">
        <v>44626</v>
      </c>
      <c r="B66">
        <v>0</v>
      </c>
      <c r="C66">
        <f>ekodom[[#This Row],[retencja]]+K65</f>
        <v>948</v>
      </c>
      <c r="D66">
        <v>190</v>
      </c>
      <c r="E66">
        <f>IF(WEEKDAY(ekodom[[#This Row],[Data]],2) = 3,70,0)</f>
        <v>0</v>
      </c>
      <c r="F66" s="2">
        <f>IF(AND(MONTH(ekodom[[#This Row],[Data]])&gt;=4,MONTH(ekodom[[#This Row],[Data]])&lt;=9),1,0)</f>
        <v>0</v>
      </c>
      <c r="G66" s="2">
        <f>IF(ekodom[[#This Row],[Czy data pod?]] = 1,IF(ekodom[[#This Row],[retencja]] = 0,G65+1,0),0)</f>
        <v>0</v>
      </c>
      <c r="H66">
        <f>IF(ekodom[[#This Row],[Kolumna1]] = 0,0,IF(MOD(ekodom[[#This Row],[Kolumna1]],5) = 0,300,0))</f>
        <v>0</v>
      </c>
      <c r="I66">
        <f>ekodom[[#This Row],[Codziennie]]+ekodom[[#This Row],[Prace]]+ekodom[[#This Row],[Podlewanie]]</f>
        <v>190</v>
      </c>
      <c r="J66" s="3">
        <f>IF(ekodom[[#This Row],[Zużycie]]&gt;ekodom[[#This Row],[Stan]],ABS(ekodom[[#This Row],[Zużycie]]-ekodom[[#This Row],[Stan]]),0)</f>
        <v>0</v>
      </c>
      <c r="K66" s="3">
        <f>ekodom[[#This Row],[Stan]]-ekodom[[#This Row],[Zużycie]]+ekodom[[#This Row],[Z wodociągów]]</f>
        <v>758</v>
      </c>
    </row>
    <row r="67" spans="1:11" x14ac:dyDescent="0.3">
      <c r="A67" s="1">
        <v>44627</v>
      </c>
      <c r="B67">
        <v>0</v>
      </c>
      <c r="C67">
        <f>ekodom[[#This Row],[retencja]]+K66</f>
        <v>758</v>
      </c>
      <c r="D67">
        <v>190</v>
      </c>
      <c r="E67">
        <f>IF(WEEKDAY(ekodom[[#This Row],[Data]],2) = 3,70,0)</f>
        <v>0</v>
      </c>
      <c r="F67" s="2">
        <f>IF(AND(MONTH(ekodom[[#This Row],[Data]])&gt;=4,MONTH(ekodom[[#This Row],[Data]])&lt;=9),1,0)</f>
        <v>0</v>
      </c>
      <c r="G67" s="2">
        <f>IF(ekodom[[#This Row],[Czy data pod?]] = 1,IF(ekodom[[#This Row],[retencja]] = 0,G66+1,0),0)</f>
        <v>0</v>
      </c>
      <c r="H67">
        <f>IF(ekodom[[#This Row],[Kolumna1]] = 0,0,IF(MOD(ekodom[[#This Row],[Kolumna1]],5) = 0,300,0))</f>
        <v>0</v>
      </c>
      <c r="I67">
        <f>ekodom[[#This Row],[Codziennie]]+ekodom[[#This Row],[Prace]]+ekodom[[#This Row],[Podlewanie]]</f>
        <v>190</v>
      </c>
      <c r="J67" s="3">
        <f>IF(ekodom[[#This Row],[Zużycie]]&gt;ekodom[[#This Row],[Stan]],ABS(ekodom[[#This Row],[Zużycie]]-ekodom[[#This Row],[Stan]]),0)</f>
        <v>0</v>
      </c>
      <c r="K67" s="3">
        <f>ekodom[[#This Row],[Stan]]-ekodom[[#This Row],[Zużycie]]+ekodom[[#This Row],[Z wodociągów]]</f>
        <v>568</v>
      </c>
    </row>
    <row r="68" spans="1:11" x14ac:dyDescent="0.3">
      <c r="A68" s="1">
        <v>44628</v>
      </c>
      <c r="B68">
        <v>75</v>
      </c>
      <c r="C68">
        <f>ekodom[[#This Row],[retencja]]+K67</f>
        <v>643</v>
      </c>
      <c r="D68">
        <v>190</v>
      </c>
      <c r="E68">
        <f>IF(WEEKDAY(ekodom[[#This Row],[Data]],2) = 3,70,0)</f>
        <v>0</v>
      </c>
      <c r="F68" s="2">
        <f>IF(AND(MONTH(ekodom[[#This Row],[Data]])&gt;=4,MONTH(ekodom[[#This Row],[Data]])&lt;=9),1,0)</f>
        <v>0</v>
      </c>
      <c r="G68" s="2">
        <f>IF(ekodom[[#This Row],[Czy data pod?]] = 1,IF(ekodom[[#This Row],[retencja]] = 0,G67+1,0),0)</f>
        <v>0</v>
      </c>
      <c r="H68">
        <f>IF(ekodom[[#This Row],[Kolumna1]] = 0,0,IF(MOD(ekodom[[#This Row],[Kolumna1]],5) = 0,300,0))</f>
        <v>0</v>
      </c>
      <c r="I68">
        <f>ekodom[[#This Row],[Codziennie]]+ekodom[[#This Row],[Prace]]+ekodom[[#This Row],[Podlewanie]]</f>
        <v>190</v>
      </c>
      <c r="J68" s="3">
        <f>IF(ekodom[[#This Row],[Zużycie]]&gt;ekodom[[#This Row],[Stan]],ABS(ekodom[[#This Row],[Zużycie]]-ekodom[[#This Row],[Stan]]),0)</f>
        <v>0</v>
      </c>
      <c r="K68" s="3">
        <f>ekodom[[#This Row],[Stan]]-ekodom[[#This Row],[Zużycie]]+ekodom[[#This Row],[Z wodociągów]]</f>
        <v>453</v>
      </c>
    </row>
    <row r="69" spans="1:11" x14ac:dyDescent="0.3">
      <c r="A69" s="1">
        <v>44629</v>
      </c>
      <c r="B69">
        <v>612</v>
      </c>
      <c r="C69">
        <f>ekodom[[#This Row],[retencja]]+K68</f>
        <v>1065</v>
      </c>
      <c r="D69">
        <v>190</v>
      </c>
      <c r="E69">
        <f>IF(WEEKDAY(ekodom[[#This Row],[Data]],2) = 3,70,0)</f>
        <v>70</v>
      </c>
      <c r="F69" s="2">
        <f>IF(AND(MONTH(ekodom[[#This Row],[Data]])&gt;=4,MONTH(ekodom[[#This Row],[Data]])&lt;=9),1,0)</f>
        <v>0</v>
      </c>
      <c r="G69" s="2">
        <f>IF(ekodom[[#This Row],[Czy data pod?]] = 1,IF(ekodom[[#This Row],[retencja]] = 0,G68+1,0),0)</f>
        <v>0</v>
      </c>
      <c r="H69">
        <f>IF(ekodom[[#This Row],[Kolumna1]] = 0,0,IF(MOD(ekodom[[#This Row],[Kolumna1]],5) = 0,300,0))</f>
        <v>0</v>
      </c>
      <c r="I69">
        <f>ekodom[[#This Row],[Codziennie]]+ekodom[[#This Row],[Prace]]+ekodom[[#This Row],[Podlewanie]]</f>
        <v>260</v>
      </c>
      <c r="J69" s="3">
        <f>IF(ekodom[[#This Row],[Zużycie]]&gt;ekodom[[#This Row],[Stan]],ABS(ekodom[[#This Row],[Zużycie]]-ekodom[[#This Row],[Stan]]),0)</f>
        <v>0</v>
      </c>
      <c r="K69" s="3">
        <f>ekodom[[#This Row],[Stan]]-ekodom[[#This Row],[Zużycie]]+ekodom[[#This Row],[Z wodociągów]]</f>
        <v>805</v>
      </c>
    </row>
    <row r="70" spans="1:11" x14ac:dyDescent="0.3">
      <c r="A70" s="1">
        <v>44630</v>
      </c>
      <c r="B70">
        <v>0</v>
      </c>
      <c r="C70">
        <f>ekodom[[#This Row],[retencja]]+K69</f>
        <v>805</v>
      </c>
      <c r="D70">
        <v>190</v>
      </c>
      <c r="E70">
        <f>IF(WEEKDAY(ekodom[[#This Row],[Data]],2) = 3,70,0)</f>
        <v>0</v>
      </c>
      <c r="F70" s="2">
        <f>IF(AND(MONTH(ekodom[[#This Row],[Data]])&gt;=4,MONTH(ekodom[[#This Row],[Data]])&lt;=9),1,0)</f>
        <v>0</v>
      </c>
      <c r="G70" s="2">
        <f>IF(ekodom[[#This Row],[Czy data pod?]] = 1,IF(ekodom[[#This Row],[retencja]] = 0,G69+1,0),0)</f>
        <v>0</v>
      </c>
      <c r="H70">
        <f>IF(ekodom[[#This Row],[Kolumna1]] = 0,0,IF(MOD(ekodom[[#This Row],[Kolumna1]],5) = 0,300,0))</f>
        <v>0</v>
      </c>
      <c r="I70">
        <f>ekodom[[#This Row],[Codziennie]]+ekodom[[#This Row],[Prace]]+ekodom[[#This Row],[Podlewanie]]</f>
        <v>190</v>
      </c>
      <c r="J70" s="3">
        <f>IF(ekodom[[#This Row],[Zużycie]]&gt;ekodom[[#This Row],[Stan]],ABS(ekodom[[#This Row],[Zużycie]]-ekodom[[#This Row],[Stan]]),0)</f>
        <v>0</v>
      </c>
      <c r="K70" s="3">
        <f>ekodom[[#This Row],[Stan]]-ekodom[[#This Row],[Zużycie]]+ekodom[[#This Row],[Z wodociągów]]</f>
        <v>615</v>
      </c>
    </row>
    <row r="71" spans="1:11" x14ac:dyDescent="0.3">
      <c r="A71" s="1">
        <v>44631</v>
      </c>
      <c r="B71">
        <v>137</v>
      </c>
      <c r="C71">
        <f>ekodom[[#This Row],[retencja]]+K70</f>
        <v>752</v>
      </c>
      <c r="D71">
        <v>190</v>
      </c>
      <c r="E71">
        <f>IF(WEEKDAY(ekodom[[#This Row],[Data]],2) = 3,70,0)</f>
        <v>0</v>
      </c>
      <c r="F71" s="2">
        <f>IF(AND(MONTH(ekodom[[#This Row],[Data]])&gt;=4,MONTH(ekodom[[#This Row],[Data]])&lt;=9),1,0)</f>
        <v>0</v>
      </c>
      <c r="G71" s="2">
        <f>IF(ekodom[[#This Row],[Czy data pod?]] = 1,IF(ekodom[[#This Row],[retencja]] = 0,G70+1,0),0)</f>
        <v>0</v>
      </c>
      <c r="H71">
        <f>IF(ekodom[[#This Row],[Kolumna1]] = 0,0,IF(MOD(ekodom[[#This Row],[Kolumna1]],5) = 0,300,0))</f>
        <v>0</v>
      </c>
      <c r="I71">
        <f>ekodom[[#This Row],[Codziennie]]+ekodom[[#This Row],[Prace]]+ekodom[[#This Row],[Podlewanie]]</f>
        <v>190</v>
      </c>
      <c r="J71" s="3">
        <f>IF(ekodom[[#This Row],[Zużycie]]&gt;ekodom[[#This Row],[Stan]],ABS(ekodom[[#This Row],[Zużycie]]-ekodom[[#This Row],[Stan]]),0)</f>
        <v>0</v>
      </c>
      <c r="K71" s="3">
        <f>ekodom[[#This Row],[Stan]]-ekodom[[#This Row],[Zużycie]]+ekodom[[#This Row],[Z wodociągów]]</f>
        <v>562</v>
      </c>
    </row>
    <row r="72" spans="1:11" x14ac:dyDescent="0.3">
      <c r="A72" s="1">
        <v>44632</v>
      </c>
      <c r="B72">
        <v>122</v>
      </c>
      <c r="C72">
        <f>ekodom[[#This Row],[retencja]]+K71</f>
        <v>684</v>
      </c>
      <c r="D72">
        <v>190</v>
      </c>
      <c r="E72">
        <f>IF(WEEKDAY(ekodom[[#This Row],[Data]],2) = 3,70,0)</f>
        <v>0</v>
      </c>
      <c r="F72" s="2">
        <f>IF(AND(MONTH(ekodom[[#This Row],[Data]])&gt;=4,MONTH(ekodom[[#This Row],[Data]])&lt;=9),1,0)</f>
        <v>0</v>
      </c>
      <c r="G72" s="2">
        <f>IF(ekodom[[#This Row],[Czy data pod?]] = 1,IF(ekodom[[#This Row],[retencja]] = 0,G71+1,0),0)</f>
        <v>0</v>
      </c>
      <c r="H72">
        <f>IF(ekodom[[#This Row],[Kolumna1]] = 0,0,IF(MOD(ekodom[[#This Row],[Kolumna1]],5) = 0,300,0))</f>
        <v>0</v>
      </c>
      <c r="I72">
        <f>ekodom[[#This Row],[Codziennie]]+ekodom[[#This Row],[Prace]]+ekodom[[#This Row],[Podlewanie]]</f>
        <v>190</v>
      </c>
      <c r="J72" s="3">
        <f>IF(ekodom[[#This Row],[Zużycie]]&gt;ekodom[[#This Row],[Stan]],ABS(ekodom[[#This Row],[Zużycie]]-ekodom[[#This Row],[Stan]]),0)</f>
        <v>0</v>
      </c>
      <c r="K72" s="3">
        <f>ekodom[[#This Row],[Stan]]-ekodom[[#This Row],[Zużycie]]+ekodom[[#This Row],[Z wodociągów]]</f>
        <v>494</v>
      </c>
    </row>
    <row r="73" spans="1:11" x14ac:dyDescent="0.3">
      <c r="A73" s="1">
        <v>44633</v>
      </c>
      <c r="B73">
        <v>0</v>
      </c>
      <c r="C73">
        <f>ekodom[[#This Row],[retencja]]+K72</f>
        <v>494</v>
      </c>
      <c r="D73">
        <v>190</v>
      </c>
      <c r="E73">
        <f>IF(WEEKDAY(ekodom[[#This Row],[Data]],2) = 3,70,0)</f>
        <v>0</v>
      </c>
      <c r="F73" s="2">
        <f>IF(AND(MONTH(ekodom[[#This Row],[Data]])&gt;=4,MONTH(ekodom[[#This Row],[Data]])&lt;=9),1,0)</f>
        <v>0</v>
      </c>
      <c r="G73" s="2">
        <f>IF(ekodom[[#This Row],[Czy data pod?]] = 1,IF(ekodom[[#This Row],[retencja]] = 0,G72+1,0),0)</f>
        <v>0</v>
      </c>
      <c r="H73">
        <f>IF(ekodom[[#This Row],[Kolumna1]] = 0,0,IF(MOD(ekodom[[#This Row],[Kolumna1]],5) = 0,300,0))</f>
        <v>0</v>
      </c>
      <c r="I73">
        <f>ekodom[[#This Row],[Codziennie]]+ekodom[[#This Row],[Prace]]+ekodom[[#This Row],[Podlewanie]]</f>
        <v>190</v>
      </c>
      <c r="J73" s="3">
        <f>IF(ekodom[[#This Row],[Zużycie]]&gt;ekodom[[#This Row],[Stan]],ABS(ekodom[[#This Row],[Zużycie]]-ekodom[[#This Row],[Stan]]),0)</f>
        <v>0</v>
      </c>
      <c r="K73" s="3">
        <f>ekodom[[#This Row],[Stan]]-ekodom[[#This Row],[Zużycie]]+ekodom[[#This Row],[Z wodociągów]]</f>
        <v>304</v>
      </c>
    </row>
    <row r="74" spans="1:11" x14ac:dyDescent="0.3">
      <c r="A74" s="1">
        <v>44634</v>
      </c>
      <c r="B74">
        <v>0</v>
      </c>
      <c r="C74">
        <f>ekodom[[#This Row],[retencja]]+K73</f>
        <v>304</v>
      </c>
      <c r="D74">
        <v>190</v>
      </c>
      <c r="E74">
        <f>IF(WEEKDAY(ekodom[[#This Row],[Data]],2) = 3,70,0)</f>
        <v>0</v>
      </c>
      <c r="F74" s="2">
        <f>IF(AND(MONTH(ekodom[[#This Row],[Data]])&gt;=4,MONTH(ekodom[[#This Row],[Data]])&lt;=9),1,0)</f>
        <v>0</v>
      </c>
      <c r="G74" s="2">
        <f>IF(ekodom[[#This Row],[Czy data pod?]] = 1,IF(ekodom[[#This Row],[retencja]] = 0,G73+1,0),0)</f>
        <v>0</v>
      </c>
      <c r="H74">
        <f>IF(ekodom[[#This Row],[Kolumna1]] = 0,0,IF(MOD(ekodom[[#This Row],[Kolumna1]],5) = 0,300,0))</f>
        <v>0</v>
      </c>
      <c r="I74">
        <f>ekodom[[#This Row],[Codziennie]]+ekodom[[#This Row],[Prace]]+ekodom[[#This Row],[Podlewanie]]</f>
        <v>190</v>
      </c>
      <c r="J74" s="3">
        <f>IF(ekodom[[#This Row],[Zużycie]]&gt;ekodom[[#This Row],[Stan]],ABS(ekodom[[#This Row],[Zużycie]]-ekodom[[#This Row],[Stan]]),0)</f>
        <v>0</v>
      </c>
      <c r="K74" s="3">
        <f>ekodom[[#This Row],[Stan]]-ekodom[[#This Row],[Zużycie]]+ekodom[[#This Row],[Z wodociągów]]</f>
        <v>114</v>
      </c>
    </row>
    <row r="75" spans="1:11" x14ac:dyDescent="0.3">
      <c r="A75" s="1">
        <v>44635</v>
      </c>
      <c r="B75">
        <v>88</v>
      </c>
      <c r="C75">
        <f>ekodom[[#This Row],[retencja]]+K74</f>
        <v>202</v>
      </c>
      <c r="D75">
        <v>190</v>
      </c>
      <c r="E75">
        <f>IF(WEEKDAY(ekodom[[#This Row],[Data]],2) = 3,70,0)</f>
        <v>0</v>
      </c>
      <c r="F75" s="2">
        <f>IF(AND(MONTH(ekodom[[#This Row],[Data]])&gt;=4,MONTH(ekodom[[#This Row],[Data]])&lt;=9),1,0)</f>
        <v>0</v>
      </c>
      <c r="G75" s="2">
        <f>IF(ekodom[[#This Row],[Czy data pod?]] = 1,IF(ekodom[[#This Row],[retencja]] = 0,G74+1,0),0)</f>
        <v>0</v>
      </c>
      <c r="H75">
        <f>IF(ekodom[[#This Row],[Kolumna1]] = 0,0,IF(MOD(ekodom[[#This Row],[Kolumna1]],5) = 0,300,0))</f>
        <v>0</v>
      </c>
      <c r="I75">
        <f>ekodom[[#This Row],[Codziennie]]+ekodom[[#This Row],[Prace]]+ekodom[[#This Row],[Podlewanie]]</f>
        <v>190</v>
      </c>
      <c r="J75" s="3">
        <f>IF(ekodom[[#This Row],[Zużycie]]&gt;ekodom[[#This Row],[Stan]],ABS(ekodom[[#This Row],[Zużycie]]-ekodom[[#This Row],[Stan]]),0)</f>
        <v>0</v>
      </c>
      <c r="K75" s="3">
        <f>ekodom[[#This Row],[Stan]]-ekodom[[#This Row],[Zużycie]]+ekodom[[#This Row],[Z wodociągów]]</f>
        <v>12</v>
      </c>
    </row>
    <row r="76" spans="1:11" x14ac:dyDescent="0.3">
      <c r="A76" s="1">
        <v>44636</v>
      </c>
      <c r="B76">
        <v>112</v>
      </c>
      <c r="C76">
        <f>ekodom[[#This Row],[retencja]]+K75</f>
        <v>124</v>
      </c>
      <c r="D76">
        <v>190</v>
      </c>
      <c r="E76">
        <f>IF(WEEKDAY(ekodom[[#This Row],[Data]],2) = 3,70,0)</f>
        <v>70</v>
      </c>
      <c r="F76" s="2">
        <f>IF(AND(MONTH(ekodom[[#This Row],[Data]])&gt;=4,MONTH(ekodom[[#This Row],[Data]])&lt;=9),1,0)</f>
        <v>0</v>
      </c>
      <c r="G76" s="2">
        <f>IF(ekodom[[#This Row],[Czy data pod?]] = 1,IF(ekodom[[#This Row],[retencja]] = 0,G75+1,0),0)</f>
        <v>0</v>
      </c>
      <c r="H76">
        <f>IF(ekodom[[#This Row],[Kolumna1]] = 0,0,IF(MOD(ekodom[[#This Row],[Kolumna1]],5) = 0,300,0))</f>
        <v>0</v>
      </c>
      <c r="I76">
        <f>ekodom[[#This Row],[Codziennie]]+ekodom[[#This Row],[Prace]]+ekodom[[#This Row],[Podlewanie]]</f>
        <v>260</v>
      </c>
      <c r="J76" s="3">
        <f>IF(ekodom[[#This Row],[Zużycie]]&gt;ekodom[[#This Row],[Stan]],ABS(ekodom[[#This Row],[Zużycie]]-ekodom[[#This Row],[Stan]]),0)</f>
        <v>136</v>
      </c>
      <c r="K76" s="3">
        <f>ekodom[[#This Row],[Stan]]-ekodom[[#This Row],[Zużycie]]+ekodom[[#This Row],[Z wodociągów]]</f>
        <v>0</v>
      </c>
    </row>
    <row r="77" spans="1:11" x14ac:dyDescent="0.3">
      <c r="A77" s="1">
        <v>44637</v>
      </c>
      <c r="B77">
        <v>82</v>
      </c>
      <c r="C77">
        <f>ekodom[[#This Row],[retencja]]+K76</f>
        <v>82</v>
      </c>
      <c r="D77">
        <v>190</v>
      </c>
      <c r="E77">
        <f>IF(WEEKDAY(ekodom[[#This Row],[Data]],2) = 3,70,0)</f>
        <v>0</v>
      </c>
      <c r="F77" s="2">
        <f>IF(AND(MONTH(ekodom[[#This Row],[Data]])&gt;=4,MONTH(ekodom[[#This Row],[Data]])&lt;=9),1,0)</f>
        <v>0</v>
      </c>
      <c r="G77" s="2">
        <f>IF(ekodom[[#This Row],[Czy data pod?]] = 1,IF(ekodom[[#This Row],[retencja]] = 0,G76+1,0),0)</f>
        <v>0</v>
      </c>
      <c r="H77">
        <f>IF(ekodom[[#This Row],[Kolumna1]] = 0,0,IF(MOD(ekodom[[#This Row],[Kolumna1]],5) = 0,300,0))</f>
        <v>0</v>
      </c>
      <c r="I77">
        <f>ekodom[[#This Row],[Codziennie]]+ekodom[[#This Row],[Prace]]+ekodom[[#This Row],[Podlewanie]]</f>
        <v>190</v>
      </c>
      <c r="J77" s="3">
        <f>IF(ekodom[[#This Row],[Zużycie]]&gt;ekodom[[#This Row],[Stan]],ABS(ekodom[[#This Row],[Zużycie]]-ekodom[[#This Row],[Stan]]),0)</f>
        <v>108</v>
      </c>
      <c r="K77" s="3">
        <f>ekodom[[#This Row],[Stan]]-ekodom[[#This Row],[Zużycie]]+ekodom[[#This Row],[Z wodociągów]]</f>
        <v>0</v>
      </c>
    </row>
    <row r="78" spans="1:11" x14ac:dyDescent="0.3">
      <c r="A78" s="1">
        <v>44638</v>
      </c>
      <c r="B78">
        <v>174</v>
      </c>
      <c r="C78">
        <f>ekodom[[#This Row],[retencja]]+K77</f>
        <v>174</v>
      </c>
      <c r="D78">
        <v>190</v>
      </c>
      <c r="E78">
        <f>IF(WEEKDAY(ekodom[[#This Row],[Data]],2) = 3,70,0)</f>
        <v>0</v>
      </c>
      <c r="F78" s="2">
        <f>IF(AND(MONTH(ekodom[[#This Row],[Data]])&gt;=4,MONTH(ekodom[[#This Row],[Data]])&lt;=9),1,0)</f>
        <v>0</v>
      </c>
      <c r="G78" s="2">
        <f>IF(ekodom[[#This Row],[Czy data pod?]] = 1,IF(ekodom[[#This Row],[retencja]] = 0,G77+1,0),0)</f>
        <v>0</v>
      </c>
      <c r="H78">
        <f>IF(ekodom[[#This Row],[Kolumna1]] = 0,0,IF(MOD(ekodom[[#This Row],[Kolumna1]],5) = 0,300,0))</f>
        <v>0</v>
      </c>
      <c r="I78">
        <f>ekodom[[#This Row],[Codziennie]]+ekodom[[#This Row],[Prace]]+ekodom[[#This Row],[Podlewanie]]</f>
        <v>190</v>
      </c>
      <c r="J78" s="3">
        <f>IF(ekodom[[#This Row],[Zużycie]]&gt;ekodom[[#This Row],[Stan]],ABS(ekodom[[#This Row],[Zużycie]]-ekodom[[#This Row],[Stan]]),0)</f>
        <v>16</v>
      </c>
      <c r="K78" s="3">
        <f>ekodom[[#This Row],[Stan]]-ekodom[[#This Row],[Zużycie]]+ekodom[[#This Row],[Z wodociągów]]</f>
        <v>0</v>
      </c>
    </row>
    <row r="79" spans="1:11" x14ac:dyDescent="0.3">
      <c r="A79" s="1">
        <v>44639</v>
      </c>
      <c r="B79">
        <v>279</v>
      </c>
      <c r="C79">
        <f>ekodom[[#This Row],[retencja]]+K78</f>
        <v>279</v>
      </c>
      <c r="D79">
        <v>190</v>
      </c>
      <c r="E79">
        <f>IF(WEEKDAY(ekodom[[#This Row],[Data]],2) = 3,70,0)</f>
        <v>0</v>
      </c>
      <c r="F79" s="2">
        <f>IF(AND(MONTH(ekodom[[#This Row],[Data]])&gt;=4,MONTH(ekodom[[#This Row],[Data]])&lt;=9),1,0)</f>
        <v>0</v>
      </c>
      <c r="G79" s="2">
        <f>IF(ekodom[[#This Row],[Czy data pod?]] = 1,IF(ekodom[[#This Row],[retencja]] = 0,G78+1,0),0)</f>
        <v>0</v>
      </c>
      <c r="H79">
        <f>IF(ekodom[[#This Row],[Kolumna1]] = 0,0,IF(MOD(ekodom[[#This Row],[Kolumna1]],5) = 0,300,0))</f>
        <v>0</v>
      </c>
      <c r="I79">
        <f>ekodom[[#This Row],[Codziennie]]+ekodom[[#This Row],[Prace]]+ekodom[[#This Row],[Podlewanie]]</f>
        <v>190</v>
      </c>
      <c r="J79" s="3">
        <f>IF(ekodom[[#This Row],[Zużycie]]&gt;ekodom[[#This Row],[Stan]],ABS(ekodom[[#This Row],[Zużycie]]-ekodom[[#This Row],[Stan]]),0)</f>
        <v>0</v>
      </c>
      <c r="K79" s="3">
        <f>ekodom[[#This Row],[Stan]]-ekodom[[#This Row],[Zużycie]]+ekodom[[#This Row],[Z wodociągów]]</f>
        <v>89</v>
      </c>
    </row>
    <row r="80" spans="1:11" x14ac:dyDescent="0.3">
      <c r="A80" s="1">
        <v>44640</v>
      </c>
      <c r="B80">
        <v>125</v>
      </c>
      <c r="C80">
        <f>ekodom[[#This Row],[retencja]]+K79</f>
        <v>214</v>
      </c>
      <c r="D80">
        <v>190</v>
      </c>
      <c r="E80">
        <f>IF(WEEKDAY(ekodom[[#This Row],[Data]],2) = 3,70,0)</f>
        <v>0</v>
      </c>
      <c r="F80" s="2">
        <f>IF(AND(MONTH(ekodom[[#This Row],[Data]])&gt;=4,MONTH(ekodom[[#This Row],[Data]])&lt;=9),1,0)</f>
        <v>0</v>
      </c>
      <c r="G80" s="2">
        <f>IF(ekodom[[#This Row],[Czy data pod?]] = 1,IF(ekodom[[#This Row],[retencja]] = 0,G79+1,0),0)</f>
        <v>0</v>
      </c>
      <c r="H80">
        <f>IF(ekodom[[#This Row],[Kolumna1]] = 0,0,IF(MOD(ekodom[[#This Row],[Kolumna1]],5) = 0,300,0))</f>
        <v>0</v>
      </c>
      <c r="I80">
        <f>ekodom[[#This Row],[Codziennie]]+ekodom[[#This Row],[Prace]]+ekodom[[#This Row],[Podlewanie]]</f>
        <v>190</v>
      </c>
      <c r="J80" s="3">
        <f>IF(ekodom[[#This Row],[Zużycie]]&gt;ekodom[[#This Row],[Stan]],ABS(ekodom[[#This Row],[Zużycie]]-ekodom[[#This Row],[Stan]]),0)</f>
        <v>0</v>
      </c>
      <c r="K80" s="3">
        <f>ekodom[[#This Row],[Stan]]-ekodom[[#This Row],[Zużycie]]+ekodom[[#This Row],[Z wodociągów]]</f>
        <v>24</v>
      </c>
    </row>
    <row r="81" spans="1:11" x14ac:dyDescent="0.3">
      <c r="A81" s="1">
        <v>44641</v>
      </c>
      <c r="B81">
        <v>123</v>
      </c>
      <c r="C81">
        <f>ekodom[[#This Row],[retencja]]+K80</f>
        <v>147</v>
      </c>
      <c r="D81">
        <v>190</v>
      </c>
      <c r="E81">
        <f>IF(WEEKDAY(ekodom[[#This Row],[Data]],2) = 3,70,0)</f>
        <v>0</v>
      </c>
      <c r="F81" s="2">
        <f>IF(AND(MONTH(ekodom[[#This Row],[Data]])&gt;=4,MONTH(ekodom[[#This Row],[Data]])&lt;=9),1,0)</f>
        <v>0</v>
      </c>
      <c r="G81" s="2">
        <f>IF(ekodom[[#This Row],[Czy data pod?]] = 1,IF(ekodom[[#This Row],[retencja]] = 0,G80+1,0),0)</f>
        <v>0</v>
      </c>
      <c r="H81">
        <f>IF(ekodom[[#This Row],[Kolumna1]] = 0,0,IF(MOD(ekodom[[#This Row],[Kolumna1]],5) = 0,300,0))</f>
        <v>0</v>
      </c>
      <c r="I81">
        <f>ekodom[[#This Row],[Codziennie]]+ekodom[[#This Row],[Prace]]+ekodom[[#This Row],[Podlewanie]]</f>
        <v>190</v>
      </c>
      <c r="J81" s="3">
        <f>IF(ekodom[[#This Row],[Zużycie]]&gt;ekodom[[#This Row],[Stan]],ABS(ekodom[[#This Row],[Zużycie]]-ekodom[[#This Row],[Stan]]),0)</f>
        <v>43</v>
      </c>
      <c r="K81" s="3">
        <f>ekodom[[#This Row],[Stan]]-ekodom[[#This Row],[Zużycie]]+ekodom[[#This Row],[Z wodociągów]]</f>
        <v>0</v>
      </c>
    </row>
    <row r="82" spans="1:11" x14ac:dyDescent="0.3">
      <c r="A82" s="1">
        <v>44642</v>
      </c>
      <c r="B82">
        <v>108</v>
      </c>
      <c r="C82">
        <f>ekodom[[#This Row],[retencja]]+K81</f>
        <v>108</v>
      </c>
      <c r="D82">
        <v>190</v>
      </c>
      <c r="E82">
        <f>IF(WEEKDAY(ekodom[[#This Row],[Data]],2) = 3,70,0)</f>
        <v>0</v>
      </c>
      <c r="F82" s="2">
        <f>IF(AND(MONTH(ekodom[[#This Row],[Data]])&gt;=4,MONTH(ekodom[[#This Row],[Data]])&lt;=9),1,0)</f>
        <v>0</v>
      </c>
      <c r="G82" s="2">
        <f>IF(ekodom[[#This Row],[Czy data pod?]] = 1,IF(ekodom[[#This Row],[retencja]] = 0,G81+1,0),0)</f>
        <v>0</v>
      </c>
      <c r="H82">
        <f>IF(ekodom[[#This Row],[Kolumna1]] = 0,0,IF(MOD(ekodom[[#This Row],[Kolumna1]],5) = 0,300,0))</f>
        <v>0</v>
      </c>
      <c r="I82">
        <f>ekodom[[#This Row],[Codziennie]]+ekodom[[#This Row],[Prace]]+ekodom[[#This Row],[Podlewanie]]</f>
        <v>190</v>
      </c>
      <c r="J82" s="3">
        <f>IF(ekodom[[#This Row],[Zużycie]]&gt;ekodom[[#This Row],[Stan]],ABS(ekodom[[#This Row],[Zużycie]]-ekodom[[#This Row],[Stan]]),0)</f>
        <v>82</v>
      </c>
      <c r="K82" s="3">
        <f>ekodom[[#This Row],[Stan]]-ekodom[[#This Row],[Zużycie]]+ekodom[[#This Row],[Z wodociągów]]</f>
        <v>0</v>
      </c>
    </row>
    <row r="83" spans="1:11" x14ac:dyDescent="0.3">
      <c r="A83" s="1">
        <v>44643</v>
      </c>
      <c r="B83">
        <v>0</v>
      </c>
      <c r="C83">
        <f>ekodom[[#This Row],[retencja]]+K82</f>
        <v>0</v>
      </c>
      <c r="D83">
        <v>190</v>
      </c>
      <c r="E83">
        <f>IF(WEEKDAY(ekodom[[#This Row],[Data]],2) = 3,70,0)</f>
        <v>70</v>
      </c>
      <c r="F83" s="2">
        <f>IF(AND(MONTH(ekodom[[#This Row],[Data]])&gt;=4,MONTH(ekodom[[#This Row],[Data]])&lt;=9),1,0)</f>
        <v>0</v>
      </c>
      <c r="G83" s="2">
        <f>IF(ekodom[[#This Row],[Czy data pod?]] = 1,IF(ekodom[[#This Row],[retencja]] = 0,G82+1,0),0)</f>
        <v>0</v>
      </c>
      <c r="H83">
        <f>IF(ekodom[[#This Row],[Kolumna1]] = 0,0,IF(MOD(ekodom[[#This Row],[Kolumna1]],5) = 0,300,0))</f>
        <v>0</v>
      </c>
      <c r="I83">
        <f>ekodom[[#This Row],[Codziennie]]+ekodom[[#This Row],[Prace]]+ekodom[[#This Row],[Podlewanie]]</f>
        <v>260</v>
      </c>
      <c r="J83" s="3">
        <f>IF(ekodom[[#This Row],[Zużycie]]&gt;ekodom[[#This Row],[Stan]],ABS(ekodom[[#This Row],[Zużycie]]-ekodom[[#This Row],[Stan]]),0)</f>
        <v>260</v>
      </c>
      <c r="K83" s="3">
        <f>ekodom[[#This Row],[Stan]]-ekodom[[#This Row],[Zużycie]]+ekodom[[#This Row],[Z wodociągów]]</f>
        <v>0</v>
      </c>
    </row>
    <row r="84" spans="1:11" x14ac:dyDescent="0.3">
      <c r="A84" s="1">
        <v>44644</v>
      </c>
      <c r="B84">
        <v>0</v>
      </c>
      <c r="C84">
        <f>ekodom[[#This Row],[retencja]]+K83</f>
        <v>0</v>
      </c>
      <c r="D84">
        <v>190</v>
      </c>
      <c r="E84">
        <f>IF(WEEKDAY(ekodom[[#This Row],[Data]],2) = 3,70,0)</f>
        <v>0</v>
      </c>
      <c r="F84" s="2">
        <f>IF(AND(MONTH(ekodom[[#This Row],[Data]])&gt;=4,MONTH(ekodom[[#This Row],[Data]])&lt;=9),1,0)</f>
        <v>0</v>
      </c>
      <c r="G84" s="2">
        <f>IF(ekodom[[#This Row],[Czy data pod?]] = 1,IF(ekodom[[#This Row],[retencja]] = 0,G83+1,0),0)</f>
        <v>0</v>
      </c>
      <c r="H84">
        <f>IF(ekodom[[#This Row],[Kolumna1]] = 0,0,IF(MOD(ekodom[[#This Row],[Kolumna1]],5) = 0,300,0))</f>
        <v>0</v>
      </c>
      <c r="I84">
        <f>ekodom[[#This Row],[Codziennie]]+ekodom[[#This Row],[Prace]]+ekodom[[#This Row],[Podlewanie]]</f>
        <v>190</v>
      </c>
      <c r="J84" s="3">
        <f>IF(ekodom[[#This Row],[Zużycie]]&gt;ekodom[[#This Row],[Stan]],ABS(ekodom[[#This Row],[Zużycie]]-ekodom[[#This Row],[Stan]]),0)</f>
        <v>190</v>
      </c>
      <c r="K84" s="3">
        <f>ekodom[[#This Row],[Stan]]-ekodom[[#This Row],[Zużycie]]+ekodom[[#This Row],[Z wodociągów]]</f>
        <v>0</v>
      </c>
    </row>
    <row r="85" spans="1:11" x14ac:dyDescent="0.3">
      <c r="A85" s="1">
        <v>44645</v>
      </c>
      <c r="B85">
        <v>0</v>
      </c>
      <c r="C85">
        <f>ekodom[[#This Row],[retencja]]+K84</f>
        <v>0</v>
      </c>
      <c r="D85">
        <v>190</v>
      </c>
      <c r="E85">
        <f>IF(WEEKDAY(ekodom[[#This Row],[Data]],2) = 3,70,0)</f>
        <v>0</v>
      </c>
      <c r="F85" s="2">
        <f>IF(AND(MONTH(ekodom[[#This Row],[Data]])&gt;=4,MONTH(ekodom[[#This Row],[Data]])&lt;=9),1,0)</f>
        <v>0</v>
      </c>
      <c r="G85" s="2">
        <f>IF(ekodom[[#This Row],[Czy data pod?]] = 1,IF(ekodom[[#This Row],[retencja]] = 0,G84+1,0),0)</f>
        <v>0</v>
      </c>
      <c r="H85">
        <f>IF(ekodom[[#This Row],[Kolumna1]] = 0,0,IF(MOD(ekodom[[#This Row],[Kolumna1]],5) = 0,300,0))</f>
        <v>0</v>
      </c>
      <c r="I85">
        <f>ekodom[[#This Row],[Codziennie]]+ekodom[[#This Row],[Prace]]+ekodom[[#This Row],[Podlewanie]]</f>
        <v>190</v>
      </c>
      <c r="J85" s="3">
        <f>IF(ekodom[[#This Row],[Zużycie]]&gt;ekodom[[#This Row],[Stan]],ABS(ekodom[[#This Row],[Zużycie]]-ekodom[[#This Row],[Stan]]),0)</f>
        <v>190</v>
      </c>
      <c r="K85" s="3">
        <f>ekodom[[#This Row],[Stan]]-ekodom[[#This Row],[Zużycie]]+ekodom[[#This Row],[Z wodociągów]]</f>
        <v>0</v>
      </c>
    </row>
    <row r="86" spans="1:11" x14ac:dyDescent="0.3">
      <c r="A86" s="1">
        <v>44646</v>
      </c>
      <c r="B86">
        <v>0</v>
      </c>
      <c r="C86">
        <f>ekodom[[#This Row],[retencja]]+K85</f>
        <v>0</v>
      </c>
      <c r="D86">
        <v>190</v>
      </c>
      <c r="E86">
        <f>IF(WEEKDAY(ekodom[[#This Row],[Data]],2) = 3,70,0)</f>
        <v>0</v>
      </c>
      <c r="F86" s="2">
        <f>IF(AND(MONTH(ekodom[[#This Row],[Data]])&gt;=4,MONTH(ekodom[[#This Row],[Data]])&lt;=9),1,0)</f>
        <v>0</v>
      </c>
      <c r="G86" s="2">
        <f>IF(ekodom[[#This Row],[Czy data pod?]] = 1,IF(ekodom[[#This Row],[retencja]] = 0,G85+1,0),0)</f>
        <v>0</v>
      </c>
      <c r="H86">
        <f>IF(ekodom[[#This Row],[Kolumna1]] = 0,0,IF(MOD(ekodom[[#This Row],[Kolumna1]],5) = 0,300,0))</f>
        <v>0</v>
      </c>
      <c r="I86">
        <f>ekodom[[#This Row],[Codziennie]]+ekodom[[#This Row],[Prace]]+ekodom[[#This Row],[Podlewanie]]</f>
        <v>190</v>
      </c>
      <c r="J86" s="3">
        <f>IF(ekodom[[#This Row],[Zużycie]]&gt;ekodom[[#This Row],[Stan]],ABS(ekodom[[#This Row],[Zużycie]]-ekodom[[#This Row],[Stan]]),0)</f>
        <v>190</v>
      </c>
      <c r="K86" s="3">
        <f>ekodom[[#This Row],[Stan]]-ekodom[[#This Row],[Zużycie]]+ekodom[[#This Row],[Z wodociągów]]</f>
        <v>0</v>
      </c>
    </row>
    <row r="87" spans="1:11" x14ac:dyDescent="0.3">
      <c r="A87" s="1">
        <v>44647</v>
      </c>
      <c r="B87">
        <v>0</v>
      </c>
      <c r="C87">
        <f>ekodom[[#This Row],[retencja]]+K86</f>
        <v>0</v>
      </c>
      <c r="D87">
        <v>190</v>
      </c>
      <c r="E87">
        <f>IF(WEEKDAY(ekodom[[#This Row],[Data]],2) = 3,70,0)</f>
        <v>0</v>
      </c>
      <c r="F87" s="2">
        <f>IF(AND(MONTH(ekodom[[#This Row],[Data]])&gt;=4,MONTH(ekodom[[#This Row],[Data]])&lt;=9),1,0)</f>
        <v>0</v>
      </c>
      <c r="G87" s="2">
        <f>IF(ekodom[[#This Row],[Czy data pod?]] = 1,IF(ekodom[[#This Row],[retencja]] = 0,G86+1,0),0)</f>
        <v>0</v>
      </c>
      <c r="H87">
        <f>IF(ekodom[[#This Row],[Kolumna1]] = 0,0,IF(MOD(ekodom[[#This Row],[Kolumna1]],5) = 0,300,0))</f>
        <v>0</v>
      </c>
      <c r="I87">
        <f>ekodom[[#This Row],[Codziennie]]+ekodom[[#This Row],[Prace]]+ekodom[[#This Row],[Podlewanie]]</f>
        <v>190</v>
      </c>
      <c r="J87" s="3">
        <f>IF(ekodom[[#This Row],[Zużycie]]&gt;ekodom[[#This Row],[Stan]],ABS(ekodom[[#This Row],[Zużycie]]-ekodom[[#This Row],[Stan]]),0)</f>
        <v>190</v>
      </c>
      <c r="K87" s="3">
        <f>ekodom[[#This Row],[Stan]]-ekodom[[#This Row],[Zużycie]]+ekodom[[#This Row],[Z wodociągów]]</f>
        <v>0</v>
      </c>
    </row>
    <row r="88" spans="1:11" x14ac:dyDescent="0.3">
      <c r="A88" s="1">
        <v>44648</v>
      </c>
      <c r="B88">
        <v>0</v>
      </c>
      <c r="C88">
        <f>ekodom[[#This Row],[retencja]]+K87</f>
        <v>0</v>
      </c>
      <c r="D88">
        <v>190</v>
      </c>
      <c r="E88">
        <f>IF(WEEKDAY(ekodom[[#This Row],[Data]],2) = 3,70,0)</f>
        <v>0</v>
      </c>
      <c r="F88" s="2">
        <f>IF(AND(MONTH(ekodom[[#This Row],[Data]])&gt;=4,MONTH(ekodom[[#This Row],[Data]])&lt;=9),1,0)</f>
        <v>0</v>
      </c>
      <c r="G88" s="2">
        <f>IF(ekodom[[#This Row],[Czy data pod?]] = 1,IF(ekodom[[#This Row],[retencja]] = 0,G87+1,0),0)</f>
        <v>0</v>
      </c>
      <c r="H88">
        <f>IF(ekodom[[#This Row],[Kolumna1]] = 0,0,IF(MOD(ekodom[[#This Row],[Kolumna1]],5) = 0,300,0))</f>
        <v>0</v>
      </c>
      <c r="I88">
        <f>ekodom[[#This Row],[Codziennie]]+ekodom[[#This Row],[Prace]]+ekodom[[#This Row],[Podlewanie]]</f>
        <v>190</v>
      </c>
      <c r="J88" s="3">
        <f>IF(ekodom[[#This Row],[Zużycie]]&gt;ekodom[[#This Row],[Stan]],ABS(ekodom[[#This Row],[Zużycie]]-ekodom[[#This Row],[Stan]]),0)</f>
        <v>190</v>
      </c>
      <c r="K88" s="3">
        <f>ekodom[[#This Row],[Stan]]-ekodom[[#This Row],[Zużycie]]+ekodom[[#This Row],[Z wodociągów]]</f>
        <v>0</v>
      </c>
    </row>
    <row r="89" spans="1:11" x14ac:dyDescent="0.3">
      <c r="A89" s="1">
        <v>44649</v>
      </c>
      <c r="B89">
        <v>0</v>
      </c>
      <c r="C89">
        <f>ekodom[[#This Row],[retencja]]+K88</f>
        <v>0</v>
      </c>
      <c r="D89">
        <v>190</v>
      </c>
      <c r="E89">
        <f>IF(WEEKDAY(ekodom[[#This Row],[Data]],2) = 3,70,0)</f>
        <v>0</v>
      </c>
      <c r="F89" s="2">
        <f>IF(AND(MONTH(ekodom[[#This Row],[Data]])&gt;=4,MONTH(ekodom[[#This Row],[Data]])&lt;=9),1,0)</f>
        <v>0</v>
      </c>
      <c r="G89" s="2">
        <f>IF(ekodom[[#This Row],[Czy data pod?]] = 1,IF(ekodom[[#This Row],[retencja]] = 0,G88+1,0),0)</f>
        <v>0</v>
      </c>
      <c r="H89">
        <f>IF(ekodom[[#This Row],[Kolumna1]] = 0,0,IF(MOD(ekodom[[#This Row],[Kolumna1]],5) = 0,300,0))</f>
        <v>0</v>
      </c>
      <c r="I89">
        <f>ekodom[[#This Row],[Codziennie]]+ekodom[[#This Row],[Prace]]+ekodom[[#This Row],[Podlewanie]]</f>
        <v>190</v>
      </c>
      <c r="J89" s="3">
        <f>IF(ekodom[[#This Row],[Zużycie]]&gt;ekodom[[#This Row],[Stan]],ABS(ekodom[[#This Row],[Zużycie]]-ekodom[[#This Row],[Stan]]),0)</f>
        <v>190</v>
      </c>
      <c r="K89" s="3">
        <f>ekodom[[#This Row],[Stan]]-ekodom[[#This Row],[Zużycie]]+ekodom[[#This Row],[Z wodociągów]]</f>
        <v>0</v>
      </c>
    </row>
    <row r="90" spans="1:11" x14ac:dyDescent="0.3">
      <c r="A90" s="1">
        <v>44650</v>
      </c>
      <c r="B90">
        <v>0</v>
      </c>
      <c r="C90">
        <f>ekodom[[#This Row],[retencja]]+K89</f>
        <v>0</v>
      </c>
      <c r="D90">
        <v>190</v>
      </c>
      <c r="E90">
        <f>IF(WEEKDAY(ekodom[[#This Row],[Data]],2) = 3,70,0)</f>
        <v>70</v>
      </c>
      <c r="F90" s="2">
        <f>IF(AND(MONTH(ekodom[[#This Row],[Data]])&gt;=4,MONTH(ekodom[[#This Row],[Data]])&lt;=9),1,0)</f>
        <v>0</v>
      </c>
      <c r="G90" s="2">
        <f>IF(ekodom[[#This Row],[Czy data pod?]] = 1,IF(ekodom[[#This Row],[retencja]] = 0,G89+1,0),0)</f>
        <v>0</v>
      </c>
      <c r="H90">
        <f>IF(ekodom[[#This Row],[Kolumna1]] = 0,0,IF(MOD(ekodom[[#This Row],[Kolumna1]],5) = 0,300,0))</f>
        <v>0</v>
      </c>
      <c r="I90">
        <f>ekodom[[#This Row],[Codziennie]]+ekodom[[#This Row],[Prace]]+ekodom[[#This Row],[Podlewanie]]</f>
        <v>260</v>
      </c>
      <c r="J90" s="3">
        <f>IF(ekodom[[#This Row],[Zużycie]]&gt;ekodom[[#This Row],[Stan]],ABS(ekodom[[#This Row],[Zużycie]]-ekodom[[#This Row],[Stan]]),0)</f>
        <v>260</v>
      </c>
      <c r="K90" s="3">
        <f>ekodom[[#This Row],[Stan]]-ekodom[[#This Row],[Zużycie]]+ekodom[[#This Row],[Z wodociągów]]</f>
        <v>0</v>
      </c>
    </row>
    <row r="91" spans="1:11" x14ac:dyDescent="0.3">
      <c r="A91" s="1">
        <v>44651</v>
      </c>
      <c r="B91">
        <v>207</v>
      </c>
      <c r="C91">
        <f>ekodom[[#This Row],[retencja]]+K90</f>
        <v>207</v>
      </c>
      <c r="D91">
        <v>190</v>
      </c>
      <c r="E91">
        <f>IF(WEEKDAY(ekodom[[#This Row],[Data]],2) = 3,70,0)</f>
        <v>0</v>
      </c>
      <c r="F91" s="2">
        <f>IF(AND(MONTH(ekodom[[#This Row],[Data]])&gt;=4,MONTH(ekodom[[#This Row],[Data]])&lt;=9),1,0)</f>
        <v>0</v>
      </c>
      <c r="G91" s="2">
        <f>IF(ekodom[[#This Row],[Czy data pod?]] = 1,IF(ekodom[[#This Row],[retencja]] = 0,G90+1,0),0)</f>
        <v>0</v>
      </c>
      <c r="H91">
        <f>IF(ekodom[[#This Row],[Kolumna1]] = 0,0,IF(MOD(ekodom[[#This Row],[Kolumna1]],5) = 0,300,0))</f>
        <v>0</v>
      </c>
      <c r="I91">
        <f>ekodom[[#This Row],[Codziennie]]+ekodom[[#This Row],[Prace]]+ekodom[[#This Row],[Podlewanie]]</f>
        <v>190</v>
      </c>
      <c r="J91" s="3">
        <f>IF(ekodom[[#This Row],[Zużycie]]&gt;ekodom[[#This Row],[Stan]],ABS(ekodom[[#This Row],[Zużycie]]-ekodom[[#This Row],[Stan]]),0)</f>
        <v>0</v>
      </c>
      <c r="K91" s="3">
        <f>ekodom[[#This Row],[Stan]]-ekodom[[#This Row],[Zużycie]]+ekodom[[#This Row],[Z wodociągów]]</f>
        <v>17</v>
      </c>
    </row>
    <row r="92" spans="1:11" x14ac:dyDescent="0.3">
      <c r="A92" s="1">
        <v>44652</v>
      </c>
      <c r="B92">
        <v>1299</v>
      </c>
      <c r="C92">
        <f>ekodom[[#This Row],[retencja]]+K91</f>
        <v>1316</v>
      </c>
      <c r="D92">
        <v>190</v>
      </c>
      <c r="E92">
        <f>IF(WEEKDAY(ekodom[[#This Row],[Data]],2) = 3,70,0)</f>
        <v>0</v>
      </c>
      <c r="F92" s="2">
        <f>IF(AND(MONTH(ekodom[[#This Row],[Data]])&gt;=4,MONTH(ekodom[[#This Row],[Data]])&lt;=9),1,0)</f>
        <v>1</v>
      </c>
      <c r="G92" s="2">
        <f>IF(ekodom[[#This Row],[Czy data pod?]] = 1,IF(ekodom[[#This Row],[retencja]] = 0,G91+1,0),0)</f>
        <v>0</v>
      </c>
      <c r="H92">
        <f>IF(ekodom[[#This Row],[Kolumna1]] = 0,0,IF(MOD(ekodom[[#This Row],[Kolumna1]],5) = 0,300,0))</f>
        <v>0</v>
      </c>
      <c r="I92">
        <f>ekodom[[#This Row],[Codziennie]]+ekodom[[#This Row],[Prace]]+ekodom[[#This Row],[Podlewanie]]</f>
        <v>190</v>
      </c>
      <c r="J92" s="3">
        <f>IF(ekodom[[#This Row],[Zużycie]]&gt;ekodom[[#This Row],[Stan]],ABS(ekodom[[#This Row],[Zużycie]]-ekodom[[#This Row],[Stan]]),0)</f>
        <v>0</v>
      </c>
      <c r="K92" s="3">
        <f>ekodom[[#This Row],[Stan]]-ekodom[[#This Row],[Zużycie]]+ekodom[[#This Row],[Z wodociągów]]</f>
        <v>1126</v>
      </c>
    </row>
    <row r="93" spans="1:11" x14ac:dyDescent="0.3">
      <c r="A93" s="1">
        <v>44653</v>
      </c>
      <c r="B93">
        <v>218</v>
      </c>
      <c r="C93">
        <f>ekodom[[#This Row],[retencja]]+K92</f>
        <v>1344</v>
      </c>
      <c r="D93">
        <v>190</v>
      </c>
      <c r="E93">
        <f>IF(WEEKDAY(ekodom[[#This Row],[Data]],2) = 3,70,0)</f>
        <v>0</v>
      </c>
      <c r="F93" s="2">
        <f>IF(AND(MONTH(ekodom[[#This Row],[Data]])&gt;=4,MONTH(ekodom[[#This Row],[Data]])&lt;=9),1,0)</f>
        <v>1</v>
      </c>
      <c r="G93" s="2">
        <f>IF(ekodom[[#This Row],[Czy data pod?]] = 1,IF(ekodom[[#This Row],[retencja]] = 0,G92+1,0),0)</f>
        <v>0</v>
      </c>
      <c r="H93">
        <f>IF(ekodom[[#This Row],[Kolumna1]] = 0,0,IF(MOD(ekodom[[#This Row],[Kolumna1]],5) = 0,300,0))</f>
        <v>0</v>
      </c>
      <c r="I93">
        <f>ekodom[[#This Row],[Codziennie]]+ekodom[[#This Row],[Prace]]+ekodom[[#This Row],[Podlewanie]]</f>
        <v>190</v>
      </c>
      <c r="J93" s="3">
        <f>IF(ekodom[[#This Row],[Zużycie]]&gt;ekodom[[#This Row],[Stan]],ABS(ekodom[[#This Row],[Zużycie]]-ekodom[[#This Row],[Stan]]),0)</f>
        <v>0</v>
      </c>
      <c r="K93" s="3">
        <f>ekodom[[#This Row],[Stan]]-ekodom[[#This Row],[Zużycie]]+ekodom[[#This Row],[Z wodociągów]]</f>
        <v>1154</v>
      </c>
    </row>
    <row r="94" spans="1:11" x14ac:dyDescent="0.3">
      <c r="A94" s="1">
        <v>44654</v>
      </c>
      <c r="B94">
        <v>0</v>
      </c>
      <c r="C94">
        <f>ekodom[[#This Row],[retencja]]+K93</f>
        <v>1154</v>
      </c>
      <c r="D94">
        <v>190</v>
      </c>
      <c r="E94">
        <f>IF(WEEKDAY(ekodom[[#This Row],[Data]],2) = 3,70,0)</f>
        <v>0</v>
      </c>
      <c r="F94" s="2">
        <f>IF(AND(MONTH(ekodom[[#This Row],[Data]])&gt;=4,MONTH(ekodom[[#This Row],[Data]])&lt;=9),1,0)</f>
        <v>1</v>
      </c>
      <c r="G94" s="2">
        <f>IF(ekodom[[#This Row],[Czy data pod?]] = 1,IF(ekodom[[#This Row],[retencja]] = 0,G93+1,0),0)</f>
        <v>1</v>
      </c>
      <c r="H94">
        <f>IF(ekodom[[#This Row],[Kolumna1]] = 0,0,IF(MOD(ekodom[[#This Row],[Kolumna1]],5) = 0,300,0))</f>
        <v>0</v>
      </c>
      <c r="I94">
        <f>ekodom[[#This Row],[Codziennie]]+ekodom[[#This Row],[Prace]]+ekodom[[#This Row],[Podlewanie]]</f>
        <v>190</v>
      </c>
      <c r="J94" s="3">
        <f>IF(ekodom[[#This Row],[Zużycie]]&gt;ekodom[[#This Row],[Stan]],ABS(ekodom[[#This Row],[Zużycie]]-ekodom[[#This Row],[Stan]]),0)</f>
        <v>0</v>
      </c>
      <c r="K94" s="3">
        <f>ekodom[[#This Row],[Stan]]-ekodom[[#This Row],[Zużycie]]+ekodom[[#This Row],[Z wodociągów]]</f>
        <v>964</v>
      </c>
    </row>
    <row r="95" spans="1:11" x14ac:dyDescent="0.3">
      <c r="A95" s="1">
        <v>44655</v>
      </c>
      <c r="B95">
        <v>0</v>
      </c>
      <c r="C95">
        <f>ekodom[[#This Row],[retencja]]+K94</f>
        <v>964</v>
      </c>
      <c r="D95">
        <v>190</v>
      </c>
      <c r="E95">
        <f>IF(WEEKDAY(ekodom[[#This Row],[Data]],2) = 3,70,0)</f>
        <v>0</v>
      </c>
      <c r="F95" s="2">
        <f>IF(AND(MONTH(ekodom[[#This Row],[Data]])&gt;=4,MONTH(ekodom[[#This Row],[Data]])&lt;=9),1,0)</f>
        <v>1</v>
      </c>
      <c r="G95" s="2">
        <f>IF(ekodom[[#This Row],[Czy data pod?]] = 1,IF(ekodom[[#This Row],[retencja]] = 0,G94+1,0),0)</f>
        <v>2</v>
      </c>
      <c r="H95">
        <f>IF(ekodom[[#This Row],[Kolumna1]] = 0,0,IF(MOD(ekodom[[#This Row],[Kolumna1]],5) = 0,300,0))</f>
        <v>0</v>
      </c>
      <c r="I95">
        <f>ekodom[[#This Row],[Codziennie]]+ekodom[[#This Row],[Prace]]+ekodom[[#This Row],[Podlewanie]]</f>
        <v>190</v>
      </c>
      <c r="J95" s="3">
        <f>IF(ekodom[[#This Row],[Zużycie]]&gt;ekodom[[#This Row],[Stan]],ABS(ekodom[[#This Row],[Zużycie]]-ekodom[[#This Row],[Stan]]),0)</f>
        <v>0</v>
      </c>
      <c r="K95" s="3">
        <f>ekodom[[#This Row],[Stan]]-ekodom[[#This Row],[Zużycie]]+ekodom[[#This Row],[Z wodociągów]]</f>
        <v>774</v>
      </c>
    </row>
    <row r="96" spans="1:11" x14ac:dyDescent="0.3">
      <c r="A96" s="1">
        <v>44656</v>
      </c>
      <c r="B96">
        <v>0</v>
      </c>
      <c r="C96">
        <f>ekodom[[#This Row],[retencja]]+K95</f>
        <v>774</v>
      </c>
      <c r="D96">
        <v>190</v>
      </c>
      <c r="E96">
        <f>IF(WEEKDAY(ekodom[[#This Row],[Data]],2) = 3,70,0)</f>
        <v>0</v>
      </c>
      <c r="F96" s="2">
        <f>IF(AND(MONTH(ekodom[[#This Row],[Data]])&gt;=4,MONTH(ekodom[[#This Row],[Data]])&lt;=9),1,0)</f>
        <v>1</v>
      </c>
      <c r="G96" s="2">
        <f>IF(ekodom[[#This Row],[Czy data pod?]] = 1,IF(ekodom[[#This Row],[retencja]] = 0,G95+1,0),0)</f>
        <v>3</v>
      </c>
      <c r="H96">
        <f>IF(ekodom[[#This Row],[Kolumna1]] = 0,0,IF(MOD(ekodom[[#This Row],[Kolumna1]],5) = 0,300,0))</f>
        <v>0</v>
      </c>
      <c r="I96">
        <f>ekodom[[#This Row],[Codziennie]]+ekodom[[#This Row],[Prace]]+ekodom[[#This Row],[Podlewanie]]</f>
        <v>190</v>
      </c>
      <c r="J96" s="3">
        <f>IF(ekodom[[#This Row],[Zużycie]]&gt;ekodom[[#This Row],[Stan]],ABS(ekodom[[#This Row],[Zużycie]]-ekodom[[#This Row],[Stan]]),0)</f>
        <v>0</v>
      </c>
      <c r="K96" s="3">
        <f>ekodom[[#This Row],[Stan]]-ekodom[[#This Row],[Zużycie]]+ekodom[[#This Row],[Z wodociągów]]</f>
        <v>584</v>
      </c>
    </row>
    <row r="97" spans="1:11" x14ac:dyDescent="0.3">
      <c r="A97" s="1">
        <v>44657</v>
      </c>
      <c r="B97">
        <v>220</v>
      </c>
      <c r="C97">
        <f>ekodom[[#This Row],[retencja]]+K96</f>
        <v>804</v>
      </c>
      <c r="D97">
        <v>190</v>
      </c>
      <c r="E97">
        <f>IF(WEEKDAY(ekodom[[#This Row],[Data]],2) = 3,70,0)</f>
        <v>70</v>
      </c>
      <c r="F97" s="2">
        <f>IF(AND(MONTH(ekodom[[#This Row],[Data]])&gt;=4,MONTH(ekodom[[#This Row],[Data]])&lt;=9),1,0)</f>
        <v>1</v>
      </c>
      <c r="G97" s="2">
        <f>IF(ekodom[[#This Row],[Czy data pod?]] = 1,IF(ekodom[[#This Row],[retencja]] = 0,G96+1,0),0)</f>
        <v>0</v>
      </c>
      <c r="H97">
        <f>IF(ekodom[[#This Row],[Kolumna1]] = 0,0,IF(MOD(ekodom[[#This Row],[Kolumna1]],5) = 0,300,0))</f>
        <v>0</v>
      </c>
      <c r="I97">
        <f>ekodom[[#This Row],[Codziennie]]+ekodom[[#This Row],[Prace]]+ekodom[[#This Row],[Podlewanie]]</f>
        <v>260</v>
      </c>
      <c r="J97" s="3">
        <f>IF(ekodom[[#This Row],[Zużycie]]&gt;ekodom[[#This Row],[Stan]],ABS(ekodom[[#This Row],[Zużycie]]-ekodom[[#This Row],[Stan]]),0)</f>
        <v>0</v>
      </c>
      <c r="K97" s="3">
        <f>ekodom[[#This Row],[Stan]]-ekodom[[#This Row],[Zużycie]]+ekodom[[#This Row],[Z wodociągów]]</f>
        <v>544</v>
      </c>
    </row>
    <row r="98" spans="1:11" x14ac:dyDescent="0.3">
      <c r="A98" s="1">
        <v>44658</v>
      </c>
      <c r="B98">
        <v>72</v>
      </c>
      <c r="C98">
        <f>ekodom[[#This Row],[retencja]]+K97</f>
        <v>616</v>
      </c>
      <c r="D98">
        <v>190</v>
      </c>
      <c r="E98">
        <f>IF(WEEKDAY(ekodom[[#This Row],[Data]],2) = 3,70,0)</f>
        <v>0</v>
      </c>
      <c r="F98" s="2">
        <f>IF(AND(MONTH(ekodom[[#This Row],[Data]])&gt;=4,MONTH(ekodom[[#This Row],[Data]])&lt;=9),1,0)</f>
        <v>1</v>
      </c>
      <c r="G98" s="2">
        <f>IF(ekodom[[#This Row],[Czy data pod?]] = 1,IF(ekodom[[#This Row],[retencja]] = 0,G97+1,0),0)</f>
        <v>0</v>
      </c>
      <c r="H98">
        <f>IF(ekodom[[#This Row],[Kolumna1]] = 0,0,IF(MOD(ekodom[[#This Row],[Kolumna1]],5) = 0,300,0))</f>
        <v>0</v>
      </c>
      <c r="I98">
        <f>ekodom[[#This Row],[Codziennie]]+ekodom[[#This Row],[Prace]]+ekodom[[#This Row],[Podlewanie]]</f>
        <v>190</v>
      </c>
      <c r="J98" s="3">
        <f>IF(ekodom[[#This Row],[Zużycie]]&gt;ekodom[[#This Row],[Stan]],ABS(ekodom[[#This Row],[Zużycie]]-ekodom[[#This Row],[Stan]]),0)</f>
        <v>0</v>
      </c>
      <c r="K98" s="3">
        <f>ekodom[[#This Row],[Stan]]-ekodom[[#This Row],[Zużycie]]+ekodom[[#This Row],[Z wodociągów]]</f>
        <v>426</v>
      </c>
    </row>
    <row r="99" spans="1:11" x14ac:dyDescent="0.3">
      <c r="A99" s="1">
        <v>44659</v>
      </c>
      <c r="B99">
        <v>0</v>
      </c>
      <c r="C99">
        <f>ekodom[[#This Row],[retencja]]+K98</f>
        <v>426</v>
      </c>
      <c r="D99">
        <v>190</v>
      </c>
      <c r="E99">
        <f>IF(WEEKDAY(ekodom[[#This Row],[Data]],2) = 3,70,0)</f>
        <v>0</v>
      </c>
      <c r="F99" s="2">
        <f>IF(AND(MONTH(ekodom[[#This Row],[Data]])&gt;=4,MONTH(ekodom[[#This Row],[Data]])&lt;=9),1,0)</f>
        <v>1</v>
      </c>
      <c r="G99" s="2">
        <f>IF(ekodom[[#This Row],[Czy data pod?]] = 1,IF(ekodom[[#This Row],[retencja]] = 0,G98+1,0),0)</f>
        <v>1</v>
      </c>
      <c r="H99">
        <f>IF(ekodom[[#This Row],[Kolumna1]] = 0,0,IF(MOD(ekodom[[#This Row],[Kolumna1]],5) = 0,300,0))</f>
        <v>0</v>
      </c>
      <c r="I99">
        <f>ekodom[[#This Row],[Codziennie]]+ekodom[[#This Row],[Prace]]+ekodom[[#This Row],[Podlewanie]]</f>
        <v>190</v>
      </c>
      <c r="J99" s="3">
        <f>IF(ekodom[[#This Row],[Zużycie]]&gt;ekodom[[#This Row],[Stan]],ABS(ekodom[[#This Row],[Zużycie]]-ekodom[[#This Row],[Stan]]),0)</f>
        <v>0</v>
      </c>
      <c r="K99" s="3">
        <f>ekodom[[#This Row],[Stan]]-ekodom[[#This Row],[Zużycie]]+ekodom[[#This Row],[Z wodociągów]]</f>
        <v>236</v>
      </c>
    </row>
    <row r="100" spans="1:11" x14ac:dyDescent="0.3">
      <c r="A100" s="1">
        <v>44660</v>
      </c>
      <c r="B100">
        <v>0</v>
      </c>
      <c r="C100">
        <f>ekodom[[#This Row],[retencja]]+K99</f>
        <v>236</v>
      </c>
      <c r="D100">
        <v>190</v>
      </c>
      <c r="E100">
        <f>IF(WEEKDAY(ekodom[[#This Row],[Data]],2) = 3,70,0)</f>
        <v>0</v>
      </c>
      <c r="F100" s="2">
        <f>IF(AND(MONTH(ekodom[[#This Row],[Data]])&gt;=4,MONTH(ekodom[[#This Row],[Data]])&lt;=9),1,0)</f>
        <v>1</v>
      </c>
      <c r="G100" s="2">
        <f>IF(ekodom[[#This Row],[Czy data pod?]] = 1,IF(ekodom[[#This Row],[retencja]] = 0,G99+1,0),0)</f>
        <v>2</v>
      </c>
      <c r="H100">
        <f>IF(ekodom[[#This Row],[Kolumna1]] = 0,0,IF(MOD(ekodom[[#This Row],[Kolumna1]],5) = 0,300,0))</f>
        <v>0</v>
      </c>
      <c r="I100">
        <f>ekodom[[#This Row],[Codziennie]]+ekodom[[#This Row],[Prace]]+ekodom[[#This Row],[Podlewanie]]</f>
        <v>190</v>
      </c>
      <c r="J100" s="3">
        <f>IF(ekodom[[#This Row],[Zużycie]]&gt;ekodom[[#This Row],[Stan]],ABS(ekodom[[#This Row],[Zużycie]]-ekodom[[#This Row],[Stan]]),0)</f>
        <v>0</v>
      </c>
      <c r="K100" s="3">
        <f>ekodom[[#This Row],[Stan]]-ekodom[[#This Row],[Zużycie]]+ekodom[[#This Row],[Z wodociągów]]</f>
        <v>46</v>
      </c>
    </row>
    <row r="101" spans="1:11" x14ac:dyDescent="0.3">
      <c r="A101" s="1">
        <v>44661</v>
      </c>
      <c r="B101">
        <v>0</v>
      </c>
      <c r="C101">
        <f>ekodom[[#This Row],[retencja]]+K100</f>
        <v>46</v>
      </c>
      <c r="D101">
        <v>190</v>
      </c>
      <c r="E101">
        <f>IF(WEEKDAY(ekodom[[#This Row],[Data]],2) = 3,70,0)</f>
        <v>0</v>
      </c>
      <c r="F101" s="2">
        <f>IF(AND(MONTH(ekodom[[#This Row],[Data]])&gt;=4,MONTH(ekodom[[#This Row],[Data]])&lt;=9),1,0)</f>
        <v>1</v>
      </c>
      <c r="G101" s="2">
        <f>IF(ekodom[[#This Row],[Czy data pod?]] = 1,IF(ekodom[[#This Row],[retencja]] = 0,G100+1,0),0)</f>
        <v>3</v>
      </c>
      <c r="H101">
        <f>IF(ekodom[[#This Row],[Kolumna1]] = 0,0,IF(MOD(ekodom[[#This Row],[Kolumna1]],5) = 0,300,0))</f>
        <v>0</v>
      </c>
      <c r="I101">
        <f>ekodom[[#This Row],[Codziennie]]+ekodom[[#This Row],[Prace]]+ekodom[[#This Row],[Podlewanie]]</f>
        <v>190</v>
      </c>
      <c r="J101" s="3">
        <f>IF(ekodom[[#This Row],[Zużycie]]&gt;ekodom[[#This Row],[Stan]],ABS(ekodom[[#This Row],[Zużycie]]-ekodom[[#This Row],[Stan]]),0)</f>
        <v>144</v>
      </c>
      <c r="K101" s="3">
        <f>ekodom[[#This Row],[Stan]]-ekodom[[#This Row],[Zużycie]]+ekodom[[#This Row],[Z wodociągów]]</f>
        <v>0</v>
      </c>
    </row>
    <row r="102" spans="1:11" x14ac:dyDescent="0.3">
      <c r="A102" s="1">
        <v>44662</v>
      </c>
      <c r="B102">
        <v>0</v>
      </c>
      <c r="C102">
        <f>ekodom[[#This Row],[retencja]]+K101</f>
        <v>0</v>
      </c>
      <c r="D102">
        <v>190</v>
      </c>
      <c r="E102">
        <f>IF(WEEKDAY(ekodom[[#This Row],[Data]],2) = 3,70,0)</f>
        <v>0</v>
      </c>
      <c r="F102" s="2">
        <f>IF(AND(MONTH(ekodom[[#This Row],[Data]])&gt;=4,MONTH(ekodom[[#This Row],[Data]])&lt;=9),1,0)</f>
        <v>1</v>
      </c>
      <c r="G102" s="2">
        <f>IF(ekodom[[#This Row],[Czy data pod?]] = 1,IF(ekodom[[#This Row],[retencja]] = 0,G101+1,0),0)</f>
        <v>4</v>
      </c>
      <c r="H102">
        <f>IF(ekodom[[#This Row],[Kolumna1]] = 0,0,IF(MOD(ekodom[[#This Row],[Kolumna1]],5) = 0,300,0))</f>
        <v>0</v>
      </c>
      <c r="I102">
        <f>ekodom[[#This Row],[Codziennie]]+ekodom[[#This Row],[Prace]]+ekodom[[#This Row],[Podlewanie]]</f>
        <v>190</v>
      </c>
      <c r="J102" s="3">
        <f>IF(ekodom[[#This Row],[Zużycie]]&gt;ekodom[[#This Row],[Stan]],ABS(ekodom[[#This Row],[Zużycie]]-ekodom[[#This Row],[Stan]]),0)</f>
        <v>190</v>
      </c>
      <c r="K102" s="3">
        <f>ekodom[[#This Row],[Stan]]-ekodom[[#This Row],[Zużycie]]+ekodom[[#This Row],[Z wodociągów]]</f>
        <v>0</v>
      </c>
    </row>
    <row r="103" spans="1:11" x14ac:dyDescent="0.3">
      <c r="A103" s="1">
        <v>44663</v>
      </c>
      <c r="B103">
        <v>0</v>
      </c>
      <c r="C103">
        <f>ekodom[[#This Row],[retencja]]+K102</f>
        <v>0</v>
      </c>
      <c r="D103">
        <v>190</v>
      </c>
      <c r="E103">
        <f>IF(WEEKDAY(ekodom[[#This Row],[Data]],2) = 3,70,0)</f>
        <v>0</v>
      </c>
      <c r="F103" s="2">
        <f>IF(AND(MONTH(ekodom[[#This Row],[Data]])&gt;=4,MONTH(ekodom[[#This Row],[Data]])&lt;=9),1,0)</f>
        <v>1</v>
      </c>
      <c r="G103" s="2">
        <f>IF(ekodom[[#This Row],[Czy data pod?]] = 1,IF(ekodom[[#This Row],[retencja]] = 0,G102+1,0),0)</f>
        <v>5</v>
      </c>
      <c r="H103">
        <f>IF(ekodom[[#This Row],[Kolumna1]] = 0,0,IF(MOD(ekodom[[#This Row],[Kolumna1]],5) = 0,300,0))</f>
        <v>300</v>
      </c>
      <c r="I103">
        <f>ekodom[[#This Row],[Codziennie]]+ekodom[[#This Row],[Prace]]+ekodom[[#This Row],[Podlewanie]]</f>
        <v>490</v>
      </c>
      <c r="J103" s="3">
        <f>IF(ekodom[[#This Row],[Zużycie]]&gt;ekodom[[#This Row],[Stan]],ABS(ekodom[[#This Row],[Zużycie]]-ekodom[[#This Row],[Stan]]),0)</f>
        <v>490</v>
      </c>
      <c r="K103" s="3">
        <f>ekodom[[#This Row],[Stan]]-ekodom[[#This Row],[Zużycie]]+ekodom[[#This Row],[Z wodociągów]]</f>
        <v>0</v>
      </c>
    </row>
    <row r="104" spans="1:11" x14ac:dyDescent="0.3">
      <c r="A104" s="1">
        <v>44664</v>
      </c>
      <c r="B104">
        <v>205</v>
      </c>
      <c r="C104">
        <f>ekodom[[#This Row],[retencja]]+K103</f>
        <v>205</v>
      </c>
      <c r="D104">
        <v>190</v>
      </c>
      <c r="E104">
        <f>IF(WEEKDAY(ekodom[[#This Row],[Data]],2) = 3,70,0)</f>
        <v>70</v>
      </c>
      <c r="F104" s="2">
        <f>IF(AND(MONTH(ekodom[[#This Row],[Data]])&gt;=4,MONTH(ekodom[[#This Row],[Data]])&lt;=9),1,0)</f>
        <v>1</v>
      </c>
      <c r="G104" s="2">
        <f>IF(ekodom[[#This Row],[Czy data pod?]] = 1,IF(ekodom[[#This Row],[retencja]] = 0,G103+1,0),0)</f>
        <v>0</v>
      </c>
      <c r="H104">
        <f>IF(ekodom[[#This Row],[Kolumna1]] = 0,0,IF(MOD(ekodom[[#This Row],[Kolumna1]],5) = 0,300,0))</f>
        <v>0</v>
      </c>
      <c r="I104">
        <f>ekodom[[#This Row],[Codziennie]]+ekodom[[#This Row],[Prace]]+ekodom[[#This Row],[Podlewanie]]</f>
        <v>260</v>
      </c>
      <c r="J104" s="3">
        <f>IF(ekodom[[#This Row],[Zużycie]]&gt;ekodom[[#This Row],[Stan]],ABS(ekodom[[#This Row],[Zużycie]]-ekodom[[#This Row],[Stan]]),0)</f>
        <v>55</v>
      </c>
      <c r="K104" s="3">
        <f>ekodom[[#This Row],[Stan]]-ekodom[[#This Row],[Zużycie]]+ekodom[[#This Row],[Z wodociągów]]</f>
        <v>0</v>
      </c>
    </row>
    <row r="105" spans="1:11" x14ac:dyDescent="0.3">
      <c r="A105" s="1">
        <v>44665</v>
      </c>
      <c r="B105">
        <v>0</v>
      </c>
      <c r="C105">
        <f>ekodom[[#This Row],[retencja]]+K104</f>
        <v>0</v>
      </c>
      <c r="D105">
        <v>190</v>
      </c>
      <c r="E105">
        <f>IF(WEEKDAY(ekodom[[#This Row],[Data]],2) = 3,70,0)</f>
        <v>0</v>
      </c>
      <c r="F105" s="2">
        <f>IF(AND(MONTH(ekodom[[#This Row],[Data]])&gt;=4,MONTH(ekodom[[#This Row],[Data]])&lt;=9),1,0)</f>
        <v>1</v>
      </c>
      <c r="G105" s="2">
        <f>IF(ekodom[[#This Row],[Czy data pod?]] = 1,IF(ekodom[[#This Row],[retencja]] = 0,G104+1,0),0)</f>
        <v>1</v>
      </c>
      <c r="H105">
        <f>IF(ekodom[[#This Row],[Kolumna1]] = 0,0,IF(MOD(ekodom[[#This Row],[Kolumna1]],5) = 0,300,0))</f>
        <v>0</v>
      </c>
      <c r="I105">
        <f>ekodom[[#This Row],[Codziennie]]+ekodom[[#This Row],[Prace]]+ekodom[[#This Row],[Podlewanie]]</f>
        <v>190</v>
      </c>
      <c r="J105" s="3">
        <f>IF(ekodom[[#This Row],[Zużycie]]&gt;ekodom[[#This Row],[Stan]],ABS(ekodom[[#This Row],[Zużycie]]-ekodom[[#This Row],[Stan]]),0)</f>
        <v>190</v>
      </c>
      <c r="K105" s="3">
        <f>ekodom[[#This Row],[Stan]]-ekodom[[#This Row],[Zużycie]]+ekodom[[#This Row],[Z wodociągów]]</f>
        <v>0</v>
      </c>
    </row>
    <row r="106" spans="1:11" x14ac:dyDescent="0.3">
      <c r="A106" s="1">
        <v>44666</v>
      </c>
      <c r="B106">
        <v>436</v>
      </c>
      <c r="C106">
        <f>ekodom[[#This Row],[retencja]]+K105</f>
        <v>436</v>
      </c>
      <c r="D106">
        <v>190</v>
      </c>
      <c r="E106">
        <f>IF(WEEKDAY(ekodom[[#This Row],[Data]],2) = 3,70,0)</f>
        <v>0</v>
      </c>
      <c r="F106" s="2">
        <f>IF(AND(MONTH(ekodom[[#This Row],[Data]])&gt;=4,MONTH(ekodom[[#This Row],[Data]])&lt;=9),1,0)</f>
        <v>1</v>
      </c>
      <c r="G106" s="2">
        <f>IF(ekodom[[#This Row],[Czy data pod?]] = 1,IF(ekodom[[#This Row],[retencja]] = 0,G105+1,0),0)</f>
        <v>0</v>
      </c>
      <c r="H106">
        <f>IF(ekodom[[#This Row],[Kolumna1]] = 0,0,IF(MOD(ekodom[[#This Row],[Kolumna1]],5) = 0,300,0))</f>
        <v>0</v>
      </c>
      <c r="I106">
        <f>ekodom[[#This Row],[Codziennie]]+ekodom[[#This Row],[Prace]]+ekodom[[#This Row],[Podlewanie]]</f>
        <v>190</v>
      </c>
      <c r="J106" s="3">
        <f>IF(ekodom[[#This Row],[Zużycie]]&gt;ekodom[[#This Row],[Stan]],ABS(ekodom[[#This Row],[Zużycie]]-ekodom[[#This Row],[Stan]]),0)</f>
        <v>0</v>
      </c>
      <c r="K106" s="3">
        <f>ekodom[[#This Row],[Stan]]-ekodom[[#This Row],[Zużycie]]+ekodom[[#This Row],[Z wodociągów]]</f>
        <v>246</v>
      </c>
    </row>
    <row r="107" spans="1:11" x14ac:dyDescent="0.3">
      <c r="A107" s="1">
        <v>44667</v>
      </c>
      <c r="B107">
        <v>622</v>
      </c>
      <c r="C107">
        <f>ekodom[[#This Row],[retencja]]+K106</f>
        <v>868</v>
      </c>
      <c r="D107">
        <v>190</v>
      </c>
      <c r="E107">
        <f>IF(WEEKDAY(ekodom[[#This Row],[Data]],2) = 3,70,0)</f>
        <v>0</v>
      </c>
      <c r="F107" s="2">
        <f>IF(AND(MONTH(ekodom[[#This Row],[Data]])&gt;=4,MONTH(ekodom[[#This Row],[Data]])&lt;=9),1,0)</f>
        <v>1</v>
      </c>
      <c r="G107" s="2">
        <f>IF(ekodom[[#This Row],[Czy data pod?]] = 1,IF(ekodom[[#This Row],[retencja]] = 0,G106+1,0),0)</f>
        <v>0</v>
      </c>
      <c r="H107">
        <f>IF(ekodom[[#This Row],[Kolumna1]] = 0,0,IF(MOD(ekodom[[#This Row],[Kolumna1]],5) = 0,300,0))</f>
        <v>0</v>
      </c>
      <c r="I107">
        <f>ekodom[[#This Row],[Codziennie]]+ekodom[[#This Row],[Prace]]+ekodom[[#This Row],[Podlewanie]]</f>
        <v>190</v>
      </c>
      <c r="J107" s="3">
        <f>IF(ekodom[[#This Row],[Zużycie]]&gt;ekodom[[#This Row],[Stan]],ABS(ekodom[[#This Row],[Zużycie]]-ekodom[[#This Row],[Stan]]),0)</f>
        <v>0</v>
      </c>
      <c r="K107" s="3">
        <f>ekodom[[#This Row],[Stan]]-ekodom[[#This Row],[Zużycie]]+ekodom[[#This Row],[Z wodociągów]]</f>
        <v>678</v>
      </c>
    </row>
    <row r="108" spans="1:11" x14ac:dyDescent="0.3">
      <c r="A108" s="1">
        <v>44668</v>
      </c>
      <c r="B108">
        <v>34</v>
      </c>
      <c r="C108">
        <f>ekodom[[#This Row],[retencja]]+K107</f>
        <v>712</v>
      </c>
      <c r="D108">
        <v>190</v>
      </c>
      <c r="E108">
        <f>IF(WEEKDAY(ekodom[[#This Row],[Data]],2) = 3,70,0)</f>
        <v>0</v>
      </c>
      <c r="F108" s="2">
        <f>IF(AND(MONTH(ekodom[[#This Row],[Data]])&gt;=4,MONTH(ekodom[[#This Row],[Data]])&lt;=9),1,0)</f>
        <v>1</v>
      </c>
      <c r="G108" s="2">
        <f>IF(ekodom[[#This Row],[Czy data pod?]] = 1,IF(ekodom[[#This Row],[retencja]] = 0,G107+1,0),0)</f>
        <v>0</v>
      </c>
      <c r="H108">
        <f>IF(ekodom[[#This Row],[Kolumna1]] = 0,0,IF(MOD(ekodom[[#This Row],[Kolumna1]],5) = 0,300,0))</f>
        <v>0</v>
      </c>
      <c r="I108">
        <f>ekodom[[#This Row],[Codziennie]]+ekodom[[#This Row],[Prace]]+ekodom[[#This Row],[Podlewanie]]</f>
        <v>190</v>
      </c>
      <c r="J108" s="3">
        <f>IF(ekodom[[#This Row],[Zużycie]]&gt;ekodom[[#This Row],[Stan]],ABS(ekodom[[#This Row],[Zużycie]]-ekodom[[#This Row],[Stan]]),0)</f>
        <v>0</v>
      </c>
      <c r="K108" s="3">
        <f>ekodom[[#This Row],[Stan]]-ekodom[[#This Row],[Zużycie]]+ekodom[[#This Row],[Z wodociągów]]</f>
        <v>522</v>
      </c>
    </row>
    <row r="109" spans="1:11" x14ac:dyDescent="0.3">
      <c r="A109" s="1">
        <v>44669</v>
      </c>
      <c r="B109">
        <v>0</v>
      </c>
      <c r="C109">
        <f>ekodom[[#This Row],[retencja]]+K108</f>
        <v>522</v>
      </c>
      <c r="D109">
        <v>190</v>
      </c>
      <c r="E109">
        <f>IF(WEEKDAY(ekodom[[#This Row],[Data]],2) = 3,70,0)</f>
        <v>0</v>
      </c>
      <c r="F109" s="2">
        <f>IF(AND(MONTH(ekodom[[#This Row],[Data]])&gt;=4,MONTH(ekodom[[#This Row],[Data]])&lt;=9),1,0)</f>
        <v>1</v>
      </c>
      <c r="G109" s="2">
        <f>IF(ekodom[[#This Row],[Czy data pod?]] = 1,IF(ekodom[[#This Row],[retencja]] = 0,G108+1,0),0)</f>
        <v>1</v>
      </c>
      <c r="H109">
        <f>IF(ekodom[[#This Row],[Kolumna1]] = 0,0,IF(MOD(ekodom[[#This Row],[Kolumna1]],5) = 0,300,0))</f>
        <v>0</v>
      </c>
      <c r="I109">
        <f>ekodom[[#This Row],[Codziennie]]+ekodom[[#This Row],[Prace]]+ekodom[[#This Row],[Podlewanie]]</f>
        <v>190</v>
      </c>
      <c r="J109" s="3">
        <f>IF(ekodom[[#This Row],[Zużycie]]&gt;ekodom[[#This Row],[Stan]],ABS(ekodom[[#This Row],[Zużycie]]-ekodom[[#This Row],[Stan]]),0)</f>
        <v>0</v>
      </c>
      <c r="K109" s="3">
        <f>ekodom[[#This Row],[Stan]]-ekodom[[#This Row],[Zużycie]]+ekodom[[#This Row],[Z wodociągów]]</f>
        <v>332</v>
      </c>
    </row>
    <row r="110" spans="1:11" x14ac:dyDescent="0.3">
      <c r="A110" s="1">
        <v>44670</v>
      </c>
      <c r="B110">
        <v>0</v>
      </c>
      <c r="C110">
        <f>ekodom[[#This Row],[retencja]]+K109</f>
        <v>332</v>
      </c>
      <c r="D110">
        <v>190</v>
      </c>
      <c r="E110">
        <f>IF(WEEKDAY(ekodom[[#This Row],[Data]],2) = 3,70,0)</f>
        <v>0</v>
      </c>
      <c r="F110" s="2">
        <f>IF(AND(MONTH(ekodom[[#This Row],[Data]])&gt;=4,MONTH(ekodom[[#This Row],[Data]])&lt;=9),1,0)</f>
        <v>1</v>
      </c>
      <c r="G110" s="2">
        <f>IF(ekodom[[#This Row],[Czy data pod?]] = 1,IF(ekodom[[#This Row],[retencja]] = 0,G109+1,0),0)</f>
        <v>2</v>
      </c>
      <c r="H110">
        <f>IF(ekodom[[#This Row],[Kolumna1]] = 0,0,IF(MOD(ekodom[[#This Row],[Kolumna1]],5) = 0,300,0))</f>
        <v>0</v>
      </c>
      <c r="I110">
        <f>ekodom[[#This Row],[Codziennie]]+ekodom[[#This Row],[Prace]]+ekodom[[#This Row],[Podlewanie]]</f>
        <v>190</v>
      </c>
      <c r="J110" s="3">
        <f>IF(ekodom[[#This Row],[Zużycie]]&gt;ekodom[[#This Row],[Stan]],ABS(ekodom[[#This Row],[Zużycie]]-ekodom[[#This Row],[Stan]]),0)</f>
        <v>0</v>
      </c>
      <c r="K110" s="3">
        <f>ekodom[[#This Row],[Stan]]-ekodom[[#This Row],[Zużycie]]+ekodom[[#This Row],[Z wodociągów]]</f>
        <v>142</v>
      </c>
    </row>
    <row r="111" spans="1:11" x14ac:dyDescent="0.3">
      <c r="A111" s="1">
        <v>44671</v>
      </c>
      <c r="B111">
        <v>0</v>
      </c>
      <c r="C111">
        <f>ekodom[[#This Row],[retencja]]+K110</f>
        <v>142</v>
      </c>
      <c r="D111">
        <v>190</v>
      </c>
      <c r="E111">
        <f>IF(WEEKDAY(ekodom[[#This Row],[Data]],2) = 3,70,0)</f>
        <v>70</v>
      </c>
      <c r="F111" s="2">
        <f>IF(AND(MONTH(ekodom[[#This Row],[Data]])&gt;=4,MONTH(ekodom[[#This Row],[Data]])&lt;=9),1,0)</f>
        <v>1</v>
      </c>
      <c r="G111" s="2">
        <f>IF(ekodom[[#This Row],[Czy data pod?]] = 1,IF(ekodom[[#This Row],[retencja]] = 0,G110+1,0),0)</f>
        <v>3</v>
      </c>
      <c r="H111">
        <f>IF(ekodom[[#This Row],[Kolumna1]] = 0,0,IF(MOD(ekodom[[#This Row],[Kolumna1]],5) = 0,300,0))</f>
        <v>0</v>
      </c>
      <c r="I111">
        <f>ekodom[[#This Row],[Codziennie]]+ekodom[[#This Row],[Prace]]+ekodom[[#This Row],[Podlewanie]]</f>
        <v>260</v>
      </c>
      <c r="J111" s="3">
        <f>IF(ekodom[[#This Row],[Zużycie]]&gt;ekodom[[#This Row],[Stan]],ABS(ekodom[[#This Row],[Zużycie]]-ekodom[[#This Row],[Stan]]),0)</f>
        <v>118</v>
      </c>
      <c r="K111" s="3">
        <f>ekodom[[#This Row],[Stan]]-ekodom[[#This Row],[Zużycie]]+ekodom[[#This Row],[Z wodociągów]]</f>
        <v>0</v>
      </c>
    </row>
    <row r="112" spans="1:11" x14ac:dyDescent="0.3">
      <c r="A112" s="1">
        <v>44672</v>
      </c>
      <c r="B112">
        <v>0</v>
      </c>
      <c r="C112">
        <f>ekodom[[#This Row],[retencja]]+K111</f>
        <v>0</v>
      </c>
      <c r="D112">
        <v>190</v>
      </c>
      <c r="E112">
        <f>IF(WEEKDAY(ekodom[[#This Row],[Data]],2) = 3,70,0)</f>
        <v>0</v>
      </c>
      <c r="F112" s="2">
        <f>IF(AND(MONTH(ekodom[[#This Row],[Data]])&gt;=4,MONTH(ekodom[[#This Row],[Data]])&lt;=9),1,0)</f>
        <v>1</v>
      </c>
      <c r="G112" s="2">
        <f>IF(ekodom[[#This Row],[Czy data pod?]] = 1,IF(ekodom[[#This Row],[retencja]] = 0,G111+1,0),0)</f>
        <v>4</v>
      </c>
      <c r="H112">
        <f>IF(ekodom[[#This Row],[Kolumna1]] = 0,0,IF(MOD(ekodom[[#This Row],[Kolumna1]],5) = 0,300,0))</f>
        <v>0</v>
      </c>
      <c r="I112">
        <f>ekodom[[#This Row],[Codziennie]]+ekodom[[#This Row],[Prace]]+ekodom[[#This Row],[Podlewanie]]</f>
        <v>190</v>
      </c>
      <c r="J112" s="3">
        <f>IF(ekodom[[#This Row],[Zużycie]]&gt;ekodom[[#This Row],[Stan]],ABS(ekodom[[#This Row],[Zużycie]]-ekodom[[#This Row],[Stan]]),0)</f>
        <v>190</v>
      </c>
      <c r="K112" s="3">
        <f>ekodom[[#This Row],[Stan]]-ekodom[[#This Row],[Zużycie]]+ekodom[[#This Row],[Z wodociągów]]</f>
        <v>0</v>
      </c>
    </row>
    <row r="113" spans="1:11" x14ac:dyDescent="0.3">
      <c r="A113" s="1">
        <v>44673</v>
      </c>
      <c r="B113">
        <v>0</v>
      </c>
      <c r="C113">
        <f>ekodom[[#This Row],[retencja]]+K112</f>
        <v>0</v>
      </c>
      <c r="D113">
        <v>190</v>
      </c>
      <c r="E113">
        <f>IF(WEEKDAY(ekodom[[#This Row],[Data]],2) = 3,70,0)</f>
        <v>0</v>
      </c>
      <c r="F113" s="2">
        <f>IF(AND(MONTH(ekodom[[#This Row],[Data]])&gt;=4,MONTH(ekodom[[#This Row],[Data]])&lt;=9),1,0)</f>
        <v>1</v>
      </c>
      <c r="G113" s="2">
        <f>IF(ekodom[[#This Row],[Czy data pod?]] = 1,IF(ekodom[[#This Row],[retencja]] = 0,G112+1,0),0)</f>
        <v>5</v>
      </c>
      <c r="H113">
        <f>IF(ekodom[[#This Row],[Kolumna1]] = 0,0,IF(MOD(ekodom[[#This Row],[Kolumna1]],5) = 0,300,0))</f>
        <v>300</v>
      </c>
      <c r="I113">
        <f>ekodom[[#This Row],[Codziennie]]+ekodom[[#This Row],[Prace]]+ekodom[[#This Row],[Podlewanie]]</f>
        <v>490</v>
      </c>
      <c r="J113" s="3">
        <f>IF(ekodom[[#This Row],[Zużycie]]&gt;ekodom[[#This Row],[Stan]],ABS(ekodom[[#This Row],[Zużycie]]-ekodom[[#This Row],[Stan]]),0)</f>
        <v>490</v>
      </c>
      <c r="K113" s="3">
        <f>ekodom[[#This Row],[Stan]]-ekodom[[#This Row],[Zużycie]]+ekodom[[#This Row],[Z wodociągów]]</f>
        <v>0</v>
      </c>
    </row>
    <row r="114" spans="1:11" x14ac:dyDescent="0.3">
      <c r="A114" s="1">
        <v>44674</v>
      </c>
      <c r="B114">
        <v>0</v>
      </c>
      <c r="C114">
        <f>ekodom[[#This Row],[retencja]]+K113</f>
        <v>0</v>
      </c>
      <c r="D114">
        <v>190</v>
      </c>
      <c r="E114">
        <f>IF(WEEKDAY(ekodom[[#This Row],[Data]],2) = 3,70,0)</f>
        <v>0</v>
      </c>
      <c r="F114" s="2">
        <f>IF(AND(MONTH(ekodom[[#This Row],[Data]])&gt;=4,MONTH(ekodom[[#This Row],[Data]])&lt;=9),1,0)</f>
        <v>1</v>
      </c>
      <c r="G114" s="2">
        <f>IF(ekodom[[#This Row],[Czy data pod?]] = 1,IF(ekodom[[#This Row],[retencja]] = 0,G113+1,0),0)</f>
        <v>6</v>
      </c>
      <c r="H114">
        <f>IF(ekodom[[#This Row],[Kolumna1]] = 0,0,IF(MOD(ekodom[[#This Row],[Kolumna1]],5) = 0,300,0))</f>
        <v>0</v>
      </c>
      <c r="I114">
        <f>ekodom[[#This Row],[Codziennie]]+ekodom[[#This Row],[Prace]]+ekodom[[#This Row],[Podlewanie]]</f>
        <v>190</v>
      </c>
      <c r="J114" s="3">
        <f>IF(ekodom[[#This Row],[Zużycie]]&gt;ekodom[[#This Row],[Stan]],ABS(ekodom[[#This Row],[Zużycie]]-ekodom[[#This Row],[Stan]]),0)</f>
        <v>190</v>
      </c>
      <c r="K114" s="3">
        <f>ekodom[[#This Row],[Stan]]-ekodom[[#This Row],[Zużycie]]+ekodom[[#This Row],[Z wodociągów]]</f>
        <v>0</v>
      </c>
    </row>
    <row r="115" spans="1:11" x14ac:dyDescent="0.3">
      <c r="A115" s="1">
        <v>44675</v>
      </c>
      <c r="B115">
        <v>0</v>
      </c>
      <c r="C115">
        <f>ekodom[[#This Row],[retencja]]+K114</f>
        <v>0</v>
      </c>
      <c r="D115">
        <v>190</v>
      </c>
      <c r="E115">
        <f>IF(WEEKDAY(ekodom[[#This Row],[Data]],2) = 3,70,0)</f>
        <v>0</v>
      </c>
      <c r="F115" s="2">
        <f>IF(AND(MONTH(ekodom[[#This Row],[Data]])&gt;=4,MONTH(ekodom[[#This Row],[Data]])&lt;=9),1,0)</f>
        <v>1</v>
      </c>
      <c r="G115" s="2">
        <f>IF(ekodom[[#This Row],[Czy data pod?]] = 1,IF(ekodom[[#This Row],[retencja]] = 0,G114+1,0),0)</f>
        <v>7</v>
      </c>
      <c r="H115">
        <f>IF(ekodom[[#This Row],[Kolumna1]] = 0,0,IF(MOD(ekodom[[#This Row],[Kolumna1]],5) = 0,300,0))</f>
        <v>0</v>
      </c>
      <c r="I115">
        <f>ekodom[[#This Row],[Codziennie]]+ekodom[[#This Row],[Prace]]+ekodom[[#This Row],[Podlewanie]]</f>
        <v>190</v>
      </c>
      <c r="J115" s="3">
        <f>IF(ekodom[[#This Row],[Zużycie]]&gt;ekodom[[#This Row],[Stan]],ABS(ekodom[[#This Row],[Zużycie]]-ekodom[[#This Row],[Stan]]),0)</f>
        <v>190</v>
      </c>
      <c r="K115" s="3">
        <f>ekodom[[#This Row],[Stan]]-ekodom[[#This Row],[Zużycie]]+ekodom[[#This Row],[Z wodociągów]]</f>
        <v>0</v>
      </c>
    </row>
    <row r="116" spans="1:11" x14ac:dyDescent="0.3">
      <c r="A116" s="1">
        <v>44676</v>
      </c>
      <c r="B116">
        <v>0</v>
      </c>
      <c r="C116">
        <f>ekodom[[#This Row],[retencja]]+K115</f>
        <v>0</v>
      </c>
      <c r="D116">
        <v>190</v>
      </c>
      <c r="E116">
        <f>IF(WEEKDAY(ekodom[[#This Row],[Data]],2) = 3,70,0)</f>
        <v>0</v>
      </c>
      <c r="F116" s="2">
        <f>IF(AND(MONTH(ekodom[[#This Row],[Data]])&gt;=4,MONTH(ekodom[[#This Row],[Data]])&lt;=9),1,0)</f>
        <v>1</v>
      </c>
      <c r="G116" s="2">
        <f>IF(ekodom[[#This Row],[Czy data pod?]] = 1,IF(ekodom[[#This Row],[retencja]] = 0,G115+1,0),0)</f>
        <v>8</v>
      </c>
      <c r="H116">
        <f>IF(ekodom[[#This Row],[Kolumna1]] = 0,0,IF(MOD(ekodom[[#This Row],[Kolumna1]],5) = 0,300,0))</f>
        <v>0</v>
      </c>
      <c r="I116">
        <f>ekodom[[#This Row],[Codziennie]]+ekodom[[#This Row],[Prace]]+ekodom[[#This Row],[Podlewanie]]</f>
        <v>190</v>
      </c>
      <c r="J116" s="3">
        <f>IF(ekodom[[#This Row],[Zużycie]]&gt;ekodom[[#This Row],[Stan]],ABS(ekodom[[#This Row],[Zużycie]]-ekodom[[#This Row],[Stan]]),0)</f>
        <v>190</v>
      </c>
      <c r="K116" s="3">
        <f>ekodom[[#This Row],[Stan]]-ekodom[[#This Row],[Zużycie]]+ekodom[[#This Row],[Z wodociągów]]</f>
        <v>0</v>
      </c>
    </row>
    <row r="117" spans="1:11" x14ac:dyDescent="0.3">
      <c r="A117" s="1">
        <v>44677</v>
      </c>
      <c r="B117">
        <v>0</v>
      </c>
      <c r="C117">
        <f>ekodom[[#This Row],[retencja]]+K116</f>
        <v>0</v>
      </c>
      <c r="D117">
        <v>190</v>
      </c>
      <c r="E117">
        <f>IF(WEEKDAY(ekodom[[#This Row],[Data]],2) = 3,70,0)</f>
        <v>0</v>
      </c>
      <c r="F117" s="2">
        <f>IF(AND(MONTH(ekodom[[#This Row],[Data]])&gt;=4,MONTH(ekodom[[#This Row],[Data]])&lt;=9),1,0)</f>
        <v>1</v>
      </c>
      <c r="G117" s="2">
        <f>IF(ekodom[[#This Row],[Czy data pod?]] = 1,IF(ekodom[[#This Row],[retencja]] = 0,G116+1,0),0)</f>
        <v>9</v>
      </c>
      <c r="H117">
        <f>IF(ekodom[[#This Row],[Kolumna1]] = 0,0,IF(MOD(ekodom[[#This Row],[Kolumna1]],5) = 0,300,0))</f>
        <v>0</v>
      </c>
      <c r="I117">
        <f>ekodom[[#This Row],[Codziennie]]+ekodom[[#This Row],[Prace]]+ekodom[[#This Row],[Podlewanie]]</f>
        <v>190</v>
      </c>
      <c r="J117" s="3">
        <f>IF(ekodom[[#This Row],[Zużycie]]&gt;ekodom[[#This Row],[Stan]],ABS(ekodom[[#This Row],[Zużycie]]-ekodom[[#This Row],[Stan]]),0)</f>
        <v>190</v>
      </c>
      <c r="K117" s="3">
        <f>ekodom[[#This Row],[Stan]]-ekodom[[#This Row],[Zużycie]]+ekodom[[#This Row],[Z wodociągów]]</f>
        <v>0</v>
      </c>
    </row>
    <row r="118" spans="1:11" x14ac:dyDescent="0.3">
      <c r="A118" s="1">
        <v>44678</v>
      </c>
      <c r="B118">
        <v>0</v>
      </c>
      <c r="C118">
        <f>ekodom[[#This Row],[retencja]]+K117</f>
        <v>0</v>
      </c>
      <c r="D118">
        <v>190</v>
      </c>
      <c r="E118">
        <f>IF(WEEKDAY(ekodom[[#This Row],[Data]],2) = 3,70,0)</f>
        <v>70</v>
      </c>
      <c r="F118" s="2">
        <f>IF(AND(MONTH(ekodom[[#This Row],[Data]])&gt;=4,MONTH(ekodom[[#This Row],[Data]])&lt;=9),1,0)</f>
        <v>1</v>
      </c>
      <c r="G118" s="2">
        <f>IF(ekodom[[#This Row],[Czy data pod?]] = 1,IF(ekodom[[#This Row],[retencja]] = 0,G117+1,0),0)</f>
        <v>10</v>
      </c>
      <c r="H118">
        <f>IF(ekodom[[#This Row],[Kolumna1]] = 0,0,IF(MOD(ekodom[[#This Row],[Kolumna1]],5) = 0,300,0))</f>
        <v>300</v>
      </c>
      <c r="I118">
        <f>ekodom[[#This Row],[Codziennie]]+ekodom[[#This Row],[Prace]]+ekodom[[#This Row],[Podlewanie]]</f>
        <v>560</v>
      </c>
      <c r="J118" s="3">
        <f>IF(ekodom[[#This Row],[Zużycie]]&gt;ekodom[[#This Row],[Stan]],ABS(ekodom[[#This Row],[Zużycie]]-ekodom[[#This Row],[Stan]]),0)</f>
        <v>560</v>
      </c>
      <c r="K118" s="3">
        <f>ekodom[[#This Row],[Stan]]-ekodom[[#This Row],[Zużycie]]+ekodom[[#This Row],[Z wodociągów]]</f>
        <v>0</v>
      </c>
    </row>
    <row r="119" spans="1:11" x14ac:dyDescent="0.3">
      <c r="A119" s="1">
        <v>44679</v>
      </c>
      <c r="B119">
        <v>36</v>
      </c>
      <c r="C119">
        <f>ekodom[[#This Row],[retencja]]+K118</f>
        <v>36</v>
      </c>
      <c r="D119">
        <v>190</v>
      </c>
      <c r="E119">
        <f>IF(WEEKDAY(ekodom[[#This Row],[Data]],2) = 3,70,0)</f>
        <v>0</v>
      </c>
      <c r="F119" s="2">
        <f>IF(AND(MONTH(ekodom[[#This Row],[Data]])&gt;=4,MONTH(ekodom[[#This Row],[Data]])&lt;=9),1,0)</f>
        <v>1</v>
      </c>
      <c r="G119" s="2">
        <f>IF(ekodom[[#This Row],[Czy data pod?]] = 1,IF(ekodom[[#This Row],[retencja]] = 0,G118+1,0),0)</f>
        <v>0</v>
      </c>
      <c r="H119">
        <f>IF(ekodom[[#This Row],[Kolumna1]] = 0,0,IF(MOD(ekodom[[#This Row],[Kolumna1]],5) = 0,300,0))</f>
        <v>0</v>
      </c>
      <c r="I119">
        <f>ekodom[[#This Row],[Codziennie]]+ekodom[[#This Row],[Prace]]+ekodom[[#This Row],[Podlewanie]]</f>
        <v>190</v>
      </c>
      <c r="J119" s="3">
        <f>IF(ekodom[[#This Row],[Zużycie]]&gt;ekodom[[#This Row],[Stan]],ABS(ekodom[[#This Row],[Zużycie]]-ekodom[[#This Row],[Stan]]),0)</f>
        <v>154</v>
      </c>
      <c r="K119" s="3">
        <f>ekodom[[#This Row],[Stan]]-ekodom[[#This Row],[Zużycie]]+ekodom[[#This Row],[Z wodociągów]]</f>
        <v>0</v>
      </c>
    </row>
    <row r="120" spans="1:11" x14ac:dyDescent="0.3">
      <c r="A120" s="1">
        <v>44680</v>
      </c>
      <c r="B120">
        <v>542</v>
      </c>
      <c r="C120">
        <f>ekodom[[#This Row],[retencja]]+K119</f>
        <v>542</v>
      </c>
      <c r="D120">
        <v>190</v>
      </c>
      <c r="E120">
        <f>IF(WEEKDAY(ekodom[[#This Row],[Data]],2) = 3,70,0)</f>
        <v>0</v>
      </c>
      <c r="F120" s="2">
        <f>IF(AND(MONTH(ekodom[[#This Row],[Data]])&gt;=4,MONTH(ekodom[[#This Row],[Data]])&lt;=9),1,0)</f>
        <v>1</v>
      </c>
      <c r="G120" s="2">
        <f>IF(ekodom[[#This Row],[Czy data pod?]] = 1,IF(ekodom[[#This Row],[retencja]] = 0,G119+1,0),0)</f>
        <v>0</v>
      </c>
      <c r="H120">
        <f>IF(ekodom[[#This Row],[Kolumna1]] = 0,0,IF(MOD(ekodom[[#This Row],[Kolumna1]],5) = 0,300,0))</f>
        <v>0</v>
      </c>
      <c r="I120">
        <f>ekodom[[#This Row],[Codziennie]]+ekodom[[#This Row],[Prace]]+ekodom[[#This Row],[Podlewanie]]</f>
        <v>190</v>
      </c>
      <c r="J120" s="3">
        <f>IF(ekodom[[#This Row],[Zużycie]]&gt;ekodom[[#This Row],[Stan]],ABS(ekodom[[#This Row],[Zużycie]]-ekodom[[#This Row],[Stan]]),0)</f>
        <v>0</v>
      </c>
      <c r="K120" s="3">
        <f>ekodom[[#This Row],[Stan]]-ekodom[[#This Row],[Zużycie]]+ekodom[[#This Row],[Z wodociągów]]</f>
        <v>352</v>
      </c>
    </row>
    <row r="121" spans="1:11" x14ac:dyDescent="0.3">
      <c r="A121" s="1">
        <v>44681</v>
      </c>
      <c r="B121">
        <v>529</v>
      </c>
      <c r="C121">
        <f>ekodom[[#This Row],[retencja]]+K120</f>
        <v>881</v>
      </c>
      <c r="D121">
        <v>190</v>
      </c>
      <c r="E121">
        <f>IF(WEEKDAY(ekodom[[#This Row],[Data]],2) = 3,70,0)</f>
        <v>0</v>
      </c>
      <c r="F121" s="2">
        <f>IF(AND(MONTH(ekodom[[#This Row],[Data]])&gt;=4,MONTH(ekodom[[#This Row],[Data]])&lt;=9),1,0)</f>
        <v>1</v>
      </c>
      <c r="G121" s="2">
        <f>IF(ekodom[[#This Row],[Czy data pod?]] = 1,IF(ekodom[[#This Row],[retencja]] = 0,G120+1,0),0)</f>
        <v>0</v>
      </c>
      <c r="H121">
        <f>IF(ekodom[[#This Row],[Kolumna1]] = 0,0,IF(MOD(ekodom[[#This Row],[Kolumna1]],5) = 0,300,0))</f>
        <v>0</v>
      </c>
      <c r="I121">
        <f>ekodom[[#This Row],[Codziennie]]+ekodom[[#This Row],[Prace]]+ekodom[[#This Row],[Podlewanie]]</f>
        <v>190</v>
      </c>
      <c r="J121" s="3">
        <f>IF(ekodom[[#This Row],[Zużycie]]&gt;ekodom[[#This Row],[Stan]],ABS(ekodom[[#This Row],[Zużycie]]-ekodom[[#This Row],[Stan]]),0)</f>
        <v>0</v>
      </c>
      <c r="K121" s="3">
        <f>ekodom[[#This Row],[Stan]]-ekodom[[#This Row],[Zużycie]]+ekodom[[#This Row],[Z wodociągów]]</f>
        <v>691</v>
      </c>
    </row>
    <row r="122" spans="1:11" x14ac:dyDescent="0.3">
      <c r="A122" s="1">
        <v>44682</v>
      </c>
      <c r="B122">
        <v>890</v>
      </c>
      <c r="C122">
        <f>ekodom[[#This Row],[retencja]]+K121</f>
        <v>1581</v>
      </c>
      <c r="D122">
        <v>190</v>
      </c>
      <c r="E122">
        <f>IF(WEEKDAY(ekodom[[#This Row],[Data]],2) = 3,70,0)</f>
        <v>0</v>
      </c>
      <c r="F122" s="2">
        <f>IF(AND(MONTH(ekodom[[#This Row],[Data]])&gt;=4,MONTH(ekodom[[#This Row],[Data]])&lt;=9),1,0)</f>
        <v>1</v>
      </c>
      <c r="G122" s="2">
        <f>IF(ekodom[[#This Row],[Czy data pod?]] = 1,IF(ekodom[[#This Row],[retencja]] = 0,G121+1,0),0)</f>
        <v>0</v>
      </c>
      <c r="H122">
        <f>IF(ekodom[[#This Row],[Kolumna1]] = 0,0,IF(MOD(ekodom[[#This Row],[Kolumna1]],5) = 0,300,0))</f>
        <v>0</v>
      </c>
      <c r="I122">
        <f>ekodom[[#This Row],[Codziennie]]+ekodom[[#This Row],[Prace]]+ekodom[[#This Row],[Podlewanie]]</f>
        <v>190</v>
      </c>
      <c r="J122" s="3">
        <f>IF(ekodom[[#This Row],[Zużycie]]&gt;ekodom[[#This Row],[Stan]],ABS(ekodom[[#This Row],[Zużycie]]-ekodom[[#This Row],[Stan]]),0)</f>
        <v>0</v>
      </c>
      <c r="K122" s="3">
        <f>ekodom[[#This Row],[Stan]]-ekodom[[#This Row],[Zużycie]]+ekodom[[#This Row],[Z wodociągów]]</f>
        <v>1391</v>
      </c>
    </row>
    <row r="123" spans="1:11" x14ac:dyDescent="0.3">
      <c r="A123" s="1">
        <v>44683</v>
      </c>
      <c r="B123">
        <v>609</v>
      </c>
      <c r="C123">
        <f>ekodom[[#This Row],[retencja]]+K122</f>
        <v>2000</v>
      </c>
      <c r="D123">
        <v>190</v>
      </c>
      <c r="E123">
        <f>IF(WEEKDAY(ekodom[[#This Row],[Data]],2) = 3,70,0)</f>
        <v>0</v>
      </c>
      <c r="F123" s="2">
        <f>IF(AND(MONTH(ekodom[[#This Row],[Data]])&gt;=4,MONTH(ekodom[[#This Row],[Data]])&lt;=9),1,0)</f>
        <v>1</v>
      </c>
      <c r="G123" s="2">
        <f>IF(ekodom[[#This Row],[Czy data pod?]] = 1,IF(ekodom[[#This Row],[retencja]] = 0,G122+1,0),0)</f>
        <v>0</v>
      </c>
      <c r="H123">
        <f>IF(ekodom[[#This Row],[Kolumna1]] = 0,0,IF(MOD(ekodom[[#This Row],[Kolumna1]],5) = 0,300,0))</f>
        <v>0</v>
      </c>
      <c r="I123">
        <f>ekodom[[#This Row],[Codziennie]]+ekodom[[#This Row],[Prace]]+ekodom[[#This Row],[Podlewanie]]</f>
        <v>190</v>
      </c>
      <c r="J123" s="3">
        <f>IF(ekodom[[#This Row],[Zużycie]]&gt;ekodom[[#This Row],[Stan]],ABS(ekodom[[#This Row],[Zużycie]]-ekodom[[#This Row],[Stan]]),0)</f>
        <v>0</v>
      </c>
      <c r="K123" s="3">
        <f>ekodom[[#This Row],[Stan]]-ekodom[[#This Row],[Zużycie]]+ekodom[[#This Row],[Z wodociągów]]</f>
        <v>1810</v>
      </c>
    </row>
    <row r="124" spans="1:11" x14ac:dyDescent="0.3">
      <c r="A124" s="1">
        <v>44684</v>
      </c>
      <c r="B124">
        <v>79</v>
      </c>
      <c r="C124">
        <f>ekodom[[#This Row],[retencja]]+K123</f>
        <v>1889</v>
      </c>
      <c r="D124">
        <v>190</v>
      </c>
      <c r="E124">
        <f>IF(WEEKDAY(ekodom[[#This Row],[Data]],2) = 3,70,0)</f>
        <v>0</v>
      </c>
      <c r="F124" s="2">
        <f>IF(AND(MONTH(ekodom[[#This Row],[Data]])&gt;=4,MONTH(ekodom[[#This Row],[Data]])&lt;=9),1,0)</f>
        <v>1</v>
      </c>
      <c r="G124" s="2">
        <f>IF(ekodom[[#This Row],[Czy data pod?]] = 1,IF(ekodom[[#This Row],[retencja]] = 0,G123+1,0),0)</f>
        <v>0</v>
      </c>
      <c r="H124">
        <f>IF(ekodom[[#This Row],[Kolumna1]] = 0,0,IF(MOD(ekodom[[#This Row],[Kolumna1]],5) = 0,300,0))</f>
        <v>0</v>
      </c>
      <c r="I124">
        <f>ekodom[[#This Row],[Codziennie]]+ekodom[[#This Row],[Prace]]+ekodom[[#This Row],[Podlewanie]]</f>
        <v>190</v>
      </c>
      <c r="J124" s="3">
        <f>IF(ekodom[[#This Row],[Zużycie]]&gt;ekodom[[#This Row],[Stan]],ABS(ekodom[[#This Row],[Zużycie]]-ekodom[[#This Row],[Stan]]),0)</f>
        <v>0</v>
      </c>
      <c r="K124" s="3">
        <f>ekodom[[#This Row],[Stan]]-ekodom[[#This Row],[Zużycie]]+ekodom[[#This Row],[Z wodociągów]]</f>
        <v>1699</v>
      </c>
    </row>
    <row r="125" spans="1:11" x14ac:dyDescent="0.3">
      <c r="A125" s="1">
        <v>44685</v>
      </c>
      <c r="B125">
        <v>0</v>
      </c>
      <c r="C125">
        <f>ekodom[[#This Row],[retencja]]+K124</f>
        <v>1699</v>
      </c>
      <c r="D125">
        <v>190</v>
      </c>
      <c r="E125">
        <f>IF(WEEKDAY(ekodom[[#This Row],[Data]],2) = 3,70,0)</f>
        <v>70</v>
      </c>
      <c r="F125" s="2">
        <f>IF(AND(MONTH(ekodom[[#This Row],[Data]])&gt;=4,MONTH(ekodom[[#This Row],[Data]])&lt;=9),1,0)</f>
        <v>1</v>
      </c>
      <c r="G125" s="2">
        <f>IF(ekodom[[#This Row],[Czy data pod?]] = 1,IF(ekodom[[#This Row],[retencja]] = 0,G124+1,0),0)</f>
        <v>1</v>
      </c>
      <c r="H125">
        <f>IF(ekodom[[#This Row],[Kolumna1]] = 0,0,IF(MOD(ekodom[[#This Row],[Kolumna1]],5) = 0,300,0))</f>
        <v>0</v>
      </c>
      <c r="I125">
        <f>ekodom[[#This Row],[Codziennie]]+ekodom[[#This Row],[Prace]]+ekodom[[#This Row],[Podlewanie]]</f>
        <v>260</v>
      </c>
      <c r="J125" s="3">
        <f>IF(ekodom[[#This Row],[Zużycie]]&gt;ekodom[[#This Row],[Stan]],ABS(ekodom[[#This Row],[Zużycie]]-ekodom[[#This Row],[Stan]]),0)</f>
        <v>0</v>
      </c>
      <c r="K125" s="3">
        <f>ekodom[[#This Row],[Stan]]-ekodom[[#This Row],[Zużycie]]+ekodom[[#This Row],[Z wodociągów]]</f>
        <v>1439</v>
      </c>
    </row>
    <row r="126" spans="1:11" x14ac:dyDescent="0.3">
      <c r="A126" s="1">
        <v>44686</v>
      </c>
      <c r="B126">
        <v>0</v>
      </c>
      <c r="C126">
        <f>ekodom[[#This Row],[retencja]]+K125</f>
        <v>1439</v>
      </c>
      <c r="D126">
        <v>190</v>
      </c>
      <c r="E126">
        <f>IF(WEEKDAY(ekodom[[#This Row],[Data]],2) = 3,70,0)</f>
        <v>0</v>
      </c>
      <c r="F126" s="2">
        <f>IF(AND(MONTH(ekodom[[#This Row],[Data]])&gt;=4,MONTH(ekodom[[#This Row],[Data]])&lt;=9),1,0)</f>
        <v>1</v>
      </c>
      <c r="G126" s="2">
        <f>IF(ekodom[[#This Row],[Czy data pod?]] = 1,IF(ekodom[[#This Row],[retencja]] = 0,G125+1,0),0)</f>
        <v>2</v>
      </c>
      <c r="H126">
        <f>IF(ekodom[[#This Row],[Kolumna1]] = 0,0,IF(MOD(ekodom[[#This Row],[Kolumna1]],5) = 0,300,0))</f>
        <v>0</v>
      </c>
      <c r="I126">
        <f>ekodom[[#This Row],[Codziennie]]+ekodom[[#This Row],[Prace]]+ekodom[[#This Row],[Podlewanie]]</f>
        <v>190</v>
      </c>
      <c r="J126" s="3">
        <f>IF(ekodom[[#This Row],[Zużycie]]&gt;ekodom[[#This Row],[Stan]],ABS(ekodom[[#This Row],[Zużycie]]-ekodom[[#This Row],[Stan]]),0)</f>
        <v>0</v>
      </c>
      <c r="K126" s="3">
        <f>ekodom[[#This Row],[Stan]]-ekodom[[#This Row],[Zużycie]]+ekodom[[#This Row],[Z wodociągów]]</f>
        <v>1249</v>
      </c>
    </row>
    <row r="127" spans="1:11" x14ac:dyDescent="0.3">
      <c r="A127" s="1">
        <v>44687</v>
      </c>
      <c r="B127">
        <v>0</v>
      </c>
      <c r="C127">
        <f>ekodom[[#This Row],[retencja]]+K126</f>
        <v>1249</v>
      </c>
      <c r="D127">
        <v>190</v>
      </c>
      <c r="E127">
        <f>IF(WEEKDAY(ekodom[[#This Row],[Data]],2) = 3,70,0)</f>
        <v>0</v>
      </c>
      <c r="F127" s="2">
        <f>IF(AND(MONTH(ekodom[[#This Row],[Data]])&gt;=4,MONTH(ekodom[[#This Row],[Data]])&lt;=9),1,0)</f>
        <v>1</v>
      </c>
      <c r="G127" s="2">
        <f>IF(ekodom[[#This Row],[Czy data pod?]] = 1,IF(ekodom[[#This Row],[retencja]] = 0,G126+1,0),0)</f>
        <v>3</v>
      </c>
      <c r="H127">
        <f>IF(ekodom[[#This Row],[Kolumna1]] = 0,0,IF(MOD(ekodom[[#This Row],[Kolumna1]],5) = 0,300,0))</f>
        <v>0</v>
      </c>
      <c r="I127">
        <f>ekodom[[#This Row],[Codziennie]]+ekodom[[#This Row],[Prace]]+ekodom[[#This Row],[Podlewanie]]</f>
        <v>190</v>
      </c>
      <c r="J127" s="3">
        <f>IF(ekodom[[#This Row],[Zużycie]]&gt;ekodom[[#This Row],[Stan]],ABS(ekodom[[#This Row],[Zużycie]]-ekodom[[#This Row],[Stan]]),0)</f>
        <v>0</v>
      </c>
      <c r="K127" s="3">
        <f>ekodom[[#This Row],[Stan]]-ekodom[[#This Row],[Zużycie]]+ekodom[[#This Row],[Z wodociągów]]</f>
        <v>1059</v>
      </c>
    </row>
    <row r="128" spans="1:11" x14ac:dyDescent="0.3">
      <c r="A128" s="1">
        <v>44688</v>
      </c>
      <c r="B128">
        <v>0</v>
      </c>
      <c r="C128">
        <f>ekodom[[#This Row],[retencja]]+K127</f>
        <v>1059</v>
      </c>
      <c r="D128">
        <v>190</v>
      </c>
      <c r="E128">
        <f>IF(WEEKDAY(ekodom[[#This Row],[Data]],2) = 3,70,0)</f>
        <v>0</v>
      </c>
      <c r="F128" s="2">
        <f>IF(AND(MONTH(ekodom[[#This Row],[Data]])&gt;=4,MONTH(ekodom[[#This Row],[Data]])&lt;=9),1,0)</f>
        <v>1</v>
      </c>
      <c r="G128" s="2">
        <f>IF(ekodom[[#This Row],[Czy data pod?]] = 1,IF(ekodom[[#This Row],[retencja]] = 0,G127+1,0),0)</f>
        <v>4</v>
      </c>
      <c r="H128">
        <f>IF(ekodom[[#This Row],[Kolumna1]] = 0,0,IF(MOD(ekodom[[#This Row],[Kolumna1]],5) = 0,300,0))</f>
        <v>0</v>
      </c>
      <c r="I128">
        <f>ekodom[[#This Row],[Codziennie]]+ekodom[[#This Row],[Prace]]+ekodom[[#This Row],[Podlewanie]]</f>
        <v>190</v>
      </c>
      <c r="J128" s="3">
        <f>IF(ekodom[[#This Row],[Zużycie]]&gt;ekodom[[#This Row],[Stan]],ABS(ekodom[[#This Row],[Zużycie]]-ekodom[[#This Row],[Stan]]),0)</f>
        <v>0</v>
      </c>
      <c r="K128" s="3">
        <f>ekodom[[#This Row],[Stan]]-ekodom[[#This Row],[Zużycie]]+ekodom[[#This Row],[Z wodociągów]]</f>
        <v>869</v>
      </c>
    </row>
    <row r="129" spans="1:11" x14ac:dyDescent="0.3">
      <c r="A129" s="1">
        <v>44689</v>
      </c>
      <c r="B129">
        <v>0</v>
      </c>
      <c r="C129">
        <f>ekodom[[#This Row],[retencja]]+K128</f>
        <v>869</v>
      </c>
      <c r="D129">
        <v>190</v>
      </c>
      <c r="E129">
        <f>IF(WEEKDAY(ekodom[[#This Row],[Data]],2) = 3,70,0)</f>
        <v>0</v>
      </c>
      <c r="F129" s="2">
        <f>IF(AND(MONTH(ekodom[[#This Row],[Data]])&gt;=4,MONTH(ekodom[[#This Row],[Data]])&lt;=9),1,0)</f>
        <v>1</v>
      </c>
      <c r="G129" s="2">
        <f>IF(ekodom[[#This Row],[Czy data pod?]] = 1,IF(ekodom[[#This Row],[retencja]] = 0,G128+1,0),0)</f>
        <v>5</v>
      </c>
      <c r="H129">
        <f>IF(ekodom[[#This Row],[Kolumna1]] = 0,0,IF(MOD(ekodom[[#This Row],[Kolumna1]],5) = 0,300,0))</f>
        <v>300</v>
      </c>
      <c r="I129">
        <f>ekodom[[#This Row],[Codziennie]]+ekodom[[#This Row],[Prace]]+ekodom[[#This Row],[Podlewanie]]</f>
        <v>490</v>
      </c>
      <c r="J129" s="3">
        <f>IF(ekodom[[#This Row],[Zużycie]]&gt;ekodom[[#This Row],[Stan]],ABS(ekodom[[#This Row],[Zużycie]]-ekodom[[#This Row],[Stan]]),0)</f>
        <v>0</v>
      </c>
      <c r="K129" s="3">
        <f>ekodom[[#This Row],[Stan]]-ekodom[[#This Row],[Zużycie]]+ekodom[[#This Row],[Z wodociągów]]</f>
        <v>379</v>
      </c>
    </row>
    <row r="130" spans="1:11" x14ac:dyDescent="0.3">
      <c r="A130" s="1">
        <v>44690</v>
      </c>
      <c r="B130">
        <v>0</v>
      </c>
      <c r="C130">
        <f>ekodom[[#This Row],[retencja]]+K129</f>
        <v>379</v>
      </c>
      <c r="D130">
        <v>190</v>
      </c>
      <c r="E130">
        <f>IF(WEEKDAY(ekodom[[#This Row],[Data]],2) = 3,70,0)</f>
        <v>0</v>
      </c>
      <c r="F130" s="2">
        <f>IF(AND(MONTH(ekodom[[#This Row],[Data]])&gt;=4,MONTH(ekodom[[#This Row],[Data]])&lt;=9),1,0)</f>
        <v>1</v>
      </c>
      <c r="G130" s="2">
        <f>IF(ekodom[[#This Row],[Czy data pod?]] = 1,IF(ekodom[[#This Row],[retencja]] = 0,G129+1,0),0)</f>
        <v>6</v>
      </c>
      <c r="H130">
        <f>IF(ekodom[[#This Row],[Kolumna1]] = 0,0,IF(MOD(ekodom[[#This Row],[Kolumna1]],5) = 0,300,0))</f>
        <v>0</v>
      </c>
      <c r="I130">
        <f>ekodom[[#This Row],[Codziennie]]+ekodom[[#This Row],[Prace]]+ekodom[[#This Row],[Podlewanie]]</f>
        <v>190</v>
      </c>
      <c r="J130" s="3">
        <f>IF(ekodom[[#This Row],[Zużycie]]&gt;ekodom[[#This Row],[Stan]],ABS(ekodom[[#This Row],[Zużycie]]-ekodom[[#This Row],[Stan]]),0)</f>
        <v>0</v>
      </c>
      <c r="K130" s="3">
        <f>ekodom[[#This Row],[Stan]]-ekodom[[#This Row],[Zużycie]]+ekodom[[#This Row],[Z wodociągów]]</f>
        <v>189</v>
      </c>
    </row>
    <row r="131" spans="1:11" x14ac:dyDescent="0.3">
      <c r="A131" s="1">
        <v>44691</v>
      </c>
      <c r="B131">
        <v>467</v>
      </c>
      <c r="C131">
        <f>ekodom[[#This Row],[retencja]]+K130</f>
        <v>656</v>
      </c>
      <c r="D131">
        <v>190</v>
      </c>
      <c r="E131">
        <f>IF(WEEKDAY(ekodom[[#This Row],[Data]],2) = 3,70,0)</f>
        <v>0</v>
      </c>
      <c r="F131" s="2">
        <f>IF(AND(MONTH(ekodom[[#This Row],[Data]])&gt;=4,MONTH(ekodom[[#This Row],[Data]])&lt;=9),1,0)</f>
        <v>1</v>
      </c>
      <c r="G131" s="2">
        <f>IF(ekodom[[#This Row],[Czy data pod?]] = 1,IF(ekodom[[#This Row],[retencja]] = 0,G130+1,0),0)</f>
        <v>0</v>
      </c>
      <c r="H131">
        <f>IF(ekodom[[#This Row],[Kolumna1]] = 0,0,IF(MOD(ekodom[[#This Row],[Kolumna1]],5) = 0,300,0))</f>
        <v>0</v>
      </c>
      <c r="I131">
        <f>ekodom[[#This Row],[Codziennie]]+ekodom[[#This Row],[Prace]]+ekodom[[#This Row],[Podlewanie]]</f>
        <v>190</v>
      </c>
      <c r="J131" s="3">
        <f>IF(ekodom[[#This Row],[Zużycie]]&gt;ekodom[[#This Row],[Stan]],ABS(ekodom[[#This Row],[Zużycie]]-ekodom[[#This Row],[Stan]]),0)</f>
        <v>0</v>
      </c>
      <c r="K131" s="3">
        <f>ekodom[[#This Row],[Stan]]-ekodom[[#This Row],[Zużycie]]+ekodom[[#This Row],[Z wodociągów]]</f>
        <v>466</v>
      </c>
    </row>
    <row r="132" spans="1:11" x14ac:dyDescent="0.3">
      <c r="A132" s="1">
        <v>44692</v>
      </c>
      <c r="B132">
        <v>234</v>
      </c>
      <c r="C132">
        <f>ekodom[[#This Row],[retencja]]+K131</f>
        <v>700</v>
      </c>
      <c r="D132">
        <v>190</v>
      </c>
      <c r="E132">
        <f>IF(WEEKDAY(ekodom[[#This Row],[Data]],2) = 3,70,0)</f>
        <v>70</v>
      </c>
      <c r="F132" s="2">
        <f>IF(AND(MONTH(ekodom[[#This Row],[Data]])&gt;=4,MONTH(ekodom[[#This Row],[Data]])&lt;=9),1,0)</f>
        <v>1</v>
      </c>
      <c r="G132" s="2">
        <f>IF(ekodom[[#This Row],[Czy data pod?]] = 1,IF(ekodom[[#This Row],[retencja]] = 0,G131+1,0),0)</f>
        <v>0</v>
      </c>
      <c r="H132">
        <f>IF(ekodom[[#This Row],[Kolumna1]] = 0,0,IF(MOD(ekodom[[#This Row],[Kolumna1]],5) = 0,300,0))</f>
        <v>0</v>
      </c>
      <c r="I132">
        <f>ekodom[[#This Row],[Codziennie]]+ekodom[[#This Row],[Prace]]+ekodom[[#This Row],[Podlewanie]]</f>
        <v>260</v>
      </c>
      <c r="J132" s="3">
        <f>IF(ekodom[[#This Row],[Zużycie]]&gt;ekodom[[#This Row],[Stan]],ABS(ekodom[[#This Row],[Zużycie]]-ekodom[[#This Row],[Stan]]),0)</f>
        <v>0</v>
      </c>
      <c r="K132" s="3">
        <f>ekodom[[#This Row],[Stan]]-ekodom[[#This Row],[Zużycie]]+ekodom[[#This Row],[Z wodociągów]]</f>
        <v>440</v>
      </c>
    </row>
    <row r="133" spans="1:11" x14ac:dyDescent="0.3">
      <c r="A133" s="1">
        <v>44693</v>
      </c>
      <c r="B133">
        <v>0</v>
      </c>
      <c r="C133">
        <f>ekodom[[#This Row],[retencja]]+K132</f>
        <v>440</v>
      </c>
      <c r="D133">
        <v>190</v>
      </c>
      <c r="E133">
        <f>IF(WEEKDAY(ekodom[[#This Row],[Data]],2) = 3,70,0)</f>
        <v>0</v>
      </c>
      <c r="F133" s="2">
        <f>IF(AND(MONTH(ekodom[[#This Row],[Data]])&gt;=4,MONTH(ekodom[[#This Row],[Data]])&lt;=9),1,0)</f>
        <v>1</v>
      </c>
      <c r="G133" s="2">
        <f>IF(ekodom[[#This Row],[Czy data pod?]] = 1,IF(ekodom[[#This Row],[retencja]] = 0,G132+1,0),0)</f>
        <v>1</v>
      </c>
      <c r="H133">
        <f>IF(ekodom[[#This Row],[Kolumna1]] = 0,0,IF(MOD(ekodom[[#This Row],[Kolumna1]],5) = 0,300,0))</f>
        <v>0</v>
      </c>
      <c r="I133">
        <f>ekodom[[#This Row],[Codziennie]]+ekodom[[#This Row],[Prace]]+ekodom[[#This Row],[Podlewanie]]</f>
        <v>190</v>
      </c>
      <c r="J133" s="3">
        <f>IF(ekodom[[#This Row],[Zużycie]]&gt;ekodom[[#This Row],[Stan]],ABS(ekodom[[#This Row],[Zużycie]]-ekodom[[#This Row],[Stan]]),0)</f>
        <v>0</v>
      </c>
      <c r="K133" s="3">
        <f>ekodom[[#This Row],[Stan]]-ekodom[[#This Row],[Zużycie]]+ekodom[[#This Row],[Z wodociągów]]</f>
        <v>250</v>
      </c>
    </row>
    <row r="134" spans="1:11" x14ac:dyDescent="0.3">
      <c r="A134" s="1">
        <v>44694</v>
      </c>
      <c r="B134">
        <v>0</v>
      </c>
      <c r="C134">
        <f>ekodom[[#This Row],[retencja]]+K133</f>
        <v>250</v>
      </c>
      <c r="D134">
        <v>190</v>
      </c>
      <c r="E134">
        <f>IF(WEEKDAY(ekodom[[#This Row],[Data]],2) = 3,70,0)</f>
        <v>0</v>
      </c>
      <c r="F134" s="2">
        <f>IF(AND(MONTH(ekodom[[#This Row],[Data]])&gt;=4,MONTH(ekodom[[#This Row],[Data]])&lt;=9),1,0)</f>
        <v>1</v>
      </c>
      <c r="G134" s="2">
        <f>IF(ekodom[[#This Row],[Czy data pod?]] = 1,IF(ekodom[[#This Row],[retencja]] = 0,G133+1,0),0)</f>
        <v>2</v>
      </c>
      <c r="H134">
        <f>IF(ekodom[[#This Row],[Kolumna1]] = 0,0,IF(MOD(ekodom[[#This Row],[Kolumna1]],5) = 0,300,0))</f>
        <v>0</v>
      </c>
      <c r="I134">
        <f>ekodom[[#This Row],[Codziennie]]+ekodom[[#This Row],[Prace]]+ekodom[[#This Row],[Podlewanie]]</f>
        <v>190</v>
      </c>
      <c r="J134" s="3">
        <f>IF(ekodom[[#This Row],[Zużycie]]&gt;ekodom[[#This Row],[Stan]],ABS(ekodom[[#This Row],[Zużycie]]-ekodom[[#This Row],[Stan]]),0)</f>
        <v>0</v>
      </c>
      <c r="K134" s="3">
        <f>ekodom[[#This Row],[Stan]]-ekodom[[#This Row],[Zużycie]]+ekodom[[#This Row],[Z wodociągów]]</f>
        <v>60</v>
      </c>
    </row>
    <row r="135" spans="1:11" x14ac:dyDescent="0.3">
      <c r="A135" s="1">
        <v>44695</v>
      </c>
      <c r="B135">
        <v>0</v>
      </c>
      <c r="C135">
        <f>ekodom[[#This Row],[retencja]]+K134</f>
        <v>60</v>
      </c>
      <c r="D135">
        <v>190</v>
      </c>
      <c r="E135">
        <f>IF(WEEKDAY(ekodom[[#This Row],[Data]],2) = 3,70,0)</f>
        <v>0</v>
      </c>
      <c r="F135" s="2">
        <f>IF(AND(MONTH(ekodom[[#This Row],[Data]])&gt;=4,MONTH(ekodom[[#This Row],[Data]])&lt;=9),1,0)</f>
        <v>1</v>
      </c>
      <c r="G135" s="2">
        <f>IF(ekodom[[#This Row],[Czy data pod?]] = 1,IF(ekodom[[#This Row],[retencja]] = 0,G134+1,0),0)</f>
        <v>3</v>
      </c>
      <c r="H135">
        <f>IF(ekodom[[#This Row],[Kolumna1]] = 0,0,IF(MOD(ekodom[[#This Row],[Kolumna1]],5) = 0,300,0))</f>
        <v>0</v>
      </c>
      <c r="I135">
        <f>ekodom[[#This Row],[Codziennie]]+ekodom[[#This Row],[Prace]]+ekodom[[#This Row],[Podlewanie]]</f>
        <v>190</v>
      </c>
      <c r="J135" s="3">
        <f>IF(ekodom[[#This Row],[Zużycie]]&gt;ekodom[[#This Row],[Stan]],ABS(ekodom[[#This Row],[Zużycie]]-ekodom[[#This Row],[Stan]]),0)</f>
        <v>130</v>
      </c>
      <c r="K135" s="3">
        <f>ekodom[[#This Row],[Stan]]-ekodom[[#This Row],[Zużycie]]+ekodom[[#This Row],[Z wodociągów]]</f>
        <v>0</v>
      </c>
    </row>
    <row r="136" spans="1:11" x14ac:dyDescent="0.3">
      <c r="A136" s="1">
        <v>44696</v>
      </c>
      <c r="B136">
        <v>0</v>
      </c>
      <c r="C136">
        <f>ekodom[[#This Row],[retencja]]+K135</f>
        <v>0</v>
      </c>
      <c r="D136">
        <v>190</v>
      </c>
      <c r="E136">
        <f>IF(WEEKDAY(ekodom[[#This Row],[Data]],2) = 3,70,0)</f>
        <v>0</v>
      </c>
      <c r="F136" s="2">
        <f>IF(AND(MONTH(ekodom[[#This Row],[Data]])&gt;=4,MONTH(ekodom[[#This Row],[Data]])&lt;=9),1,0)</f>
        <v>1</v>
      </c>
      <c r="G136" s="2">
        <f>IF(ekodom[[#This Row],[Czy data pod?]] = 1,IF(ekodom[[#This Row],[retencja]] = 0,G135+1,0),0)</f>
        <v>4</v>
      </c>
      <c r="H136">
        <f>IF(ekodom[[#This Row],[Kolumna1]] = 0,0,IF(MOD(ekodom[[#This Row],[Kolumna1]],5) = 0,300,0))</f>
        <v>0</v>
      </c>
      <c r="I136">
        <f>ekodom[[#This Row],[Codziennie]]+ekodom[[#This Row],[Prace]]+ekodom[[#This Row],[Podlewanie]]</f>
        <v>190</v>
      </c>
      <c r="J136" s="3">
        <f>IF(ekodom[[#This Row],[Zużycie]]&gt;ekodom[[#This Row],[Stan]],ABS(ekodom[[#This Row],[Zużycie]]-ekodom[[#This Row],[Stan]]),0)</f>
        <v>190</v>
      </c>
      <c r="K136" s="3">
        <f>ekodom[[#This Row],[Stan]]-ekodom[[#This Row],[Zużycie]]+ekodom[[#This Row],[Z wodociągów]]</f>
        <v>0</v>
      </c>
    </row>
    <row r="137" spans="1:11" x14ac:dyDescent="0.3">
      <c r="A137" s="1">
        <v>44697</v>
      </c>
      <c r="B137">
        <v>65</v>
      </c>
      <c r="C137">
        <f>ekodom[[#This Row],[retencja]]+K136</f>
        <v>65</v>
      </c>
      <c r="D137">
        <v>190</v>
      </c>
      <c r="E137">
        <f>IF(WEEKDAY(ekodom[[#This Row],[Data]],2) = 3,70,0)</f>
        <v>0</v>
      </c>
      <c r="F137" s="2">
        <f>IF(AND(MONTH(ekodom[[#This Row],[Data]])&gt;=4,MONTH(ekodom[[#This Row],[Data]])&lt;=9),1,0)</f>
        <v>1</v>
      </c>
      <c r="G137" s="2">
        <f>IF(ekodom[[#This Row],[Czy data pod?]] = 1,IF(ekodom[[#This Row],[retencja]] = 0,G136+1,0),0)</f>
        <v>0</v>
      </c>
      <c r="H137">
        <f>IF(ekodom[[#This Row],[Kolumna1]] = 0,0,IF(MOD(ekodom[[#This Row],[Kolumna1]],5) = 0,300,0))</f>
        <v>0</v>
      </c>
      <c r="I137">
        <f>ekodom[[#This Row],[Codziennie]]+ekodom[[#This Row],[Prace]]+ekodom[[#This Row],[Podlewanie]]</f>
        <v>190</v>
      </c>
      <c r="J137" s="3">
        <f>IF(ekodom[[#This Row],[Zużycie]]&gt;ekodom[[#This Row],[Stan]],ABS(ekodom[[#This Row],[Zużycie]]-ekodom[[#This Row],[Stan]]),0)</f>
        <v>125</v>
      </c>
      <c r="K137" s="3">
        <f>ekodom[[#This Row],[Stan]]-ekodom[[#This Row],[Zużycie]]+ekodom[[#This Row],[Z wodociągów]]</f>
        <v>0</v>
      </c>
    </row>
    <row r="138" spans="1:11" x14ac:dyDescent="0.3">
      <c r="A138" s="1">
        <v>44698</v>
      </c>
      <c r="B138">
        <v>781</v>
      </c>
      <c r="C138">
        <f>ekodom[[#This Row],[retencja]]+K137</f>
        <v>781</v>
      </c>
      <c r="D138">
        <v>190</v>
      </c>
      <c r="E138">
        <f>IF(WEEKDAY(ekodom[[#This Row],[Data]],2) = 3,70,0)</f>
        <v>0</v>
      </c>
      <c r="F138" s="2">
        <f>IF(AND(MONTH(ekodom[[#This Row],[Data]])&gt;=4,MONTH(ekodom[[#This Row],[Data]])&lt;=9),1,0)</f>
        <v>1</v>
      </c>
      <c r="G138" s="2">
        <f>IF(ekodom[[#This Row],[Czy data pod?]] = 1,IF(ekodom[[#This Row],[retencja]] = 0,G137+1,0),0)</f>
        <v>0</v>
      </c>
      <c r="H138">
        <f>IF(ekodom[[#This Row],[Kolumna1]] = 0,0,IF(MOD(ekodom[[#This Row],[Kolumna1]],5) = 0,300,0))</f>
        <v>0</v>
      </c>
      <c r="I138">
        <f>ekodom[[#This Row],[Codziennie]]+ekodom[[#This Row],[Prace]]+ekodom[[#This Row],[Podlewanie]]</f>
        <v>190</v>
      </c>
      <c r="J138" s="3">
        <f>IF(ekodom[[#This Row],[Zużycie]]&gt;ekodom[[#This Row],[Stan]],ABS(ekodom[[#This Row],[Zużycie]]-ekodom[[#This Row],[Stan]]),0)</f>
        <v>0</v>
      </c>
      <c r="K138" s="3">
        <f>ekodom[[#This Row],[Stan]]-ekodom[[#This Row],[Zużycie]]+ekodom[[#This Row],[Z wodociągów]]</f>
        <v>591</v>
      </c>
    </row>
    <row r="139" spans="1:11" x14ac:dyDescent="0.3">
      <c r="A139" s="1">
        <v>44699</v>
      </c>
      <c r="B139">
        <v>778</v>
      </c>
      <c r="C139">
        <f>ekodom[[#This Row],[retencja]]+K138</f>
        <v>1369</v>
      </c>
      <c r="D139">
        <v>190</v>
      </c>
      <c r="E139">
        <f>IF(WEEKDAY(ekodom[[#This Row],[Data]],2) = 3,70,0)</f>
        <v>70</v>
      </c>
      <c r="F139" s="2">
        <f>IF(AND(MONTH(ekodom[[#This Row],[Data]])&gt;=4,MONTH(ekodom[[#This Row],[Data]])&lt;=9),1,0)</f>
        <v>1</v>
      </c>
      <c r="G139" s="2">
        <f>IF(ekodom[[#This Row],[Czy data pod?]] = 1,IF(ekodom[[#This Row],[retencja]] = 0,G138+1,0),0)</f>
        <v>0</v>
      </c>
      <c r="H139">
        <f>IF(ekodom[[#This Row],[Kolumna1]] = 0,0,IF(MOD(ekodom[[#This Row],[Kolumna1]],5) = 0,300,0))</f>
        <v>0</v>
      </c>
      <c r="I139">
        <f>ekodom[[#This Row],[Codziennie]]+ekodom[[#This Row],[Prace]]+ekodom[[#This Row],[Podlewanie]]</f>
        <v>260</v>
      </c>
      <c r="J139" s="3">
        <f>IF(ekodom[[#This Row],[Zużycie]]&gt;ekodom[[#This Row],[Stan]],ABS(ekodom[[#This Row],[Zużycie]]-ekodom[[#This Row],[Stan]]),0)</f>
        <v>0</v>
      </c>
      <c r="K139" s="3">
        <f>ekodom[[#This Row],[Stan]]-ekodom[[#This Row],[Zużycie]]+ekodom[[#This Row],[Z wodociągów]]</f>
        <v>1109</v>
      </c>
    </row>
    <row r="140" spans="1:11" x14ac:dyDescent="0.3">
      <c r="A140" s="1">
        <v>44700</v>
      </c>
      <c r="B140">
        <v>32</v>
      </c>
      <c r="C140">
        <f>ekodom[[#This Row],[retencja]]+K139</f>
        <v>1141</v>
      </c>
      <c r="D140">
        <v>190</v>
      </c>
      <c r="E140">
        <f>IF(WEEKDAY(ekodom[[#This Row],[Data]],2) = 3,70,0)</f>
        <v>0</v>
      </c>
      <c r="F140" s="2">
        <f>IF(AND(MONTH(ekodom[[#This Row],[Data]])&gt;=4,MONTH(ekodom[[#This Row],[Data]])&lt;=9),1,0)</f>
        <v>1</v>
      </c>
      <c r="G140" s="2">
        <f>IF(ekodom[[#This Row],[Czy data pod?]] = 1,IF(ekodom[[#This Row],[retencja]] = 0,G139+1,0),0)</f>
        <v>0</v>
      </c>
      <c r="H140">
        <f>IF(ekodom[[#This Row],[Kolumna1]] = 0,0,IF(MOD(ekodom[[#This Row],[Kolumna1]],5) = 0,300,0))</f>
        <v>0</v>
      </c>
      <c r="I140">
        <f>ekodom[[#This Row],[Codziennie]]+ekodom[[#This Row],[Prace]]+ekodom[[#This Row],[Podlewanie]]</f>
        <v>190</v>
      </c>
      <c r="J140" s="3">
        <f>IF(ekodom[[#This Row],[Zużycie]]&gt;ekodom[[#This Row],[Stan]],ABS(ekodom[[#This Row],[Zużycie]]-ekodom[[#This Row],[Stan]]),0)</f>
        <v>0</v>
      </c>
      <c r="K140" s="3">
        <f>ekodom[[#This Row],[Stan]]-ekodom[[#This Row],[Zużycie]]+ekodom[[#This Row],[Z wodociągów]]</f>
        <v>951</v>
      </c>
    </row>
    <row r="141" spans="1:11" x14ac:dyDescent="0.3">
      <c r="A141" s="1">
        <v>44701</v>
      </c>
      <c r="B141">
        <v>0</v>
      </c>
      <c r="C141">
        <f>ekodom[[#This Row],[retencja]]+K140</f>
        <v>951</v>
      </c>
      <c r="D141">
        <v>190</v>
      </c>
      <c r="E141">
        <f>IF(WEEKDAY(ekodom[[#This Row],[Data]],2) = 3,70,0)</f>
        <v>0</v>
      </c>
      <c r="F141" s="2">
        <f>IF(AND(MONTH(ekodom[[#This Row],[Data]])&gt;=4,MONTH(ekodom[[#This Row],[Data]])&lt;=9),1,0)</f>
        <v>1</v>
      </c>
      <c r="G141" s="2">
        <f>IF(ekodom[[#This Row],[Czy data pod?]] = 1,IF(ekodom[[#This Row],[retencja]] = 0,G140+1,0),0)</f>
        <v>1</v>
      </c>
      <c r="H141">
        <f>IF(ekodom[[#This Row],[Kolumna1]] = 0,0,IF(MOD(ekodom[[#This Row],[Kolumna1]],5) = 0,300,0))</f>
        <v>0</v>
      </c>
      <c r="I141">
        <f>ekodom[[#This Row],[Codziennie]]+ekodom[[#This Row],[Prace]]+ekodom[[#This Row],[Podlewanie]]</f>
        <v>190</v>
      </c>
      <c r="J141" s="3">
        <f>IF(ekodom[[#This Row],[Zużycie]]&gt;ekodom[[#This Row],[Stan]],ABS(ekodom[[#This Row],[Zużycie]]-ekodom[[#This Row],[Stan]]),0)</f>
        <v>0</v>
      </c>
      <c r="K141" s="3">
        <f>ekodom[[#This Row],[Stan]]-ekodom[[#This Row],[Zużycie]]+ekodom[[#This Row],[Z wodociągów]]</f>
        <v>761</v>
      </c>
    </row>
    <row r="142" spans="1:11" x14ac:dyDescent="0.3">
      <c r="A142" s="1">
        <v>44702</v>
      </c>
      <c r="B142">
        <v>0</v>
      </c>
      <c r="C142">
        <f>ekodom[[#This Row],[retencja]]+K141</f>
        <v>761</v>
      </c>
      <c r="D142">
        <v>190</v>
      </c>
      <c r="E142">
        <f>IF(WEEKDAY(ekodom[[#This Row],[Data]],2) = 3,70,0)</f>
        <v>0</v>
      </c>
      <c r="F142" s="2">
        <f>IF(AND(MONTH(ekodom[[#This Row],[Data]])&gt;=4,MONTH(ekodom[[#This Row],[Data]])&lt;=9),1,0)</f>
        <v>1</v>
      </c>
      <c r="G142" s="2">
        <f>IF(ekodom[[#This Row],[Czy data pod?]] = 1,IF(ekodom[[#This Row],[retencja]] = 0,G141+1,0),0)</f>
        <v>2</v>
      </c>
      <c r="H142">
        <f>IF(ekodom[[#This Row],[Kolumna1]] = 0,0,IF(MOD(ekodom[[#This Row],[Kolumna1]],5) = 0,300,0))</f>
        <v>0</v>
      </c>
      <c r="I142">
        <f>ekodom[[#This Row],[Codziennie]]+ekodom[[#This Row],[Prace]]+ekodom[[#This Row],[Podlewanie]]</f>
        <v>190</v>
      </c>
      <c r="J142" s="3">
        <f>IF(ekodom[[#This Row],[Zużycie]]&gt;ekodom[[#This Row],[Stan]],ABS(ekodom[[#This Row],[Zużycie]]-ekodom[[#This Row],[Stan]]),0)</f>
        <v>0</v>
      </c>
      <c r="K142" s="3">
        <f>ekodom[[#This Row],[Stan]]-ekodom[[#This Row],[Zużycie]]+ekodom[[#This Row],[Z wodociągów]]</f>
        <v>571</v>
      </c>
    </row>
    <row r="143" spans="1:11" x14ac:dyDescent="0.3">
      <c r="A143" s="1">
        <v>44703</v>
      </c>
      <c r="B143">
        <v>0</v>
      </c>
      <c r="C143">
        <f>ekodom[[#This Row],[retencja]]+K142</f>
        <v>571</v>
      </c>
      <c r="D143">
        <v>190</v>
      </c>
      <c r="E143">
        <f>IF(WEEKDAY(ekodom[[#This Row],[Data]],2) = 3,70,0)</f>
        <v>0</v>
      </c>
      <c r="F143" s="2">
        <f>IF(AND(MONTH(ekodom[[#This Row],[Data]])&gt;=4,MONTH(ekodom[[#This Row],[Data]])&lt;=9),1,0)</f>
        <v>1</v>
      </c>
      <c r="G143" s="2">
        <f>IF(ekodom[[#This Row],[Czy data pod?]] = 1,IF(ekodom[[#This Row],[retencja]] = 0,G142+1,0),0)</f>
        <v>3</v>
      </c>
      <c r="H143">
        <f>IF(ekodom[[#This Row],[Kolumna1]] = 0,0,IF(MOD(ekodom[[#This Row],[Kolumna1]],5) = 0,300,0))</f>
        <v>0</v>
      </c>
      <c r="I143">
        <f>ekodom[[#This Row],[Codziennie]]+ekodom[[#This Row],[Prace]]+ekodom[[#This Row],[Podlewanie]]</f>
        <v>190</v>
      </c>
      <c r="J143" s="3">
        <f>IF(ekodom[[#This Row],[Zużycie]]&gt;ekodom[[#This Row],[Stan]],ABS(ekodom[[#This Row],[Zużycie]]-ekodom[[#This Row],[Stan]]),0)</f>
        <v>0</v>
      </c>
      <c r="K143" s="3">
        <f>ekodom[[#This Row],[Stan]]-ekodom[[#This Row],[Zużycie]]+ekodom[[#This Row],[Z wodociągów]]</f>
        <v>381</v>
      </c>
    </row>
    <row r="144" spans="1:11" x14ac:dyDescent="0.3">
      <c r="A144" s="1">
        <v>44704</v>
      </c>
      <c r="B144">
        <v>0</v>
      </c>
      <c r="C144">
        <f>ekodom[[#This Row],[retencja]]+K143</f>
        <v>381</v>
      </c>
      <c r="D144">
        <v>190</v>
      </c>
      <c r="E144">
        <f>IF(WEEKDAY(ekodom[[#This Row],[Data]],2) = 3,70,0)</f>
        <v>0</v>
      </c>
      <c r="F144" s="2">
        <f>IF(AND(MONTH(ekodom[[#This Row],[Data]])&gt;=4,MONTH(ekodom[[#This Row],[Data]])&lt;=9),1,0)</f>
        <v>1</v>
      </c>
      <c r="G144" s="2">
        <f>IF(ekodom[[#This Row],[Czy data pod?]] = 1,IF(ekodom[[#This Row],[retencja]] = 0,G143+1,0),0)</f>
        <v>4</v>
      </c>
      <c r="H144">
        <f>IF(ekodom[[#This Row],[Kolumna1]] = 0,0,IF(MOD(ekodom[[#This Row],[Kolumna1]],5) = 0,300,0))</f>
        <v>0</v>
      </c>
      <c r="I144">
        <f>ekodom[[#This Row],[Codziennie]]+ekodom[[#This Row],[Prace]]+ekodom[[#This Row],[Podlewanie]]</f>
        <v>190</v>
      </c>
      <c r="J144" s="3">
        <f>IF(ekodom[[#This Row],[Zużycie]]&gt;ekodom[[#This Row],[Stan]],ABS(ekodom[[#This Row],[Zużycie]]-ekodom[[#This Row],[Stan]]),0)</f>
        <v>0</v>
      </c>
      <c r="K144" s="3">
        <f>ekodom[[#This Row],[Stan]]-ekodom[[#This Row],[Zużycie]]+ekodom[[#This Row],[Z wodociągów]]</f>
        <v>191</v>
      </c>
    </row>
    <row r="145" spans="1:11" x14ac:dyDescent="0.3">
      <c r="A145" s="1">
        <v>44705</v>
      </c>
      <c r="B145">
        <v>0</v>
      </c>
      <c r="C145">
        <f>ekodom[[#This Row],[retencja]]+K144</f>
        <v>191</v>
      </c>
      <c r="D145">
        <v>190</v>
      </c>
      <c r="E145">
        <f>IF(WEEKDAY(ekodom[[#This Row],[Data]],2) = 3,70,0)</f>
        <v>0</v>
      </c>
      <c r="F145" s="2">
        <f>IF(AND(MONTH(ekodom[[#This Row],[Data]])&gt;=4,MONTH(ekodom[[#This Row],[Data]])&lt;=9),1,0)</f>
        <v>1</v>
      </c>
      <c r="G145" s="2">
        <f>IF(ekodom[[#This Row],[Czy data pod?]] = 1,IF(ekodom[[#This Row],[retencja]] = 0,G144+1,0),0)</f>
        <v>5</v>
      </c>
      <c r="H145">
        <f>IF(ekodom[[#This Row],[Kolumna1]] = 0,0,IF(MOD(ekodom[[#This Row],[Kolumna1]],5) = 0,300,0))</f>
        <v>300</v>
      </c>
      <c r="I145">
        <f>ekodom[[#This Row],[Codziennie]]+ekodom[[#This Row],[Prace]]+ekodom[[#This Row],[Podlewanie]]</f>
        <v>490</v>
      </c>
      <c r="J145" s="3">
        <f>IF(ekodom[[#This Row],[Zużycie]]&gt;ekodom[[#This Row],[Stan]],ABS(ekodom[[#This Row],[Zużycie]]-ekodom[[#This Row],[Stan]]),0)</f>
        <v>299</v>
      </c>
      <c r="K145" s="3">
        <f>ekodom[[#This Row],[Stan]]-ekodom[[#This Row],[Zużycie]]+ekodom[[#This Row],[Z wodociągów]]</f>
        <v>0</v>
      </c>
    </row>
    <row r="146" spans="1:11" x14ac:dyDescent="0.3">
      <c r="A146" s="1">
        <v>44706</v>
      </c>
      <c r="B146">
        <v>0</v>
      </c>
      <c r="C146">
        <f>ekodom[[#This Row],[retencja]]+K145</f>
        <v>0</v>
      </c>
      <c r="D146">
        <v>190</v>
      </c>
      <c r="E146">
        <f>IF(WEEKDAY(ekodom[[#This Row],[Data]],2) = 3,70,0)</f>
        <v>70</v>
      </c>
      <c r="F146" s="2">
        <f>IF(AND(MONTH(ekodom[[#This Row],[Data]])&gt;=4,MONTH(ekodom[[#This Row],[Data]])&lt;=9),1,0)</f>
        <v>1</v>
      </c>
      <c r="G146" s="2">
        <f>IF(ekodom[[#This Row],[Czy data pod?]] = 1,IF(ekodom[[#This Row],[retencja]] = 0,G145+1,0),0)</f>
        <v>6</v>
      </c>
      <c r="H146">
        <f>IF(ekodom[[#This Row],[Kolumna1]] = 0,0,IF(MOD(ekodom[[#This Row],[Kolumna1]],5) = 0,300,0))</f>
        <v>0</v>
      </c>
      <c r="I146">
        <f>ekodom[[#This Row],[Codziennie]]+ekodom[[#This Row],[Prace]]+ekodom[[#This Row],[Podlewanie]]</f>
        <v>260</v>
      </c>
      <c r="J146" s="3">
        <f>IF(ekodom[[#This Row],[Zużycie]]&gt;ekodom[[#This Row],[Stan]],ABS(ekodom[[#This Row],[Zużycie]]-ekodom[[#This Row],[Stan]]),0)</f>
        <v>260</v>
      </c>
      <c r="K146" s="3">
        <f>ekodom[[#This Row],[Stan]]-ekodom[[#This Row],[Zużycie]]+ekodom[[#This Row],[Z wodociągów]]</f>
        <v>0</v>
      </c>
    </row>
    <row r="147" spans="1:11" x14ac:dyDescent="0.3">
      <c r="A147" s="1">
        <v>44707</v>
      </c>
      <c r="B147">
        <v>0</v>
      </c>
      <c r="C147">
        <f>ekodom[[#This Row],[retencja]]+K146</f>
        <v>0</v>
      </c>
      <c r="D147">
        <v>190</v>
      </c>
      <c r="E147">
        <f>IF(WEEKDAY(ekodom[[#This Row],[Data]],2) = 3,70,0)</f>
        <v>0</v>
      </c>
      <c r="F147" s="2">
        <f>IF(AND(MONTH(ekodom[[#This Row],[Data]])&gt;=4,MONTH(ekodom[[#This Row],[Data]])&lt;=9),1,0)</f>
        <v>1</v>
      </c>
      <c r="G147" s="2">
        <f>IF(ekodom[[#This Row],[Czy data pod?]] = 1,IF(ekodom[[#This Row],[retencja]] = 0,G146+1,0),0)</f>
        <v>7</v>
      </c>
      <c r="H147">
        <f>IF(ekodom[[#This Row],[Kolumna1]] = 0,0,IF(MOD(ekodom[[#This Row],[Kolumna1]],5) = 0,300,0))</f>
        <v>0</v>
      </c>
      <c r="I147">
        <f>ekodom[[#This Row],[Codziennie]]+ekodom[[#This Row],[Prace]]+ekodom[[#This Row],[Podlewanie]]</f>
        <v>190</v>
      </c>
      <c r="J147" s="3">
        <f>IF(ekodom[[#This Row],[Zużycie]]&gt;ekodom[[#This Row],[Stan]],ABS(ekodom[[#This Row],[Zużycie]]-ekodom[[#This Row],[Stan]]),0)</f>
        <v>190</v>
      </c>
      <c r="K147" s="3">
        <f>ekodom[[#This Row],[Stan]]-ekodom[[#This Row],[Zużycie]]+ekodom[[#This Row],[Z wodociągów]]</f>
        <v>0</v>
      </c>
    </row>
    <row r="148" spans="1:11" x14ac:dyDescent="0.3">
      <c r="A148" s="1">
        <v>44708</v>
      </c>
      <c r="B148">
        <v>0</v>
      </c>
      <c r="C148">
        <f>ekodom[[#This Row],[retencja]]+K147</f>
        <v>0</v>
      </c>
      <c r="D148">
        <v>190</v>
      </c>
      <c r="E148">
        <f>IF(WEEKDAY(ekodom[[#This Row],[Data]],2) = 3,70,0)</f>
        <v>0</v>
      </c>
      <c r="F148" s="2">
        <f>IF(AND(MONTH(ekodom[[#This Row],[Data]])&gt;=4,MONTH(ekodom[[#This Row],[Data]])&lt;=9),1,0)</f>
        <v>1</v>
      </c>
      <c r="G148" s="2">
        <f>IF(ekodom[[#This Row],[Czy data pod?]] = 1,IF(ekodom[[#This Row],[retencja]] = 0,G147+1,0),0)</f>
        <v>8</v>
      </c>
      <c r="H148">
        <f>IF(ekodom[[#This Row],[Kolumna1]] = 0,0,IF(MOD(ekodom[[#This Row],[Kolumna1]],5) = 0,300,0))</f>
        <v>0</v>
      </c>
      <c r="I148">
        <f>ekodom[[#This Row],[Codziennie]]+ekodom[[#This Row],[Prace]]+ekodom[[#This Row],[Podlewanie]]</f>
        <v>190</v>
      </c>
      <c r="J148" s="3">
        <f>IF(ekodom[[#This Row],[Zużycie]]&gt;ekodom[[#This Row],[Stan]],ABS(ekodom[[#This Row],[Zużycie]]-ekodom[[#This Row],[Stan]]),0)</f>
        <v>190</v>
      </c>
      <c r="K148" s="3">
        <f>ekodom[[#This Row],[Stan]]-ekodom[[#This Row],[Zużycie]]+ekodom[[#This Row],[Z wodociągów]]</f>
        <v>0</v>
      </c>
    </row>
    <row r="149" spans="1:11" x14ac:dyDescent="0.3">
      <c r="A149" s="1">
        <v>44709</v>
      </c>
      <c r="B149">
        <v>0</v>
      </c>
      <c r="C149">
        <f>ekodom[[#This Row],[retencja]]+K148</f>
        <v>0</v>
      </c>
      <c r="D149">
        <v>190</v>
      </c>
      <c r="E149">
        <f>IF(WEEKDAY(ekodom[[#This Row],[Data]],2) = 3,70,0)</f>
        <v>0</v>
      </c>
      <c r="F149" s="2">
        <f>IF(AND(MONTH(ekodom[[#This Row],[Data]])&gt;=4,MONTH(ekodom[[#This Row],[Data]])&lt;=9),1,0)</f>
        <v>1</v>
      </c>
      <c r="G149" s="2">
        <f>IF(ekodom[[#This Row],[Czy data pod?]] = 1,IF(ekodom[[#This Row],[retencja]] = 0,G148+1,0),0)</f>
        <v>9</v>
      </c>
      <c r="H149">
        <f>IF(ekodom[[#This Row],[Kolumna1]] = 0,0,IF(MOD(ekodom[[#This Row],[Kolumna1]],5) = 0,300,0))</f>
        <v>0</v>
      </c>
      <c r="I149">
        <f>ekodom[[#This Row],[Codziennie]]+ekodom[[#This Row],[Prace]]+ekodom[[#This Row],[Podlewanie]]</f>
        <v>190</v>
      </c>
      <c r="J149" s="3">
        <f>IF(ekodom[[#This Row],[Zużycie]]&gt;ekodom[[#This Row],[Stan]],ABS(ekodom[[#This Row],[Zużycie]]-ekodom[[#This Row],[Stan]]),0)</f>
        <v>190</v>
      </c>
      <c r="K149" s="3">
        <f>ekodom[[#This Row],[Stan]]-ekodom[[#This Row],[Zużycie]]+ekodom[[#This Row],[Z wodociągów]]</f>
        <v>0</v>
      </c>
    </row>
    <row r="150" spans="1:11" x14ac:dyDescent="0.3">
      <c r="A150" s="1">
        <v>44710</v>
      </c>
      <c r="B150">
        <v>0</v>
      </c>
      <c r="C150">
        <f>ekodom[[#This Row],[retencja]]+K149</f>
        <v>0</v>
      </c>
      <c r="D150">
        <v>190</v>
      </c>
      <c r="E150">
        <f>IF(WEEKDAY(ekodom[[#This Row],[Data]],2) = 3,70,0)</f>
        <v>0</v>
      </c>
      <c r="F150" s="2">
        <f>IF(AND(MONTH(ekodom[[#This Row],[Data]])&gt;=4,MONTH(ekodom[[#This Row],[Data]])&lt;=9),1,0)</f>
        <v>1</v>
      </c>
      <c r="G150" s="2">
        <f>IF(ekodom[[#This Row],[Czy data pod?]] = 1,IF(ekodom[[#This Row],[retencja]] = 0,G149+1,0),0)</f>
        <v>10</v>
      </c>
      <c r="H150">
        <f>IF(ekodom[[#This Row],[Kolumna1]] = 0,0,IF(MOD(ekodom[[#This Row],[Kolumna1]],5) = 0,300,0))</f>
        <v>300</v>
      </c>
      <c r="I150">
        <f>ekodom[[#This Row],[Codziennie]]+ekodom[[#This Row],[Prace]]+ekodom[[#This Row],[Podlewanie]]</f>
        <v>490</v>
      </c>
      <c r="J150" s="3">
        <f>IF(ekodom[[#This Row],[Zużycie]]&gt;ekodom[[#This Row],[Stan]],ABS(ekodom[[#This Row],[Zużycie]]-ekodom[[#This Row],[Stan]]),0)</f>
        <v>490</v>
      </c>
      <c r="K150" s="3">
        <f>ekodom[[#This Row],[Stan]]-ekodom[[#This Row],[Zużycie]]+ekodom[[#This Row],[Z wodociągów]]</f>
        <v>0</v>
      </c>
    </row>
    <row r="151" spans="1:11" x14ac:dyDescent="0.3">
      <c r="A151" s="1">
        <v>44711</v>
      </c>
      <c r="B151">
        <v>0</v>
      </c>
      <c r="C151">
        <f>ekodom[[#This Row],[retencja]]+K150</f>
        <v>0</v>
      </c>
      <c r="D151">
        <v>190</v>
      </c>
      <c r="E151">
        <f>IF(WEEKDAY(ekodom[[#This Row],[Data]],2) = 3,70,0)</f>
        <v>0</v>
      </c>
      <c r="F151" s="2">
        <f>IF(AND(MONTH(ekodom[[#This Row],[Data]])&gt;=4,MONTH(ekodom[[#This Row],[Data]])&lt;=9),1,0)</f>
        <v>1</v>
      </c>
      <c r="G151" s="2">
        <f>IF(ekodom[[#This Row],[Czy data pod?]] = 1,IF(ekodom[[#This Row],[retencja]] = 0,G150+1,0),0)</f>
        <v>11</v>
      </c>
      <c r="H151">
        <f>IF(ekodom[[#This Row],[Kolumna1]] = 0,0,IF(MOD(ekodom[[#This Row],[Kolumna1]],5) = 0,300,0))</f>
        <v>0</v>
      </c>
      <c r="I151">
        <f>ekodom[[#This Row],[Codziennie]]+ekodom[[#This Row],[Prace]]+ekodom[[#This Row],[Podlewanie]]</f>
        <v>190</v>
      </c>
      <c r="J151" s="3">
        <f>IF(ekodom[[#This Row],[Zużycie]]&gt;ekodom[[#This Row],[Stan]],ABS(ekodom[[#This Row],[Zużycie]]-ekodom[[#This Row],[Stan]]),0)</f>
        <v>190</v>
      </c>
      <c r="K151" s="3">
        <f>ekodom[[#This Row],[Stan]]-ekodom[[#This Row],[Zużycie]]+ekodom[[#This Row],[Z wodociągów]]</f>
        <v>0</v>
      </c>
    </row>
    <row r="152" spans="1:11" x14ac:dyDescent="0.3">
      <c r="A152" s="1">
        <v>44712</v>
      </c>
      <c r="B152">
        <v>0</v>
      </c>
      <c r="C152">
        <f>ekodom[[#This Row],[retencja]]+K151</f>
        <v>0</v>
      </c>
      <c r="D152">
        <v>190</v>
      </c>
      <c r="E152">
        <f>IF(WEEKDAY(ekodom[[#This Row],[Data]],2) = 3,70,0)</f>
        <v>0</v>
      </c>
      <c r="F152" s="2">
        <f>IF(AND(MONTH(ekodom[[#This Row],[Data]])&gt;=4,MONTH(ekodom[[#This Row],[Data]])&lt;=9),1,0)</f>
        <v>1</v>
      </c>
      <c r="G152" s="2">
        <f>IF(ekodom[[#This Row],[Czy data pod?]] = 1,IF(ekodom[[#This Row],[retencja]] = 0,G151+1,0),0)</f>
        <v>12</v>
      </c>
      <c r="H152">
        <f>IF(ekodom[[#This Row],[Kolumna1]] = 0,0,IF(MOD(ekodom[[#This Row],[Kolumna1]],5) = 0,300,0))</f>
        <v>0</v>
      </c>
      <c r="I152">
        <f>ekodom[[#This Row],[Codziennie]]+ekodom[[#This Row],[Prace]]+ekodom[[#This Row],[Podlewanie]]</f>
        <v>190</v>
      </c>
      <c r="J152" s="3">
        <f>IF(ekodom[[#This Row],[Zużycie]]&gt;ekodom[[#This Row],[Stan]],ABS(ekodom[[#This Row],[Zużycie]]-ekodom[[#This Row],[Stan]]),0)</f>
        <v>190</v>
      </c>
      <c r="K152" s="3">
        <f>ekodom[[#This Row],[Stan]]-ekodom[[#This Row],[Zużycie]]+ekodom[[#This Row],[Z wodociągów]]</f>
        <v>0</v>
      </c>
    </row>
    <row r="153" spans="1:11" x14ac:dyDescent="0.3">
      <c r="A153" s="1">
        <v>44713</v>
      </c>
      <c r="B153">
        <v>0</v>
      </c>
      <c r="C153">
        <f>ekodom[[#This Row],[retencja]]+K152</f>
        <v>0</v>
      </c>
      <c r="D153">
        <v>190</v>
      </c>
      <c r="E153">
        <f>IF(WEEKDAY(ekodom[[#This Row],[Data]],2) = 3,70,0)</f>
        <v>70</v>
      </c>
      <c r="F153" s="2">
        <f>IF(AND(MONTH(ekodom[[#This Row],[Data]])&gt;=4,MONTH(ekodom[[#This Row],[Data]])&lt;=9),1,0)</f>
        <v>1</v>
      </c>
      <c r="G153" s="2">
        <f>IF(ekodom[[#This Row],[Czy data pod?]] = 1,IF(ekodom[[#This Row],[retencja]] = 0,G152+1,0),0)</f>
        <v>13</v>
      </c>
      <c r="H153">
        <f>IF(ekodom[[#This Row],[Kolumna1]] = 0,0,IF(MOD(ekodom[[#This Row],[Kolumna1]],5) = 0,300,0))</f>
        <v>0</v>
      </c>
      <c r="I153">
        <f>ekodom[[#This Row],[Codziennie]]+ekodom[[#This Row],[Prace]]+ekodom[[#This Row],[Podlewanie]]</f>
        <v>260</v>
      </c>
      <c r="J153" s="3">
        <f>IF(ekodom[[#This Row],[Zużycie]]&gt;ekodom[[#This Row],[Stan]],ABS(ekodom[[#This Row],[Zużycie]]-ekodom[[#This Row],[Stan]]),0)</f>
        <v>260</v>
      </c>
      <c r="K153" s="3">
        <f>ekodom[[#This Row],[Stan]]-ekodom[[#This Row],[Zużycie]]+ekodom[[#This Row],[Z wodociągów]]</f>
        <v>0</v>
      </c>
    </row>
    <row r="154" spans="1:11" x14ac:dyDescent="0.3">
      <c r="A154" s="1">
        <v>44714</v>
      </c>
      <c r="B154">
        <v>18</v>
      </c>
      <c r="C154">
        <f>ekodom[[#This Row],[retencja]]+K153</f>
        <v>18</v>
      </c>
      <c r="D154">
        <v>190</v>
      </c>
      <c r="E154">
        <f>IF(WEEKDAY(ekodom[[#This Row],[Data]],2) = 3,70,0)</f>
        <v>0</v>
      </c>
      <c r="F154" s="2">
        <f>IF(AND(MONTH(ekodom[[#This Row],[Data]])&gt;=4,MONTH(ekodom[[#This Row],[Data]])&lt;=9),1,0)</f>
        <v>1</v>
      </c>
      <c r="G154" s="2">
        <f>IF(ekodom[[#This Row],[Czy data pod?]] = 1,IF(ekodom[[#This Row],[retencja]] = 0,G153+1,0),0)</f>
        <v>0</v>
      </c>
      <c r="H154">
        <f>IF(ekodom[[#This Row],[Kolumna1]] = 0,0,IF(MOD(ekodom[[#This Row],[Kolumna1]],5) = 0,300,0))</f>
        <v>0</v>
      </c>
      <c r="I154">
        <f>ekodom[[#This Row],[Codziennie]]+ekodom[[#This Row],[Prace]]+ekodom[[#This Row],[Podlewanie]]</f>
        <v>190</v>
      </c>
      <c r="J154" s="3">
        <f>IF(ekodom[[#This Row],[Zużycie]]&gt;ekodom[[#This Row],[Stan]],ABS(ekodom[[#This Row],[Zużycie]]-ekodom[[#This Row],[Stan]]),0)</f>
        <v>172</v>
      </c>
      <c r="K154" s="3">
        <f>ekodom[[#This Row],[Stan]]-ekodom[[#This Row],[Zużycie]]+ekodom[[#This Row],[Z wodociągów]]</f>
        <v>0</v>
      </c>
    </row>
    <row r="155" spans="1:11" x14ac:dyDescent="0.3">
      <c r="A155" s="1">
        <v>44715</v>
      </c>
      <c r="B155">
        <v>525</v>
      </c>
      <c r="C155">
        <f>ekodom[[#This Row],[retencja]]+K154</f>
        <v>525</v>
      </c>
      <c r="D155">
        <v>190</v>
      </c>
      <c r="E155">
        <f>IF(WEEKDAY(ekodom[[#This Row],[Data]],2) = 3,70,0)</f>
        <v>0</v>
      </c>
      <c r="F155" s="2">
        <f>IF(AND(MONTH(ekodom[[#This Row],[Data]])&gt;=4,MONTH(ekodom[[#This Row],[Data]])&lt;=9),1,0)</f>
        <v>1</v>
      </c>
      <c r="G155" s="2">
        <f>IF(ekodom[[#This Row],[Czy data pod?]] = 1,IF(ekodom[[#This Row],[retencja]] = 0,G154+1,0),0)</f>
        <v>0</v>
      </c>
      <c r="H155">
        <f>IF(ekodom[[#This Row],[Kolumna1]] = 0,0,IF(MOD(ekodom[[#This Row],[Kolumna1]],5) = 0,300,0))</f>
        <v>0</v>
      </c>
      <c r="I155">
        <f>ekodom[[#This Row],[Codziennie]]+ekodom[[#This Row],[Prace]]+ekodom[[#This Row],[Podlewanie]]</f>
        <v>190</v>
      </c>
      <c r="J155" s="3">
        <f>IF(ekodom[[#This Row],[Zużycie]]&gt;ekodom[[#This Row],[Stan]],ABS(ekodom[[#This Row],[Zużycie]]-ekodom[[#This Row],[Stan]]),0)</f>
        <v>0</v>
      </c>
      <c r="K155" s="3">
        <f>ekodom[[#This Row],[Stan]]-ekodom[[#This Row],[Zużycie]]+ekodom[[#This Row],[Z wodociągów]]</f>
        <v>335</v>
      </c>
    </row>
    <row r="156" spans="1:11" x14ac:dyDescent="0.3">
      <c r="A156" s="1">
        <v>44716</v>
      </c>
      <c r="B156">
        <v>697</v>
      </c>
      <c r="C156">
        <f>ekodom[[#This Row],[retencja]]+K155</f>
        <v>1032</v>
      </c>
      <c r="D156">
        <v>190</v>
      </c>
      <c r="E156">
        <f>IF(WEEKDAY(ekodom[[#This Row],[Data]],2) = 3,70,0)</f>
        <v>0</v>
      </c>
      <c r="F156" s="2">
        <f>IF(AND(MONTH(ekodom[[#This Row],[Data]])&gt;=4,MONTH(ekodom[[#This Row],[Data]])&lt;=9),1,0)</f>
        <v>1</v>
      </c>
      <c r="G156" s="2">
        <f>IF(ekodom[[#This Row],[Czy data pod?]] = 1,IF(ekodom[[#This Row],[retencja]] = 0,G155+1,0),0)</f>
        <v>0</v>
      </c>
      <c r="H156">
        <f>IF(ekodom[[#This Row],[Kolumna1]] = 0,0,IF(MOD(ekodom[[#This Row],[Kolumna1]],5) = 0,300,0))</f>
        <v>0</v>
      </c>
      <c r="I156">
        <f>ekodom[[#This Row],[Codziennie]]+ekodom[[#This Row],[Prace]]+ekodom[[#This Row],[Podlewanie]]</f>
        <v>190</v>
      </c>
      <c r="J156" s="3">
        <f>IF(ekodom[[#This Row],[Zużycie]]&gt;ekodom[[#This Row],[Stan]],ABS(ekodom[[#This Row],[Zużycie]]-ekodom[[#This Row],[Stan]]),0)</f>
        <v>0</v>
      </c>
      <c r="K156" s="3">
        <f>ekodom[[#This Row],[Stan]]-ekodom[[#This Row],[Zużycie]]+ekodom[[#This Row],[Z wodociągów]]</f>
        <v>842</v>
      </c>
    </row>
    <row r="157" spans="1:11" x14ac:dyDescent="0.3">
      <c r="A157" s="1">
        <v>44717</v>
      </c>
      <c r="B157">
        <v>786</v>
      </c>
      <c r="C157">
        <f>ekodom[[#This Row],[retencja]]+K156</f>
        <v>1628</v>
      </c>
      <c r="D157">
        <v>190</v>
      </c>
      <c r="E157">
        <f>IF(WEEKDAY(ekodom[[#This Row],[Data]],2) = 3,70,0)</f>
        <v>0</v>
      </c>
      <c r="F157" s="2">
        <f>IF(AND(MONTH(ekodom[[#This Row],[Data]])&gt;=4,MONTH(ekodom[[#This Row],[Data]])&lt;=9),1,0)</f>
        <v>1</v>
      </c>
      <c r="G157" s="2">
        <f>IF(ekodom[[#This Row],[Czy data pod?]] = 1,IF(ekodom[[#This Row],[retencja]] = 0,G156+1,0),0)</f>
        <v>0</v>
      </c>
      <c r="H157">
        <f>IF(ekodom[[#This Row],[Kolumna1]] = 0,0,IF(MOD(ekodom[[#This Row],[Kolumna1]],5) = 0,300,0))</f>
        <v>0</v>
      </c>
      <c r="I157">
        <f>ekodom[[#This Row],[Codziennie]]+ekodom[[#This Row],[Prace]]+ekodom[[#This Row],[Podlewanie]]</f>
        <v>190</v>
      </c>
      <c r="J157" s="3">
        <f>IF(ekodom[[#This Row],[Zużycie]]&gt;ekodom[[#This Row],[Stan]],ABS(ekodom[[#This Row],[Zużycie]]-ekodom[[#This Row],[Stan]]),0)</f>
        <v>0</v>
      </c>
      <c r="K157" s="3">
        <f>ekodom[[#This Row],[Stan]]-ekodom[[#This Row],[Zużycie]]+ekodom[[#This Row],[Z wodociągów]]</f>
        <v>1438</v>
      </c>
    </row>
    <row r="158" spans="1:11" x14ac:dyDescent="0.3">
      <c r="A158" s="1">
        <v>44718</v>
      </c>
      <c r="B158">
        <v>792</v>
      </c>
      <c r="C158">
        <f>ekodom[[#This Row],[retencja]]+K157</f>
        <v>2230</v>
      </c>
      <c r="D158">
        <v>190</v>
      </c>
      <c r="E158">
        <f>IF(WEEKDAY(ekodom[[#This Row],[Data]],2) = 3,70,0)</f>
        <v>0</v>
      </c>
      <c r="F158" s="2">
        <f>IF(AND(MONTH(ekodom[[#This Row],[Data]])&gt;=4,MONTH(ekodom[[#This Row],[Data]])&lt;=9),1,0)</f>
        <v>1</v>
      </c>
      <c r="G158" s="2">
        <f>IF(ekodom[[#This Row],[Czy data pod?]] = 1,IF(ekodom[[#This Row],[retencja]] = 0,G157+1,0),0)</f>
        <v>0</v>
      </c>
      <c r="H158">
        <f>IF(ekodom[[#This Row],[Kolumna1]] = 0,0,IF(MOD(ekodom[[#This Row],[Kolumna1]],5) = 0,300,0))</f>
        <v>0</v>
      </c>
      <c r="I158">
        <f>ekodom[[#This Row],[Codziennie]]+ekodom[[#This Row],[Prace]]+ekodom[[#This Row],[Podlewanie]]</f>
        <v>190</v>
      </c>
      <c r="J158" s="3">
        <f>IF(ekodom[[#This Row],[Zużycie]]&gt;ekodom[[#This Row],[Stan]],ABS(ekodom[[#This Row],[Zużycie]]-ekodom[[#This Row],[Stan]]),0)</f>
        <v>0</v>
      </c>
      <c r="K158" s="3">
        <f>ekodom[[#This Row],[Stan]]-ekodom[[#This Row],[Zużycie]]+ekodom[[#This Row],[Z wodociągów]]</f>
        <v>2040</v>
      </c>
    </row>
    <row r="159" spans="1:11" x14ac:dyDescent="0.3">
      <c r="A159" s="1">
        <v>44719</v>
      </c>
      <c r="B159">
        <v>0</v>
      </c>
      <c r="C159">
        <f>ekodom[[#This Row],[retencja]]+K158</f>
        <v>2040</v>
      </c>
      <c r="D159">
        <v>190</v>
      </c>
      <c r="E159">
        <f>IF(WEEKDAY(ekodom[[#This Row],[Data]],2) = 3,70,0)</f>
        <v>0</v>
      </c>
      <c r="F159" s="2">
        <f>IF(AND(MONTH(ekodom[[#This Row],[Data]])&gt;=4,MONTH(ekodom[[#This Row],[Data]])&lt;=9),1,0)</f>
        <v>1</v>
      </c>
      <c r="G159" s="2">
        <f>IF(ekodom[[#This Row],[Czy data pod?]] = 1,IF(ekodom[[#This Row],[retencja]] = 0,G158+1,0),0)</f>
        <v>1</v>
      </c>
      <c r="H159">
        <f>IF(ekodom[[#This Row],[Kolumna1]] = 0,0,IF(MOD(ekodom[[#This Row],[Kolumna1]],5) = 0,300,0))</f>
        <v>0</v>
      </c>
      <c r="I159">
        <f>ekodom[[#This Row],[Codziennie]]+ekodom[[#This Row],[Prace]]+ekodom[[#This Row],[Podlewanie]]</f>
        <v>190</v>
      </c>
      <c r="J159" s="3">
        <f>IF(ekodom[[#This Row],[Zużycie]]&gt;ekodom[[#This Row],[Stan]],ABS(ekodom[[#This Row],[Zużycie]]-ekodom[[#This Row],[Stan]]),0)</f>
        <v>0</v>
      </c>
      <c r="K159" s="3">
        <f>ekodom[[#This Row],[Stan]]-ekodom[[#This Row],[Zużycie]]+ekodom[[#This Row],[Z wodociągów]]</f>
        <v>1850</v>
      </c>
    </row>
    <row r="160" spans="1:11" x14ac:dyDescent="0.3">
      <c r="A160" s="1">
        <v>44720</v>
      </c>
      <c r="B160">
        <v>0</v>
      </c>
      <c r="C160">
        <f>ekodom[[#This Row],[retencja]]+K159</f>
        <v>1850</v>
      </c>
      <c r="D160">
        <v>190</v>
      </c>
      <c r="E160">
        <f>IF(WEEKDAY(ekodom[[#This Row],[Data]],2) = 3,70,0)</f>
        <v>70</v>
      </c>
      <c r="F160" s="2">
        <f>IF(AND(MONTH(ekodom[[#This Row],[Data]])&gt;=4,MONTH(ekodom[[#This Row],[Data]])&lt;=9),1,0)</f>
        <v>1</v>
      </c>
      <c r="G160" s="2">
        <f>IF(ekodom[[#This Row],[Czy data pod?]] = 1,IF(ekodom[[#This Row],[retencja]] = 0,G159+1,0),0)</f>
        <v>2</v>
      </c>
      <c r="H160">
        <f>IF(ekodom[[#This Row],[Kolumna1]] = 0,0,IF(MOD(ekodom[[#This Row],[Kolumna1]],5) = 0,300,0))</f>
        <v>0</v>
      </c>
      <c r="I160">
        <f>ekodom[[#This Row],[Codziennie]]+ekodom[[#This Row],[Prace]]+ekodom[[#This Row],[Podlewanie]]</f>
        <v>260</v>
      </c>
      <c r="J160" s="3">
        <f>IF(ekodom[[#This Row],[Zużycie]]&gt;ekodom[[#This Row],[Stan]],ABS(ekodom[[#This Row],[Zużycie]]-ekodom[[#This Row],[Stan]]),0)</f>
        <v>0</v>
      </c>
      <c r="K160" s="3">
        <f>ekodom[[#This Row],[Stan]]-ekodom[[#This Row],[Zużycie]]+ekodom[[#This Row],[Z wodociągów]]</f>
        <v>1590</v>
      </c>
    </row>
    <row r="161" spans="1:11" x14ac:dyDescent="0.3">
      <c r="A161" s="1">
        <v>44721</v>
      </c>
      <c r="B161">
        <v>0</v>
      </c>
      <c r="C161">
        <f>ekodom[[#This Row],[retencja]]+K160</f>
        <v>1590</v>
      </c>
      <c r="D161">
        <v>190</v>
      </c>
      <c r="E161">
        <f>IF(WEEKDAY(ekodom[[#This Row],[Data]],2) = 3,70,0)</f>
        <v>0</v>
      </c>
      <c r="F161" s="2">
        <f>IF(AND(MONTH(ekodom[[#This Row],[Data]])&gt;=4,MONTH(ekodom[[#This Row],[Data]])&lt;=9),1,0)</f>
        <v>1</v>
      </c>
      <c r="G161" s="2">
        <f>IF(ekodom[[#This Row],[Czy data pod?]] = 1,IF(ekodom[[#This Row],[retencja]] = 0,G160+1,0),0)</f>
        <v>3</v>
      </c>
      <c r="H161">
        <f>IF(ekodom[[#This Row],[Kolumna1]] = 0,0,IF(MOD(ekodom[[#This Row],[Kolumna1]],5) = 0,300,0))</f>
        <v>0</v>
      </c>
      <c r="I161">
        <f>ekodom[[#This Row],[Codziennie]]+ekodom[[#This Row],[Prace]]+ekodom[[#This Row],[Podlewanie]]</f>
        <v>190</v>
      </c>
      <c r="J161" s="3">
        <f>IF(ekodom[[#This Row],[Zużycie]]&gt;ekodom[[#This Row],[Stan]],ABS(ekodom[[#This Row],[Zużycie]]-ekodom[[#This Row],[Stan]]),0)</f>
        <v>0</v>
      </c>
      <c r="K161" s="3">
        <f>ekodom[[#This Row],[Stan]]-ekodom[[#This Row],[Zużycie]]+ekodom[[#This Row],[Z wodociągów]]</f>
        <v>1400</v>
      </c>
    </row>
    <row r="162" spans="1:11" x14ac:dyDescent="0.3">
      <c r="A162" s="1">
        <v>44722</v>
      </c>
      <c r="B162">
        <v>0</v>
      </c>
      <c r="C162">
        <f>ekodom[[#This Row],[retencja]]+K161</f>
        <v>1400</v>
      </c>
      <c r="D162">
        <v>190</v>
      </c>
      <c r="E162">
        <f>IF(WEEKDAY(ekodom[[#This Row],[Data]],2) = 3,70,0)</f>
        <v>0</v>
      </c>
      <c r="F162" s="2">
        <f>IF(AND(MONTH(ekodom[[#This Row],[Data]])&gt;=4,MONTH(ekodom[[#This Row],[Data]])&lt;=9),1,0)</f>
        <v>1</v>
      </c>
      <c r="G162" s="2">
        <f>IF(ekodom[[#This Row],[Czy data pod?]] = 1,IF(ekodom[[#This Row],[retencja]] = 0,G161+1,0),0)</f>
        <v>4</v>
      </c>
      <c r="H162">
        <f>IF(ekodom[[#This Row],[Kolumna1]] = 0,0,IF(MOD(ekodom[[#This Row],[Kolumna1]],5) = 0,300,0))</f>
        <v>0</v>
      </c>
      <c r="I162">
        <f>ekodom[[#This Row],[Codziennie]]+ekodom[[#This Row],[Prace]]+ekodom[[#This Row],[Podlewanie]]</f>
        <v>190</v>
      </c>
      <c r="J162" s="3">
        <f>IF(ekodom[[#This Row],[Zużycie]]&gt;ekodom[[#This Row],[Stan]],ABS(ekodom[[#This Row],[Zużycie]]-ekodom[[#This Row],[Stan]]),0)</f>
        <v>0</v>
      </c>
      <c r="K162" s="3">
        <f>ekodom[[#This Row],[Stan]]-ekodom[[#This Row],[Zużycie]]+ekodom[[#This Row],[Z wodociągów]]</f>
        <v>1210</v>
      </c>
    </row>
    <row r="163" spans="1:11" x14ac:dyDescent="0.3">
      <c r="A163" s="1">
        <v>44723</v>
      </c>
      <c r="B163">
        <v>0</v>
      </c>
      <c r="C163">
        <f>ekodom[[#This Row],[retencja]]+K162</f>
        <v>1210</v>
      </c>
      <c r="D163">
        <v>190</v>
      </c>
      <c r="E163">
        <f>IF(WEEKDAY(ekodom[[#This Row],[Data]],2) = 3,70,0)</f>
        <v>0</v>
      </c>
      <c r="F163" s="2">
        <f>IF(AND(MONTH(ekodom[[#This Row],[Data]])&gt;=4,MONTH(ekodom[[#This Row],[Data]])&lt;=9),1,0)</f>
        <v>1</v>
      </c>
      <c r="G163" s="2">
        <f>IF(ekodom[[#This Row],[Czy data pod?]] = 1,IF(ekodom[[#This Row],[retencja]] = 0,G162+1,0),0)</f>
        <v>5</v>
      </c>
      <c r="H163">
        <f>IF(ekodom[[#This Row],[Kolumna1]] = 0,0,IF(MOD(ekodom[[#This Row],[Kolumna1]],5) = 0,300,0))</f>
        <v>300</v>
      </c>
      <c r="I163">
        <f>ekodom[[#This Row],[Codziennie]]+ekodom[[#This Row],[Prace]]+ekodom[[#This Row],[Podlewanie]]</f>
        <v>490</v>
      </c>
      <c r="J163" s="3">
        <f>IF(ekodom[[#This Row],[Zużycie]]&gt;ekodom[[#This Row],[Stan]],ABS(ekodom[[#This Row],[Zużycie]]-ekodom[[#This Row],[Stan]]),0)</f>
        <v>0</v>
      </c>
      <c r="K163" s="3">
        <f>ekodom[[#This Row],[Stan]]-ekodom[[#This Row],[Zużycie]]+ekodom[[#This Row],[Z wodociągów]]</f>
        <v>720</v>
      </c>
    </row>
    <row r="164" spans="1:11" x14ac:dyDescent="0.3">
      <c r="A164" s="1">
        <v>44724</v>
      </c>
      <c r="B164">
        <v>0</v>
      </c>
      <c r="C164">
        <f>ekodom[[#This Row],[retencja]]+K163</f>
        <v>720</v>
      </c>
      <c r="D164">
        <v>190</v>
      </c>
      <c r="E164">
        <f>IF(WEEKDAY(ekodom[[#This Row],[Data]],2) = 3,70,0)</f>
        <v>0</v>
      </c>
      <c r="F164" s="2">
        <f>IF(AND(MONTH(ekodom[[#This Row],[Data]])&gt;=4,MONTH(ekodom[[#This Row],[Data]])&lt;=9),1,0)</f>
        <v>1</v>
      </c>
      <c r="G164" s="2">
        <f>IF(ekodom[[#This Row],[Czy data pod?]] = 1,IF(ekodom[[#This Row],[retencja]] = 0,G163+1,0),0)</f>
        <v>6</v>
      </c>
      <c r="H164">
        <f>IF(ekodom[[#This Row],[Kolumna1]] = 0,0,IF(MOD(ekodom[[#This Row],[Kolumna1]],5) = 0,300,0))</f>
        <v>0</v>
      </c>
      <c r="I164">
        <f>ekodom[[#This Row],[Codziennie]]+ekodom[[#This Row],[Prace]]+ekodom[[#This Row],[Podlewanie]]</f>
        <v>190</v>
      </c>
      <c r="J164" s="3">
        <f>IF(ekodom[[#This Row],[Zużycie]]&gt;ekodom[[#This Row],[Stan]],ABS(ekodom[[#This Row],[Zużycie]]-ekodom[[#This Row],[Stan]]),0)</f>
        <v>0</v>
      </c>
      <c r="K164" s="3">
        <f>ekodom[[#This Row],[Stan]]-ekodom[[#This Row],[Zużycie]]+ekodom[[#This Row],[Z wodociągów]]</f>
        <v>530</v>
      </c>
    </row>
    <row r="165" spans="1:11" x14ac:dyDescent="0.3">
      <c r="A165" s="1">
        <v>44725</v>
      </c>
      <c r="B165">
        <v>0</v>
      </c>
      <c r="C165">
        <f>ekodom[[#This Row],[retencja]]+K164</f>
        <v>530</v>
      </c>
      <c r="D165">
        <v>190</v>
      </c>
      <c r="E165">
        <f>IF(WEEKDAY(ekodom[[#This Row],[Data]],2) = 3,70,0)</f>
        <v>0</v>
      </c>
      <c r="F165" s="2">
        <f>IF(AND(MONTH(ekodom[[#This Row],[Data]])&gt;=4,MONTH(ekodom[[#This Row],[Data]])&lt;=9),1,0)</f>
        <v>1</v>
      </c>
      <c r="G165" s="2">
        <f>IF(ekodom[[#This Row],[Czy data pod?]] = 1,IF(ekodom[[#This Row],[retencja]] = 0,G164+1,0),0)</f>
        <v>7</v>
      </c>
      <c r="H165">
        <f>IF(ekodom[[#This Row],[Kolumna1]] = 0,0,IF(MOD(ekodom[[#This Row],[Kolumna1]],5) = 0,300,0))</f>
        <v>0</v>
      </c>
      <c r="I165">
        <f>ekodom[[#This Row],[Codziennie]]+ekodom[[#This Row],[Prace]]+ekodom[[#This Row],[Podlewanie]]</f>
        <v>190</v>
      </c>
      <c r="J165" s="3">
        <f>IF(ekodom[[#This Row],[Zużycie]]&gt;ekodom[[#This Row],[Stan]],ABS(ekodom[[#This Row],[Zużycie]]-ekodom[[#This Row],[Stan]]),0)</f>
        <v>0</v>
      </c>
      <c r="K165" s="3">
        <f>ekodom[[#This Row],[Stan]]-ekodom[[#This Row],[Zużycie]]+ekodom[[#This Row],[Z wodociągów]]</f>
        <v>340</v>
      </c>
    </row>
    <row r="166" spans="1:11" x14ac:dyDescent="0.3">
      <c r="A166" s="1">
        <v>44726</v>
      </c>
      <c r="B166">
        <v>0</v>
      </c>
      <c r="C166">
        <f>ekodom[[#This Row],[retencja]]+K165</f>
        <v>340</v>
      </c>
      <c r="D166">
        <v>190</v>
      </c>
      <c r="E166">
        <f>IF(WEEKDAY(ekodom[[#This Row],[Data]],2) = 3,70,0)</f>
        <v>0</v>
      </c>
      <c r="F166" s="2">
        <f>IF(AND(MONTH(ekodom[[#This Row],[Data]])&gt;=4,MONTH(ekodom[[#This Row],[Data]])&lt;=9),1,0)</f>
        <v>1</v>
      </c>
      <c r="G166" s="2">
        <f>IF(ekodom[[#This Row],[Czy data pod?]] = 1,IF(ekodom[[#This Row],[retencja]] = 0,G165+1,0),0)</f>
        <v>8</v>
      </c>
      <c r="H166">
        <f>IF(ekodom[[#This Row],[Kolumna1]] = 0,0,IF(MOD(ekodom[[#This Row],[Kolumna1]],5) = 0,300,0))</f>
        <v>0</v>
      </c>
      <c r="I166">
        <f>ekodom[[#This Row],[Codziennie]]+ekodom[[#This Row],[Prace]]+ekodom[[#This Row],[Podlewanie]]</f>
        <v>190</v>
      </c>
      <c r="J166" s="3">
        <f>IF(ekodom[[#This Row],[Zużycie]]&gt;ekodom[[#This Row],[Stan]],ABS(ekodom[[#This Row],[Zużycie]]-ekodom[[#This Row],[Stan]]),0)</f>
        <v>0</v>
      </c>
      <c r="K166" s="3">
        <f>ekodom[[#This Row],[Stan]]-ekodom[[#This Row],[Zużycie]]+ekodom[[#This Row],[Z wodociągów]]</f>
        <v>150</v>
      </c>
    </row>
    <row r="167" spans="1:11" x14ac:dyDescent="0.3">
      <c r="A167" s="1">
        <v>44727</v>
      </c>
      <c r="B167">
        <v>0</v>
      </c>
      <c r="C167">
        <f>ekodom[[#This Row],[retencja]]+K166</f>
        <v>150</v>
      </c>
      <c r="D167">
        <v>190</v>
      </c>
      <c r="E167">
        <f>IF(WEEKDAY(ekodom[[#This Row],[Data]],2) = 3,70,0)</f>
        <v>70</v>
      </c>
      <c r="F167" s="2">
        <f>IF(AND(MONTH(ekodom[[#This Row],[Data]])&gt;=4,MONTH(ekodom[[#This Row],[Data]])&lt;=9),1,0)</f>
        <v>1</v>
      </c>
      <c r="G167" s="2">
        <f>IF(ekodom[[#This Row],[Czy data pod?]] = 1,IF(ekodom[[#This Row],[retencja]] = 0,G166+1,0),0)</f>
        <v>9</v>
      </c>
      <c r="H167">
        <f>IF(ekodom[[#This Row],[Kolumna1]] = 0,0,IF(MOD(ekodom[[#This Row],[Kolumna1]],5) = 0,300,0))</f>
        <v>0</v>
      </c>
      <c r="I167">
        <f>ekodom[[#This Row],[Codziennie]]+ekodom[[#This Row],[Prace]]+ekodom[[#This Row],[Podlewanie]]</f>
        <v>260</v>
      </c>
      <c r="J167" s="3">
        <f>IF(ekodom[[#This Row],[Zużycie]]&gt;ekodom[[#This Row],[Stan]],ABS(ekodom[[#This Row],[Zużycie]]-ekodom[[#This Row],[Stan]]),0)</f>
        <v>110</v>
      </c>
      <c r="K167" s="3">
        <f>ekodom[[#This Row],[Stan]]-ekodom[[#This Row],[Zużycie]]+ekodom[[#This Row],[Z wodociągów]]</f>
        <v>0</v>
      </c>
    </row>
    <row r="168" spans="1:11" x14ac:dyDescent="0.3">
      <c r="A168" s="1">
        <v>44728</v>
      </c>
      <c r="B168">
        <v>0</v>
      </c>
      <c r="C168">
        <f>ekodom[[#This Row],[retencja]]+K167</f>
        <v>0</v>
      </c>
      <c r="D168">
        <v>190</v>
      </c>
      <c r="E168">
        <f>IF(WEEKDAY(ekodom[[#This Row],[Data]],2) = 3,70,0)</f>
        <v>0</v>
      </c>
      <c r="F168" s="2">
        <f>IF(AND(MONTH(ekodom[[#This Row],[Data]])&gt;=4,MONTH(ekodom[[#This Row],[Data]])&lt;=9),1,0)</f>
        <v>1</v>
      </c>
      <c r="G168" s="2">
        <f>IF(ekodom[[#This Row],[Czy data pod?]] = 1,IF(ekodom[[#This Row],[retencja]] = 0,G167+1,0),0)</f>
        <v>10</v>
      </c>
      <c r="H168">
        <f>IF(ekodom[[#This Row],[Kolumna1]] = 0,0,IF(MOD(ekodom[[#This Row],[Kolumna1]],5) = 0,300,0))</f>
        <v>300</v>
      </c>
      <c r="I168">
        <f>ekodom[[#This Row],[Codziennie]]+ekodom[[#This Row],[Prace]]+ekodom[[#This Row],[Podlewanie]]</f>
        <v>490</v>
      </c>
      <c r="J168" s="3">
        <f>IF(ekodom[[#This Row],[Zużycie]]&gt;ekodom[[#This Row],[Stan]],ABS(ekodom[[#This Row],[Zużycie]]-ekodom[[#This Row],[Stan]]),0)</f>
        <v>490</v>
      </c>
      <c r="K168" s="3">
        <f>ekodom[[#This Row],[Stan]]-ekodom[[#This Row],[Zużycie]]+ekodom[[#This Row],[Z wodociągów]]</f>
        <v>0</v>
      </c>
    </row>
    <row r="169" spans="1:11" x14ac:dyDescent="0.3">
      <c r="A169" s="1">
        <v>44729</v>
      </c>
      <c r="B169">
        <v>998</v>
      </c>
      <c r="C169">
        <f>ekodom[[#This Row],[retencja]]+K168</f>
        <v>998</v>
      </c>
      <c r="D169">
        <v>190</v>
      </c>
      <c r="E169">
        <f>IF(WEEKDAY(ekodom[[#This Row],[Data]],2) = 3,70,0)</f>
        <v>0</v>
      </c>
      <c r="F169" s="2">
        <f>IF(AND(MONTH(ekodom[[#This Row],[Data]])&gt;=4,MONTH(ekodom[[#This Row],[Data]])&lt;=9),1,0)</f>
        <v>1</v>
      </c>
      <c r="G169" s="2">
        <f>IF(ekodom[[#This Row],[Czy data pod?]] = 1,IF(ekodom[[#This Row],[retencja]] = 0,G168+1,0),0)</f>
        <v>0</v>
      </c>
      <c r="H169">
        <f>IF(ekodom[[#This Row],[Kolumna1]] = 0,0,IF(MOD(ekodom[[#This Row],[Kolumna1]],5) = 0,300,0))</f>
        <v>0</v>
      </c>
      <c r="I169">
        <f>ekodom[[#This Row],[Codziennie]]+ekodom[[#This Row],[Prace]]+ekodom[[#This Row],[Podlewanie]]</f>
        <v>190</v>
      </c>
      <c r="J169" s="3">
        <f>IF(ekodom[[#This Row],[Zużycie]]&gt;ekodom[[#This Row],[Stan]],ABS(ekodom[[#This Row],[Zużycie]]-ekodom[[#This Row],[Stan]]),0)</f>
        <v>0</v>
      </c>
      <c r="K169" s="3">
        <f>ekodom[[#This Row],[Stan]]-ekodom[[#This Row],[Zużycie]]+ekodom[[#This Row],[Z wodociągów]]</f>
        <v>808</v>
      </c>
    </row>
    <row r="170" spans="1:11" x14ac:dyDescent="0.3">
      <c r="A170" s="1">
        <v>44730</v>
      </c>
      <c r="B170">
        <v>0</v>
      </c>
      <c r="C170">
        <f>ekodom[[#This Row],[retencja]]+K169</f>
        <v>808</v>
      </c>
      <c r="D170">
        <v>190</v>
      </c>
      <c r="E170">
        <f>IF(WEEKDAY(ekodom[[#This Row],[Data]],2) = 3,70,0)</f>
        <v>0</v>
      </c>
      <c r="F170" s="2">
        <f>IF(AND(MONTH(ekodom[[#This Row],[Data]])&gt;=4,MONTH(ekodom[[#This Row],[Data]])&lt;=9),1,0)</f>
        <v>1</v>
      </c>
      <c r="G170" s="2">
        <f>IF(ekodom[[#This Row],[Czy data pod?]] = 1,IF(ekodom[[#This Row],[retencja]] = 0,G169+1,0),0)</f>
        <v>1</v>
      </c>
      <c r="H170">
        <f>IF(ekodom[[#This Row],[Kolumna1]] = 0,0,IF(MOD(ekodom[[#This Row],[Kolumna1]],5) = 0,300,0))</f>
        <v>0</v>
      </c>
      <c r="I170">
        <f>ekodom[[#This Row],[Codziennie]]+ekodom[[#This Row],[Prace]]+ekodom[[#This Row],[Podlewanie]]</f>
        <v>190</v>
      </c>
      <c r="J170" s="3">
        <f>IF(ekodom[[#This Row],[Zużycie]]&gt;ekodom[[#This Row],[Stan]],ABS(ekodom[[#This Row],[Zużycie]]-ekodom[[#This Row],[Stan]]),0)</f>
        <v>0</v>
      </c>
      <c r="K170" s="3">
        <f>ekodom[[#This Row],[Stan]]-ekodom[[#This Row],[Zużycie]]+ekodom[[#This Row],[Z wodociągów]]</f>
        <v>618</v>
      </c>
    </row>
    <row r="171" spans="1:11" x14ac:dyDescent="0.3">
      <c r="A171" s="1">
        <v>44731</v>
      </c>
      <c r="B171">
        <v>0</v>
      </c>
      <c r="C171">
        <f>ekodom[[#This Row],[retencja]]+K170</f>
        <v>618</v>
      </c>
      <c r="D171">
        <v>190</v>
      </c>
      <c r="E171">
        <f>IF(WEEKDAY(ekodom[[#This Row],[Data]],2) = 3,70,0)</f>
        <v>0</v>
      </c>
      <c r="F171" s="2">
        <f>IF(AND(MONTH(ekodom[[#This Row],[Data]])&gt;=4,MONTH(ekodom[[#This Row],[Data]])&lt;=9),1,0)</f>
        <v>1</v>
      </c>
      <c r="G171" s="2">
        <f>IF(ekodom[[#This Row],[Czy data pod?]] = 1,IF(ekodom[[#This Row],[retencja]] = 0,G170+1,0),0)</f>
        <v>2</v>
      </c>
      <c r="H171">
        <f>IF(ekodom[[#This Row],[Kolumna1]] = 0,0,IF(MOD(ekodom[[#This Row],[Kolumna1]],5) = 0,300,0))</f>
        <v>0</v>
      </c>
      <c r="I171">
        <f>ekodom[[#This Row],[Codziennie]]+ekodom[[#This Row],[Prace]]+ekodom[[#This Row],[Podlewanie]]</f>
        <v>190</v>
      </c>
      <c r="J171" s="3">
        <f>IF(ekodom[[#This Row],[Zużycie]]&gt;ekodom[[#This Row],[Stan]],ABS(ekodom[[#This Row],[Zużycie]]-ekodom[[#This Row],[Stan]]),0)</f>
        <v>0</v>
      </c>
      <c r="K171" s="3">
        <f>ekodom[[#This Row],[Stan]]-ekodom[[#This Row],[Zużycie]]+ekodom[[#This Row],[Z wodociągów]]</f>
        <v>428</v>
      </c>
    </row>
    <row r="172" spans="1:11" x14ac:dyDescent="0.3">
      <c r="A172" s="1">
        <v>44732</v>
      </c>
      <c r="B172">
        <v>0</v>
      </c>
      <c r="C172">
        <f>ekodom[[#This Row],[retencja]]+K171</f>
        <v>428</v>
      </c>
      <c r="D172">
        <v>190</v>
      </c>
      <c r="E172">
        <f>IF(WEEKDAY(ekodom[[#This Row],[Data]],2) = 3,70,0)</f>
        <v>0</v>
      </c>
      <c r="F172" s="2">
        <f>IF(AND(MONTH(ekodom[[#This Row],[Data]])&gt;=4,MONTH(ekodom[[#This Row],[Data]])&lt;=9),1,0)</f>
        <v>1</v>
      </c>
      <c r="G172" s="2">
        <f>IF(ekodom[[#This Row],[Czy data pod?]] = 1,IF(ekodom[[#This Row],[retencja]] = 0,G171+1,0),0)</f>
        <v>3</v>
      </c>
      <c r="H172">
        <f>IF(ekodom[[#This Row],[Kolumna1]] = 0,0,IF(MOD(ekodom[[#This Row],[Kolumna1]],5) = 0,300,0))</f>
        <v>0</v>
      </c>
      <c r="I172">
        <f>ekodom[[#This Row],[Codziennie]]+ekodom[[#This Row],[Prace]]+ekodom[[#This Row],[Podlewanie]]</f>
        <v>190</v>
      </c>
      <c r="J172" s="3">
        <f>IF(ekodom[[#This Row],[Zużycie]]&gt;ekodom[[#This Row],[Stan]],ABS(ekodom[[#This Row],[Zużycie]]-ekodom[[#This Row],[Stan]]),0)</f>
        <v>0</v>
      </c>
      <c r="K172" s="3">
        <f>ekodom[[#This Row],[Stan]]-ekodom[[#This Row],[Zużycie]]+ekodom[[#This Row],[Z wodociągów]]</f>
        <v>238</v>
      </c>
    </row>
    <row r="173" spans="1:11" x14ac:dyDescent="0.3">
      <c r="A173" s="1">
        <v>44733</v>
      </c>
      <c r="B173">
        <v>0</v>
      </c>
      <c r="C173">
        <f>ekodom[[#This Row],[retencja]]+K172</f>
        <v>238</v>
      </c>
      <c r="D173">
        <v>190</v>
      </c>
      <c r="E173">
        <f>IF(WEEKDAY(ekodom[[#This Row],[Data]],2) = 3,70,0)</f>
        <v>0</v>
      </c>
      <c r="F173" s="2">
        <f>IF(AND(MONTH(ekodom[[#This Row],[Data]])&gt;=4,MONTH(ekodom[[#This Row],[Data]])&lt;=9),1,0)</f>
        <v>1</v>
      </c>
      <c r="G173" s="2">
        <f>IF(ekodom[[#This Row],[Czy data pod?]] = 1,IF(ekodom[[#This Row],[retencja]] = 0,G172+1,0),0)</f>
        <v>4</v>
      </c>
      <c r="H173">
        <f>IF(ekodom[[#This Row],[Kolumna1]] = 0,0,IF(MOD(ekodom[[#This Row],[Kolumna1]],5) = 0,300,0))</f>
        <v>0</v>
      </c>
      <c r="I173">
        <f>ekodom[[#This Row],[Codziennie]]+ekodom[[#This Row],[Prace]]+ekodom[[#This Row],[Podlewanie]]</f>
        <v>190</v>
      </c>
      <c r="J173" s="3">
        <f>IF(ekodom[[#This Row],[Zużycie]]&gt;ekodom[[#This Row],[Stan]],ABS(ekodom[[#This Row],[Zużycie]]-ekodom[[#This Row],[Stan]]),0)</f>
        <v>0</v>
      </c>
      <c r="K173" s="3">
        <f>ekodom[[#This Row],[Stan]]-ekodom[[#This Row],[Zużycie]]+ekodom[[#This Row],[Z wodociągów]]</f>
        <v>48</v>
      </c>
    </row>
    <row r="174" spans="1:11" x14ac:dyDescent="0.3">
      <c r="A174" s="1">
        <v>44734</v>
      </c>
      <c r="B174">
        <v>0</v>
      </c>
      <c r="C174">
        <f>ekodom[[#This Row],[retencja]]+K173</f>
        <v>48</v>
      </c>
      <c r="D174">
        <v>190</v>
      </c>
      <c r="E174">
        <f>IF(WEEKDAY(ekodom[[#This Row],[Data]],2) = 3,70,0)</f>
        <v>70</v>
      </c>
      <c r="F174" s="2">
        <f>IF(AND(MONTH(ekodom[[#This Row],[Data]])&gt;=4,MONTH(ekodom[[#This Row],[Data]])&lt;=9),1,0)</f>
        <v>1</v>
      </c>
      <c r="G174" s="2">
        <f>IF(ekodom[[#This Row],[Czy data pod?]] = 1,IF(ekodom[[#This Row],[retencja]] = 0,G173+1,0),0)</f>
        <v>5</v>
      </c>
      <c r="H174">
        <f>IF(ekodom[[#This Row],[Kolumna1]] = 0,0,IF(MOD(ekodom[[#This Row],[Kolumna1]],5) = 0,300,0))</f>
        <v>300</v>
      </c>
      <c r="I174">
        <f>ekodom[[#This Row],[Codziennie]]+ekodom[[#This Row],[Prace]]+ekodom[[#This Row],[Podlewanie]]</f>
        <v>560</v>
      </c>
      <c r="J174" s="3">
        <f>IF(ekodom[[#This Row],[Zużycie]]&gt;ekodom[[#This Row],[Stan]],ABS(ekodom[[#This Row],[Zużycie]]-ekodom[[#This Row],[Stan]]),0)</f>
        <v>512</v>
      </c>
      <c r="K174" s="3">
        <f>ekodom[[#This Row],[Stan]]-ekodom[[#This Row],[Zużycie]]+ekodom[[#This Row],[Z wodociągów]]</f>
        <v>0</v>
      </c>
    </row>
    <row r="175" spans="1:11" x14ac:dyDescent="0.3">
      <c r="A175" s="1">
        <v>44735</v>
      </c>
      <c r="B175">
        <v>0</v>
      </c>
      <c r="C175">
        <f>ekodom[[#This Row],[retencja]]+K174</f>
        <v>0</v>
      </c>
      <c r="D175">
        <v>190</v>
      </c>
      <c r="E175">
        <f>IF(WEEKDAY(ekodom[[#This Row],[Data]],2) = 3,70,0)</f>
        <v>0</v>
      </c>
      <c r="F175" s="2">
        <f>IF(AND(MONTH(ekodom[[#This Row],[Data]])&gt;=4,MONTH(ekodom[[#This Row],[Data]])&lt;=9),1,0)</f>
        <v>1</v>
      </c>
      <c r="G175" s="2">
        <f>IF(ekodom[[#This Row],[Czy data pod?]] = 1,IF(ekodom[[#This Row],[retencja]] = 0,G174+1,0),0)</f>
        <v>6</v>
      </c>
      <c r="H175">
        <f>IF(ekodom[[#This Row],[Kolumna1]] = 0,0,IF(MOD(ekodom[[#This Row],[Kolumna1]],5) = 0,300,0))</f>
        <v>0</v>
      </c>
      <c r="I175">
        <f>ekodom[[#This Row],[Codziennie]]+ekodom[[#This Row],[Prace]]+ekodom[[#This Row],[Podlewanie]]</f>
        <v>190</v>
      </c>
      <c r="J175" s="3">
        <f>IF(ekodom[[#This Row],[Zużycie]]&gt;ekodom[[#This Row],[Stan]],ABS(ekodom[[#This Row],[Zużycie]]-ekodom[[#This Row],[Stan]]),0)</f>
        <v>190</v>
      </c>
      <c r="K175" s="3">
        <f>ekodom[[#This Row],[Stan]]-ekodom[[#This Row],[Zużycie]]+ekodom[[#This Row],[Z wodociągów]]</f>
        <v>0</v>
      </c>
    </row>
    <row r="176" spans="1:11" x14ac:dyDescent="0.3">
      <c r="A176" s="1">
        <v>44736</v>
      </c>
      <c r="B176">
        <v>0</v>
      </c>
      <c r="C176">
        <f>ekodom[[#This Row],[retencja]]+K175</f>
        <v>0</v>
      </c>
      <c r="D176">
        <v>190</v>
      </c>
      <c r="E176">
        <f>IF(WEEKDAY(ekodom[[#This Row],[Data]],2) = 3,70,0)</f>
        <v>0</v>
      </c>
      <c r="F176" s="2">
        <f>IF(AND(MONTH(ekodom[[#This Row],[Data]])&gt;=4,MONTH(ekodom[[#This Row],[Data]])&lt;=9),1,0)</f>
        <v>1</v>
      </c>
      <c r="G176" s="2">
        <f>IF(ekodom[[#This Row],[Czy data pod?]] = 1,IF(ekodom[[#This Row],[retencja]] = 0,G175+1,0),0)</f>
        <v>7</v>
      </c>
      <c r="H176">
        <f>IF(ekodom[[#This Row],[Kolumna1]] = 0,0,IF(MOD(ekodom[[#This Row],[Kolumna1]],5) = 0,300,0))</f>
        <v>0</v>
      </c>
      <c r="I176">
        <f>ekodom[[#This Row],[Codziennie]]+ekodom[[#This Row],[Prace]]+ekodom[[#This Row],[Podlewanie]]</f>
        <v>190</v>
      </c>
      <c r="J176" s="3">
        <f>IF(ekodom[[#This Row],[Zużycie]]&gt;ekodom[[#This Row],[Stan]],ABS(ekodom[[#This Row],[Zużycie]]-ekodom[[#This Row],[Stan]]),0)</f>
        <v>190</v>
      </c>
      <c r="K176" s="3">
        <f>ekodom[[#This Row],[Stan]]-ekodom[[#This Row],[Zużycie]]+ekodom[[#This Row],[Z wodociągów]]</f>
        <v>0</v>
      </c>
    </row>
    <row r="177" spans="1:11" x14ac:dyDescent="0.3">
      <c r="A177" s="1">
        <v>44737</v>
      </c>
      <c r="B177">
        <v>0</v>
      </c>
      <c r="C177">
        <f>ekodom[[#This Row],[retencja]]+K176</f>
        <v>0</v>
      </c>
      <c r="D177">
        <v>190</v>
      </c>
      <c r="E177">
        <f>IF(WEEKDAY(ekodom[[#This Row],[Data]],2) = 3,70,0)</f>
        <v>0</v>
      </c>
      <c r="F177" s="2">
        <f>IF(AND(MONTH(ekodom[[#This Row],[Data]])&gt;=4,MONTH(ekodom[[#This Row],[Data]])&lt;=9),1,0)</f>
        <v>1</v>
      </c>
      <c r="G177" s="2">
        <f>IF(ekodom[[#This Row],[Czy data pod?]] = 1,IF(ekodom[[#This Row],[retencja]] = 0,G176+1,0),0)</f>
        <v>8</v>
      </c>
      <c r="H177">
        <f>IF(ekodom[[#This Row],[Kolumna1]] = 0,0,IF(MOD(ekodom[[#This Row],[Kolumna1]],5) = 0,300,0))</f>
        <v>0</v>
      </c>
      <c r="I177">
        <f>ekodom[[#This Row],[Codziennie]]+ekodom[[#This Row],[Prace]]+ekodom[[#This Row],[Podlewanie]]</f>
        <v>190</v>
      </c>
      <c r="J177" s="3">
        <f>IF(ekodom[[#This Row],[Zużycie]]&gt;ekodom[[#This Row],[Stan]],ABS(ekodom[[#This Row],[Zużycie]]-ekodom[[#This Row],[Stan]]),0)</f>
        <v>190</v>
      </c>
      <c r="K177" s="3">
        <f>ekodom[[#This Row],[Stan]]-ekodom[[#This Row],[Zużycie]]+ekodom[[#This Row],[Z wodociągów]]</f>
        <v>0</v>
      </c>
    </row>
    <row r="178" spans="1:11" x14ac:dyDescent="0.3">
      <c r="A178" s="1">
        <v>44738</v>
      </c>
      <c r="B178">
        <v>540</v>
      </c>
      <c r="C178">
        <f>ekodom[[#This Row],[retencja]]+K177</f>
        <v>540</v>
      </c>
      <c r="D178">
        <v>190</v>
      </c>
      <c r="E178">
        <f>IF(WEEKDAY(ekodom[[#This Row],[Data]],2) = 3,70,0)</f>
        <v>0</v>
      </c>
      <c r="F178" s="2">
        <f>IF(AND(MONTH(ekodom[[#This Row],[Data]])&gt;=4,MONTH(ekodom[[#This Row],[Data]])&lt;=9),1,0)</f>
        <v>1</v>
      </c>
      <c r="G178" s="2">
        <f>IF(ekodom[[#This Row],[Czy data pod?]] = 1,IF(ekodom[[#This Row],[retencja]] = 0,G177+1,0),0)</f>
        <v>0</v>
      </c>
      <c r="H178">
        <f>IF(ekodom[[#This Row],[Kolumna1]] = 0,0,IF(MOD(ekodom[[#This Row],[Kolumna1]],5) = 0,300,0))</f>
        <v>0</v>
      </c>
      <c r="I178">
        <f>ekodom[[#This Row],[Codziennie]]+ekodom[[#This Row],[Prace]]+ekodom[[#This Row],[Podlewanie]]</f>
        <v>190</v>
      </c>
      <c r="J178" s="3">
        <f>IF(ekodom[[#This Row],[Zużycie]]&gt;ekodom[[#This Row],[Stan]],ABS(ekodom[[#This Row],[Zużycie]]-ekodom[[#This Row],[Stan]]),0)</f>
        <v>0</v>
      </c>
      <c r="K178" s="3">
        <f>ekodom[[#This Row],[Stan]]-ekodom[[#This Row],[Zużycie]]+ekodom[[#This Row],[Z wodociągów]]</f>
        <v>350</v>
      </c>
    </row>
    <row r="179" spans="1:11" x14ac:dyDescent="0.3">
      <c r="A179" s="1">
        <v>44739</v>
      </c>
      <c r="B179">
        <v>607</v>
      </c>
      <c r="C179">
        <f>ekodom[[#This Row],[retencja]]+K178</f>
        <v>957</v>
      </c>
      <c r="D179">
        <v>190</v>
      </c>
      <c r="E179">
        <f>IF(WEEKDAY(ekodom[[#This Row],[Data]],2) = 3,70,0)</f>
        <v>0</v>
      </c>
      <c r="F179" s="2">
        <f>IF(AND(MONTH(ekodom[[#This Row],[Data]])&gt;=4,MONTH(ekodom[[#This Row],[Data]])&lt;=9),1,0)</f>
        <v>1</v>
      </c>
      <c r="G179" s="2">
        <f>IF(ekodom[[#This Row],[Czy data pod?]] = 1,IF(ekodom[[#This Row],[retencja]] = 0,G178+1,0),0)</f>
        <v>0</v>
      </c>
      <c r="H179">
        <f>IF(ekodom[[#This Row],[Kolumna1]] = 0,0,IF(MOD(ekodom[[#This Row],[Kolumna1]],5) = 0,300,0))</f>
        <v>0</v>
      </c>
      <c r="I179">
        <f>ekodom[[#This Row],[Codziennie]]+ekodom[[#This Row],[Prace]]+ekodom[[#This Row],[Podlewanie]]</f>
        <v>190</v>
      </c>
      <c r="J179" s="3">
        <f>IF(ekodom[[#This Row],[Zużycie]]&gt;ekodom[[#This Row],[Stan]],ABS(ekodom[[#This Row],[Zużycie]]-ekodom[[#This Row],[Stan]]),0)</f>
        <v>0</v>
      </c>
      <c r="K179" s="3">
        <f>ekodom[[#This Row],[Stan]]-ekodom[[#This Row],[Zużycie]]+ekodom[[#This Row],[Z wodociągów]]</f>
        <v>767</v>
      </c>
    </row>
    <row r="180" spans="1:11" x14ac:dyDescent="0.3">
      <c r="A180" s="1">
        <v>44740</v>
      </c>
      <c r="B180">
        <v>603</v>
      </c>
      <c r="C180">
        <f>ekodom[[#This Row],[retencja]]+K179</f>
        <v>1370</v>
      </c>
      <c r="D180">
        <v>190</v>
      </c>
      <c r="E180">
        <f>IF(WEEKDAY(ekodom[[#This Row],[Data]],2) = 3,70,0)</f>
        <v>0</v>
      </c>
      <c r="F180" s="2">
        <f>IF(AND(MONTH(ekodom[[#This Row],[Data]])&gt;=4,MONTH(ekodom[[#This Row],[Data]])&lt;=9),1,0)</f>
        <v>1</v>
      </c>
      <c r="G180" s="2">
        <f>IF(ekodom[[#This Row],[Czy data pod?]] = 1,IF(ekodom[[#This Row],[retencja]] = 0,G179+1,0),0)</f>
        <v>0</v>
      </c>
      <c r="H180">
        <f>IF(ekodom[[#This Row],[Kolumna1]] = 0,0,IF(MOD(ekodom[[#This Row],[Kolumna1]],5) = 0,300,0))</f>
        <v>0</v>
      </c>
      <c r="I180">
        <f>ekodom[[#This Row],[Codziennie]]+ekodom[[#This Row],[Prace]]+ekodom[[#This Row],[Podlewanie]]</f>
        <v>190</v>
      </c>
      <c r="J180" s="3">
        <f>IF(ekodom[[#This Row],[Zużycie]]&gt;ekodom[[#This Row],[Stan]],ABS(ekodom[[#This Row],[Zużycie]]-ekodom[[#This Row],[Stan]]),0)</f>
        <v>0</v>
      </c>
      <c r="K180" s="3">
        <f>ekodom[[#This Row],[Stan]]-ekodom[[#This Row],[Zużycie]]+ekodom[[#This Row],[Z wodociągów]]</f>
        <v>1180</v>
      </c>
    </row>
    <row r="181" spans="1:11" x14ac:dyDescent="0.3">
      <c r="A181" s="1">
        <v>44741</v>
      </c>
      <c r="B181">
        <v>0</v>
      </c>
      <c r="C181">
        <f>ekodom[[#This Row],[retencja]]+K180</f>
        <v>1180</v>
      </c>
      <c r="D181">
        <v>190</v>
      </c>
      <c r="E181">
        <f>IF(WEEKDAY(ekodom[[#This Row],[Data]],2) = 3,70,0)</f>
        <v>70</v>
      </c>
      <c r="F181" s="2">
        <f>IF(AND(MONTH(ekodom[[#This Row],[Data]])&gt;=4,MONTH(ekodom[[#This Row],[Data]])&lt;=9),1,0)</f>
        <v>1</v>
      </c>
      <c r="G181" s="2">
        <f>IF(ekodom[[#This Row],[Czy data pod?]] = 1,IF(ekodom[[#This Row],[retencja]] = 0,G180+1,0),0)</f>
        <v>1</v>
      </c>
      <c r="H181">
        <f>IF(ekodom[[#This Row],[Kolumna1]] = 0,0,IF(MOD(ekodom[[#This Row],[Kolumna1]],5) = 0,300,0))</f>
        <v>0</v>
      </c>
      <c r="I181">
        <f>ekodom[[#This Row],[Codziennie]]+ekodom[[#This Row],[Prace]]+ekodom[[#This Row],[Podlewanie]]</f>
        <v>260</v>
      </c>
      <c r="J181" s="3">
        <f>IF(ekodom[[#This Row],[Zużycie]]&gt;ekodom[[#This Row],[Stan]],ABS(ekodom[[#This Row],[Zużycie]]-ekodom[[#This Row],[Stan]]),0)</f>
        <v>0</v>
      </c>
      <c r="K181" s="3">
        <f>ekodom[[#This Row],[Stan]]-ekodom[[#This Row],[Zużycie]]+ekodom[[#This Row],[Z wodociągów]]</f>
        <v>920</v>
      </c>
    </row>
    <row r="182" spans="1:11" x14ac:dyDescent="0.3">
      <c r="A182" s="1">
        <v>44742</v>
      </c>
      <c r="B182">
        <v>0</v>
      </c>
      <c r="C182">
        <f>ekodom[[#This Row],[retencja]]+K181</f>
        <v>920</v>
      </c>
      <c r="D182">
        <v>190</v>
      </c>
      <c r="E182">
        <f>IF(WEEKDAY(ekodom[[#This Row],[Data]],2) = 3,70,0)</f>
        <v>0</v>
      </c>
      <c r="F182" s="2">
        <f>IF(AND(MONTH(ekodom[[#This Row],[Data]])&gt;=4,MONTH(ekodom[[#This Row],[Data]])&lt;=9),1,0)</f>
        <v>1</v>
      </c>
      <c r="G182" s="2">
        <f>IF(ekodom[[#This Row],[Czy data pod?]] = 1,IF(ekodom[[#This Row],[retencja]] = 0,G181+1,0),0)</f>
        <v>2</v>
      </c>
      <c r="H182">
        <f>IF(ekodom[[#This Row],[Kolumna1]] = 0,0,IF(MOD(ekodom[[#This Row],[Kolumna1]],5) = 0,300,0))</f>
        <v>0</v>
      </c>
      <c r="I182">
        <f>ekodom[[#This Row],[Codziennie]]+ekodom[[#This Row],[Prace]]+ekodom[[#This Row],[Podlewanie]]</f>
        <v>190</v>
      </c>
      <c r="J182" s="3">
        <f>IF(ekodom[[#This Row],[Zużycie]]&gt;ekodom[[#This Row],[Stan]],ABS(ekodom[[#This Row],[Zużycie]]-ekodom[[#This Row],[Stan]]),0)</f>
        <v>0</v>
      </c>
      <c r="K182" s="3">
        <f>ekodom[[#This Row],[Stan]]-ekodom[[#This Row],[Zużycie]]+ekodom[[#This Row],[Z wodociągów]]</f>
        <v>730</v>
      </c>
    </row>
    <row r="183" spans="1:11" x14ac:dyDescent="0.3">
      <c r="A183" s="1">
        <v>44743</v>
      </c>
      <c r="B183">
        <v>0</v>
      </c>
      <c r="C183">
        <f>ekodom[[#This Row],[retencja]]+K182</f>
        <v>730</v>
      </c>
      <c r="D183">
        <v>190</v>
      </c>
      <c r="E183">
        <f>IF(WEEKDAY(ekodom[[#This Row],[Data]],2) = 3,70,0)</f>
        <v>0</v>
      </c>
      <c r="F183" s="2">
        <f>IF(AND(MONTH(ekodom[[#This Row],[Data]])&gt;=4,MONTH(ekodom[[#This Row],[Data]])&lt;=9),1,0)</f>
        <v>1</v>
      </c>
      <c r="G183" s="2">
        <f>IF(ekodom[[#This Row],[Czy data pod?]] = 1,IF(ekodom[[#This Row],[retencja]] = 0,G182+1,0),0)</f>
        <v>3</v>
      </c>
      <c r="H183">
        <f>IF(ekodom[[#This Row],[Kolumna1]] = 0,0,IF(MOD(ekodom[[#This Row],[Kolumna1]],5) = 0,300,0))</f>
        <v>0</v>
      </c>
      <c r="I183">
        <f>ekodom[[#This Row],[Codziennie]]+ekodom[[#This Row],[Prace]]+ekodom[[#This Row],[Podlewanie]]</f>
        <v>190</v>
      </c>
      <c r="J183" s="3">
        <f>IF(ekodom[[#This Row],[Zużycie]]&gt;ekodom[[#This Row],[Stan]],ABS(ekodom[[#This Row],[Zużycie]]-ekodom[[#This Row],[Stan]]),0)</f>
        <v>0</v>
      </c>
      <c r="K183" s="3">
        <f>ekodom[[#This Row],[Stan]]-ekodom[[#This Row],[Zużycie]]+ekodom[[#This Row],[Z wodociągów]]</f>
        <v>540</v>
      </c>
    </row>
    <row r="184" spans="1:11" x14ac:dyDescent="0.3">
      <c r="A184" s="1">
        <v>44744</v>
      </c>
      <c r="B184">
        <v>0</v>
      </c>
      <c r="C184">
        <f>ekodom[[#This Row],[retencja]]+K183</f>
        <v>540</v>
      </c>
      <c r="D184">
        <v>190</v>
      </c>
      <c r="E184">
        <f>IF(WEEKDAY(ekodom[[#This Row],[Data]],2) = 3,70,0)</f>
        <v>0</v>
      </c>
      <c r="F184" s="2">
        <f>IF(AND(MONTH(ekodom[[#This Row],[Data]])&gt;=4,MONTH(ekodom[[#This Row],[Data]])&lt;=9),1,0)</f>
        <v>1</v>
      </c>
      <c r="G184" s="2">
        <f>IF(ekodom[[#This Row],[Czy data pod?]] = 1,IF(ekodom[[#This Row],[retencja]] = 0,G183+1,0),0)</f>
        <v>4</v>
      </c>
      <c r="H184">
        <f>IF(ekodom[[#This Row],[Kolumna1]] = 0,0,IF(MOD(ekodom[[#This Row],[Kolumna1]],5) = 0,300,0))</f>
        <v>0</v>
      </c>
      <c r="I184">
        <f>ekodom[[#This Row],[Codziennie]]+ekodom[[#This Row],[Prace]]+ekodom[[#This Row],[Podlewanie]]</f>
        <v>190</v>
      </c>
      <c r="J184" s="3">
        <f>IF(ekodom[[#This Row],[Zużycie]]&gt;ekodom[[#This Row],[Stan]],ABS(ekodom[[#This Row],[Zużycie]]-ekodom[[#This Row],[Stan]]),0)</f>
        <v>0</v>
      </c>
      <c r="K184" s="3">
        <f>ekodom[[#This Row],[Stan]]-ekodom[[#This Row],[Zużycie]]+ekodom[[#This Row],[Z wodociągów]]</f>
        <v>350</v>
      </c>
    </row>
    <row r="185" spans="1:11" x14ac:dyDescent="0.3">
      <c r="A185" s="1">
        <v>44745</v>
      </c>
      <c r="B185">
        <v>0</v>
      </c>
      <c r="C185">
        <f>ekodom[[#This Row],[retencja]]+K184</f>
        <v>350</v>
      </c>
      <c r="D185">
        <v>190</v>
      </c>
      <c r="E185">
        <f>IF(WEEKDAY(ekodom[[#This Row],[Data]],2) = 3,70,0)</f>
        <v>0</v>
      </c>
      <c r="F185" s="2">
        <f>IF(AND(MONTH(ekodom[[#This Row],[Data]])&gt;=4,MONTH(ekodom[[#This Row],[Data]])&lt;=9),1,0)</f>
        <v>1</v>
      </c>
      <c r="G185" s="2">
        <f>IF(ekodom[[#This Row],[Czy data pod?]] = 1,IF(ekodom[[#This Row],[retencja]] = 0,G184+1,0),0)</f>
        <v>5</v>
      </c>
      <c r="H185">
        <f>IF(ekodom[[#This Row],[Kolumna1]] = 0,0,IF(MOD(ekodom[[#This Row],[Kolumna1]],5) = 0,300,0))</f>
        <v>300</v>
      </c>
      <c r="I185">
        <f>ekodom[[#This Row],[Codziennie]]+ekodom[[#This Row],[Prace]]+ekodom[[#This Row],[Podlewanie]]</f>
        <v>490</v>
      </c>
      <c r="J185" s="3">
        <f>IF(ekodom[[#This Row],[Zużycie]]&gt;ekodom[[#This Row],[Stan]],ABS(ekodom[[#This Row],[Zużycie]]-ekodom[[#This Row],[Stan]]),0)</f>
        <v>140</v>
      </c>
      <c r="K185" s="3">
        <f>ekodom[[#This Row],[Stan]]-ekodom[[#This Row],[Zużycie]]+ekodom[[#This Row],[Z wodociągów]]</f>
        <v>0</v>
      </c>
    </row>
    <row r="186" spans="1:11" x14ac:dyDescent="0.3">
      <c r="A186" s="1">
        <v>44746</v>
      </c>
      <c r="B186">
        <v>0</v>
      </c>
      <c r="C186">
        <f>ekodom[[#This Row],[retencja]]+K185</f>
        <v>0</v>
      </c>
      <c r="D186">
        <v>190</v>
      </c>
      <c r="E186">
        <f>IF(WEEKDAY(ekodom[[#This Row],[Data]],2) = 3,70,0)</f>
        <v>0</v>
      </c>
      <c r="F186" s="2">
        <f>IF(AND(MONTH(ekodom[[#This Row],[Data]])&gt;=4,MONTH(ekodom[[#This Row],[Data]])&lt;=9),1,0)</f>
        <v>1</v>
      </c>
      <c r="G186" s="2">
        <f>IF(ekodom[[#This Row],[Czy data pod?]] = 1,IF(ekodom[[#This Row],[retencja]] = 0,G185+1,0),0)</f>
        <v>6</v>
      </c>
      <c r="H186">
        <f>IF(ekodom[[#This Row],[Kolumna1]] = 0,0,IF(MOD(ekodom[[#This Row],[Kolumna1]],5) = 0,300,0))</f>
        <v>0</v>
      </c>
      <c r="I186">
        <f>ekodom[[#This Row],[Codziennie]]+ekodom[[#This Row],[Prace]]+ekodom[[#This Row],[Podlewanie]]</f>
        <v>190</v>
      </c>
      <c r="J186" s="3">
        <f>IF(ekodom[[#This Row],[Zużycie]]&gt;ekodom[[#This Row],[Stan]],ABS(ekodom[[#This Row],[Zużycie]]-ekodom[[#This Row],[Stan]]),0)</f>
        <v>190</v>
      </c>
      <c r="K186" s="3">
        <f>ekodom[[#This Row],[Stan]]-ekodom[[#This Row],[Zużycie]]+ekodom[[#This Row],[Z wodociągów]]</f>
        <v>0</v>
      </c>
    </row>
    <row r="187" spans="1:11" x14ac:dyDescent="0.3">
      <c r="A187" s="1">
        <v>44747</v>
      </c>
      <c r="B187">
        <v>0</v>
      </c>
      <c r="C187">
        <f>ekodom[[#This Row],[retencja]]+K186</f>
        <v>0</v>
      </c>
      <c r="D187">
        <v>190</v>
      </c>
      <c r="E187">
        <f>IF(WEEKDAY(ekodom[[#This Row],[Data]],2) = 3,70,0)</f>
        <v>0</v>
      </c>
      <c r="F187" s="2">
        <f>IF(AND(MONTH(ekodom[[#This Row],[Data]])&gt;=4,MONTH(ekodom[[#This Row],[Data]])&lt;=9),1,0)</f>
        <v>1</v>
      </c>
      <c r="G187" s="2">
        <f>IF(ekodom[[#This Row],[Czy data pod?]] = 1,IF(ekodom[[#This Row],[retencja]] = 0,G186+1,0),0)</f>
        <v>7</v>
      </c>
      <c r="H187">
        <f>IF(ekodom[[#This Row],[Kolumna1]] = 0,0,IF(MOD(ekodom[[#This Row],[Kolumna1]],5) = 0,300,0))</f>
        <v>0</v>
      </c>
      <c r="I187">
        <f>ekodom[[#This Row],[Codziennie]]+ekodom[[#This Row],[Prace]]+ekodom[[#This Row],[Podlewanie]]</f>
        <v>190</v>
      </c>
      <c r="J187" s="3">
        <f>IF(ekodom[[#This Row],[Zużycie]]&gt;ekodom[[#This Row],[Stan]],ABS(ekodom[[#This Row],[Zużycie]]-ekodom[[#This Row],[Stan]]),0)</f>
        <v>190</v>
      </c>
      <c r="K187" s="3">
        <f>ekodom[[#This Row],[Stan]]-ekodom[[#This Row],[Zużycie]]+ekodom[[#This Row],[Z wodociągów]]</f>
        <v>0</v>
      </c>
    </row>
    <row r="188" spans="1:11" x14ac:dyDescent="0.3">
      <c r="A188" s="1">
        <v>44748</v>
      </c>
      <c r="B188">
        <v>527</v>
      </c>
      <c r="C188">
        <f>ekodom[[#This Row],[retencja]]+K187</f>
        <v>527</v>
      </c>
      <c r="D188">
        <v>190</v>
      </c>
      <c r="E188">
        <f>IF(WEEKDAY(ekodom[[#This Row],[Data]],2) = 3,70,0)</f>
        <v>70</v>
      </c>
      <c r="F188" s="2">
        <f>IF(AND(MONTH(ekodom[[#This Row],[Data]])&gt;=4,MONTH(ekodom[[#This Row],[Data]])&lt;=9),1,0)</f>
        <v>1</v>
      </c>
      <c r="G188" s="2">
        <f>IF(ekodom[[#This Row],[Czy data pod?]] = 1,IF(ekodom[[#This Row],[retencja]] = 0,G187+1,0),0)</f>
        <v>0</v>
      </c>
      <c r="H188">
        <f>IF(ekodom[[#This Row],[Kolumna1]] = 0,0,IF(MOD(ekodom[[#This Row],[Kolumna1]],5) = 0,300,0))</f>
        <v>0</v>
      </c>
      <c r="I188">
        <f>ekodom[[#This Row],[Codziennie]]+ekodom[[#This Row],[Prace]]+ekodom[[#This Row],[Podlewanie]]</f>
        <v>260</v>
      </c>
      <c r="J188" s="3">
        <f>IF(ekodom[[#This Row],[Zużycie]]&gt;ekodom[[#This Row],[Stan]],ABS(ekodom[[#This Row],[Zużycie]]-ekodom[[#This Row],[Stan]]),0)</f>
        <v>0</v>
      </c>
      <c r="K188" s="3">
        <f>ekodom[[#This Row],[Stan]]-ekodom[[#This Row],[Zużycie]]+ekodom[[#This Row],[Z wodociągów]]</f>
        <v>267</v>
      </c>
    </row>
    <row r="189" spans="1:11" x14ac:dyDescent="0.3">
      <c r="A189" s="1">
        <v>44749</v>
      </c>
      <c r="B189">
        <v>619</v>
      </c>
      <c r="C189">
        <f>ekodom[[#This Row],[retencja]]+K188</f>
        <v>886</v>
      </c>
      <c r="D189">
        <v>190</v>
      </c>
      <c r="E189">
        <f>IF(WEEKDAY(ekodom[[#This Row],[Data]],2) = 3,70,0)</f>
        <v>0</v>
      </c>
      <c r="F189" s="2">
        <f>IF(AND(MONTH(ekodom[[#This Row],[Data]])&gt;=4,MONTH(ekodom[[#This Row],[Data]])&lt;=9),1,0)</f>
        <v>1</v>
      </c>
      <c r="G189" s="2">
        <f>IF(ekodom[[#This Row],[Czy data pod?]] = 1,IF(ekodom[[#This Row],[retencja]] = 0,G188+1,0),0)</f>
        <v>0</v>
      </c>
      <c r="H189">
        <f>IF(ekodom[[#This Row],[Kolumna1]] = 0,0,IF(MOD(ekodom[[#This Row],[Kolumna1]],5) = 0,300,0))</f>
        <v>0</v>
      </c>
      <c r="I189">
        <f>ekodom[[#This Row],[Codziennie]]+ekodom[[#This Row],[Prace]]+ekodom[[#This Row],[Podlewanie]]</f>
        <v>190</v>
      </c>
      <c r="J189" s="3">
        <f>IF(ekodom[[#This Row],[Zużycie]]&gt;ekodom[[#This Row],[Stan]],ABS(ekodom[[#This Row],[Zużycie]]-ekodom[[#This Row],[Stan]]),0)</f>
        <v>0</v>
      </c>
      <c r="K189" s="3">
        <f>ekodom[[#This Row],[Stan]]-ekodom[[#This Row],[Zużycie]]+ekodom[[#This Row],[Z wodociągów]]</f>
        <v>696</v>
      </c>
    </row>
    <row r="190" spans="1:11" x14ac:dyDescent="0.3">
      <c r="A190" s="1">
        <v>44750</v>
      </c>
      <c r="B190">
        <v>0</v>
      </c>
      <c r="C190">
        <f>ekodom[[#This Row],[retencja]]+K189</f>
        <v>696</v>
      </c>
      <c r="D190">
        <v>190</v>
      </c>
      <c r="E190">
        <f>IF(WEEKDAY(ekodom[[#This Row],[Data]],2) = 3,70,0)</f>
        <v>0</v>
      </c>
      <c r="F190" s="2">
        <f>IF(AND(MONTH(ekodom[[#This Row],[Data]])&gt;=4,MONTH(ekodom[[#This Row],[Data]])&lt;=9),1,0)</f>
        <v>1</v>
      </c>
      <c r="G190" s="2">
        <f>IF(ekodom[[#This Row],[Czy data pod?]] = 1,IF(ekodom[[#This Row],[retencja]] = 0,G189+1,0),0)</f>
        <v>1</v>
      </c>
      <c r="H190">
        <f>IF(ekodom[[#This Row],[Kolumna1]] = 0,0,IF(MOD(ekodom[[#This Row],[Kolumna1]],5) = 0,300,0))</f>
        <v>0</v>
      </c>
      <c r="I190">
        <f>ekodom[[#This Row],[Codziennie]]+ekodom[[#This Row],[Prace]]+ekodom[[#This Row],[Podlewanie]]</f>
        <v>190</v>
      </c>
      <c r="J190" s="3">
        <f>IF(ekodom[[#This Row],[Zużycie]]&gt;ekodom[[#This Row],[Stan]],ABS(ekodom[[#This Row],[Zużycie]]-ekodom[[#This Row],[Stan]]),0)</f>
        <v>0</v>
      </c>
      <c r="K190" s="3">
        <f>ekodom[[#This Row],[Stan]]-ekodom[[#This Row],[Zużycie]]+ekodom[[#This Row],[Z wodociągów]]</f>
        <v>506</v>
      </c>
    </row>
    <row r="191" spans="1:11" x14ac:dyDescent="0.3">
      <c r="A191" s="1">
        <v>44751</v>
      </c>
      <c r="B191">
        <v>0</v>
      </c>
      <c r="C191">
        <f>ekodom[[#This Row],[retencja]]+K190</f>
        <v>506</v>
      </c>
      <c r="D191">
        <v>190</v>
      </c>
      <c r="E191">
        <f>IF(WEEKDAY(ekodom[[#This Row],[Data]],2) = 3,70,0)</f>
        <v>0</v>
      </c>
      <c r="F191" s="2">
        <f>IF(AND(MONTH(ekodom[[#This Row],[Data]])&gt;=4,MONTH(ekodom[[#This Row],[Data]])&lt;=9),1,0)</f>
        <v>1</v>
      </c>
      <c r="G191" s="2">
        <f>IF(ekodom[[#This Row],[Czy data pod?]] = 1,IF(ekodom[[#This Row],[retencja]] = 0,G190+1,0),0)</f>
        <v>2</v>
      </c>
      <c r="H191">
        <f>IF(ekodom[[#This Row],[Kolumna1]] = 0,0,IF(MOD(ekodom[[#This Row],[Kolumna1]],5) = 0,300,0))</f>
        <v>0</v>
      </c>
      <c r="I191">
        <f>ekodom[[#This Row],[Codziennie]]+ekodom[[#This Row],[Prace]]+ekodom[[#This Row],[Podlewanie]]</f>
        <v>190</v>
      </c>
      <c r="J191" s="3">
        <f>IF(ekodom[[#This Row],[Zużycie]]&gt;ekodom[[#This Row],[Stan]],ABS(ekodom[[#This Row],[Zużycie]]-ekodom[[#This Row],[Stan]]),0)</f>
        <v>0</v>
      </c>
      <c r="K191" s="3">
        <f>ekodom[[#This Row],[Stan]]-ekodom[[#This Row],[Zużycie]]+ekodom[[#This Row],[Z wodociągów]]</f>
        <v>316</v>
      </c>
    </row>
    <row r="192" spans="1:11" x14ac:dyDescent="0.3">
      <c r="A192" s="1">
        <v>44752</v>
      </c>
      <c r="B192">
        <v>0</v>
      </c>
      <c r="C192">
        <f>ekodom[[#This Row],[retencja]]+K191</f>
        <v>316</v>
      </c>
      <c r="D192">
        <v>190</v>
      </c>
      <c r="E192">
        <f>IF(WEEKDAY(ekodom[[#This Row],[Data]],2) = 3,70,0)</f>
        <v>0</v>
      </c>
      <c r="F192" s="2">
        <f>IF(AND(MONTH(ekodom[[#This Row],[Data]])&gt;=4,MONTH(ekodom[[#This Row],[Data]])&lt;=9),1,0)</f>
        <v>1</v>
      </c>
      <c r="G192" s="2">
        <f>IF(ekodom[[#This Row],[Czy data pod?]] = 1,IF(ekodom[[#This Row],[retencja]] = 0,G191+1,0),0)</f>
        <v>3</v>
      </c>
      <c r="H192">
        <f>IF(ekodom[[#This Row],[Kolumna1]] = 0,0,IF(MOD(ekodom[[#This Row],[Kolumna1]],5) = 0,300,0))</f>
        <v>0</v>
      </c>
      <c r="I192">
        <f>ekodom[[#This Row],[Codziennie]]+ekodom[[#This Row],[Prace]]+ekodom[[#This Row],[Podlewanie]]</f>
        <v>190</v>
      </c>
      <c r="J192" s="3">
        <f>IF(ekodom[[#This Row],[Zużycie]]&gt;ekodom[[#This Row],[Stan]],ABS(ekodom[[#This Row],[Zużycie]]-ekodom[[#This Row],[Stan]]),0)</f>
        <v>0</v>
      </c>
      <c r="K192" s="3">
        <f>ekodom[[#This Row],[Stan]]-ekodom[[#This Row],[Zużycie]]+ekodom[[#This Row],[Z wodociągów]]</f>
        <v>126</v>
      </c>
    </row>
    <row r="193" spans="1:11" x14ac:dyDescent="0.3">
      <c r="A193" s="1">
        <v>44753</v>
      </c>
      <c r="B193">
        <v>170</v>
      </c>
      <c r="C193">
        <f>ekodom[[#This Row],[retencja]]+K192</f>
        <v>296</v>
      </c>
      <c r="D193">
        <v>190</v>
      </c>
      <c r="E193">
        <f>IF(WEEKDAY(ekodom[[#This Row],[Data]],2) = 3,70,0)</f>
        <v>0</v>
      </c>
      <c r="F193" s="2">
        <f>IF(AND(MONTH(ekodom[[#This Row],[Data]])&gt;=4,MONTH(ekodom[[#This Row],[Data]])&lt;=9),1,0)</f>
        <v>1</v>
      </c>
      <c r="G193" s="2">
        <f>IF(ekodom[[#This Row],[Czy data pod?]] = 1,IF(ekodom[[#This Row],[retencja]] = 0,G192+1,0),0)</f>
        <v>0</v>
      </c>
      <c r="H193">
        <f>IF(ekodom[[#This Row],[Kolumna1]] = 0,0,IF(MOD(ekodom[[#This Row],[Kolumna1]],5) = 0,300,0))</f>
        <v>0</v>
      </c>
      <c r="I193">
        <f>ekodom[[#This Row],[Codziennie]]+ekodom[[#This Row],[Prace]]+ekodom[[#This Row],[Podlewanie]]</f>
        <v>190</v>
      </c>
      <c r="J193" s="3">
        <f>IF(ekodom[[#This Row],[Zużycie]]&gt;ekodom[[#This Row],[Stan]],ABS(ekodom[[#This Row],[Zużycie]]-ekodom[[#This Row],[Stan]]),0)</f>
        <v>0</v>
      </c>
      <c r="K193" s="3">
        <f>ekodom[[#This Row],[Stan]]-ekodom[[#This Row],[Zużycie]]+ekodom[[#This Row],[Z wodociągów]]</f>
        <v>106</v>
      </c>
    </row>
    <row r="194" spans="1:11" x14ac:dyDescent="0.3">
      <c r="A194" s="1">
        <v>44754</v>
      </c>
      <c r="B194">
        <v>13</v>
      </c>
      <c r="C194">
        <f>ekodom[[#This Row],[retencja]]+K193</f>
        <v>119</v>
      </c>
      <c r="D194">
        <v>190</v>
      </c>
      <c r="E194">
        <f>IF(WEEKDAY(ekodom[[#This Row],[Data]],2) = 3,70,0)</f>
        <v>0</v>
      </c>
      <c r="F194" s="2">
        <f>IF(AND(MONTH(ekodom[[#This Row],[Data]])&gt;=4,MONTH(ekodom[[#This Row],[Data]])&lt;=9),1,0)</f>
        <v>1</v>
      </c>
      <c r="G194" s="2">
        <f>IF(ekodom[[#This Row],[Czy data pod?]] = 1,IF(ekodom[[#This Row],[retencja]] = 0,G193+1,0),0)</f>
        <v>0</v>
      </c>
      <c r="H194">
        <f>IF(ekodom[[#This Row],[Kolumna1]] = 0,0,IF(MOD(ekodom[[#This Row],[Kolumna1]],5) = 0,300,0))</f>
        <v>0</v>
      </c>
      <c r="I194">
        <f>ekodom[[#This Row],[Codziennie]]+ekodom[[#This Row],[Prace]]+ekodom[[#This Row],[Podlewanie]]</f>
        <v>190</v>
      </c>
      <c r="J194" s="3">
        <f>IF(ekodom[[#This Row],[Zużycie]]&gt;ekodom[[#This Row],[Stan]],ABS(ekodom[[#This Row],[Zużycie]]-ekodom[[#This Row],[Stan]]),0)</f>
        <v>71</v>
      </c>
      <c r="K194" s="3">
        <f>ekodom[[#This Row],[Stan]]-ekodom[[#This Row],[Zużycie]]+ekodom[[#This Row],[Z wodociągów]]</f>
        <v>0</v>
      </c>
    </row>
    <row r="195" spans="1:11" x14ac:dyDescent="0.3">
      <c r="A195" s="1">
        <v>44755</v>
      </c>
      <c r="B195">
        <v>0</v>
      </c>
      <c r="C195">
        <f>ekodom[[#This Row],[retencja]]+K194</f>
        <v>0</v>
      </c>
      <c r="D195">
        <v>190</v>
      </c>
      <c r="E195">
        <f>IF(WEEKDAY(ekodom[[#This Row],[Data]],2) = 3,70,0)</f>
        <v>70</v>
      </c>
      <c r="F195" s="2">
        <f>IF(AND(MONTH(ekodom[[#This Row],[Data]])&gt;=4,MONTH(ekodom[[#This Row],[Data]])&lt;=9),1,0)</f>
        <v>1</v>
      </c>
      <c r="G195" s="2">
        <f>IF(ekodom[[#This Row],[Czy data pod?]] = 1,IF(ekodom[[#This Row],[retencja]] = 0,G194+1,0),0)</f>
        <v>1</v>
      </c>
      <c r="H195">
        <f>IF(ekodom[[#This Row],[Kolumna1]] = 0,0,IF(MOD(ekodom[[#This Row],[Kolumna1]],5) = 0,300,0))</f>
        <v>0</v>
      </c>
      <c r="I195">
        <f>ekodom[[#This Row],[Codziennie]]+ekodom[[#This Row],[Prace]]+ekodom[[#This Row],[Podlewanie]]</f>
        <v>260</v>
      </c>
      <c r="J195" s="3">
        <f>IF(ekodom[[#This Row],[Zużycie]]&gt;ekodom[[#This Row],[Stan]],ABS(ekodom[[#This Row],[Zużycie]]-ekodom[[#This Row],[Stan]]),0)</f>
        <v>260</v>
      </c>
      <c r="K195" s="3">
        <f>ekodom[[#This Row],[Stan]]-ekodom[[#This Row],[Zużycie]]+ekodom[[#This Row],[Z wodociągów]]</f>
        <v>0</v>
      </c>
    </row>
    <row r="196" spans="1:11" x14ac:dyDescent="0.3">
      <c r="A196" s="1">
        <v>44756</v>
      </c>
      <c r="B196">
        <v>0</v>
      </c>
      <c r="C196">
        <f>ekodom[[#This Row],[retencja]]+K195</f>
        <v>0</v>
      </c>
      <c r="D196">
        <v>190</v>
      </c>
      <c r="E196">
        <f>IF(WEEKDAY(ekodom[[#This Row],[Data]],2) = 3,70,0)</f>
        <v>0</v>
      </c>
      <c r="F196" s="2">
        <f>IF(AND(MONTH(ekodom[[#This Row],[Data]])&gt;=4,MONTH(ekodom[[#This Row],[Data]])&lt;=9),1,0)</f>
        <v>1</v>
      </c>
      <c r="G196" s="2">
        <f>IF(ekodom[[#This Row],[Czy data pod?]] = 1,IF(ekodom[[#This Row],[retencja]] = 0,G195+1,0),0)</f>
        <v>2</v>
      </c>
      <c r="H196">
        <f>IF(ekodom[[#This Row],[Kolumna1]] = 0,0,IF(MOD(ekodom[[#This Row],[Kolumna1]],5) = 0,300,0))</f>
        <v>0</v>
      </c>
      <c r="I196">
        <f>ekodom[[#This Row],[Codziennie]]+ekodom[[#This Row],[Prace]]+ekodom[[#This Row],[Podlewanie]]</f>
        <v>190</v>
      </c>
      <c r="J196" s="3">
        <f>IF(ekodom[[#This Row],[Zużycie]]&gt;ekodom[[#This Row],[Stan]],ABS(ekodom[[#This Row],[Zużycie]]-ekodom[[#This Row],[Stan]]),0)</f>
        <v>190</v>
      </c>
      <c r="K196" s="3">
        <f>ekodom[[#This Row],[Stan]]-ekodom[[#This Row],[Zużycie]]+ekodom[[#This Row],[Z wodociągów]]</f>
        <v>0</v>
      </c>
    </row>
    <row r="197" spans="1:11" x14ac:dyDescent="0.3">
      <c r="A197" s="1">
        <v>44757</v>
      </c>
      <c r="B197">
        <v>0</v>
      </c>
      <c r="C197">
        <f>ekodom[[#This Row],[retencja]]+K196</f>
        <v>0</v>
      </c>
      <c r="D197">
        <v>190</v>
      </c>
      <c r="E197">
        <f>IF(WEEKDAY(ekodom[[#This Row],[Data]],2) = 3,70,0)</f>
        <v>0</v>
      </c>
      <c r="F197" s="2">
        <f>IF(AND(MONTH(ekodom[[#This Row],[Data]])&gt;=4,MONTH(ekodom[[#This Row],[Data]])&lt;=9),1,0)</f>
        <v>1</v>
      </c>
      <c r="G197" s="2">
        <f>IF(ekodom[[#This Row],[Czy data pod?]] = 1,IF(ekodom[[#This Row],[retencja]] = 0,G196+1,0),0)</f>
        <v>3</v>
      </c>
      <c r="H197">
        <f>IF(ekodom[[#This Row],[Kolumna1]] = 0,0,IF(MOD(ekodom[[#This Row],[Kolumna1]],5) = 0,300,0))</f>
        <v>0</v>
      </c>
      <c r="I197">
        <f>ekodom[[#This Row],[Codziennie]]+ekodom[[#This Row],[Prace]]+ekodom[[#This Row],[Podlewanie]]</f>
        <v>190</v>
      </c>
      <c r="J197" s="3">
        <f>IF(ekodom[[#This Row],[Zużycie]]&gt;ekodom[[#This Row],[Stan]],ABS(ekodom[[#This Row],[Zużycie]]-ekodom[[#This Row],[Stan]]),0)</f>
        <v>190</v>
      </c>
      <c r="K197" s="3">
        <f>ekodom[[#This Row],[Stan]]-ekodom[[#This Row],[Zużycie]]+ekodom[[#This Row],[Z wodociągów]]</f>
        <v>0</v>
      </c>
    </row>
    <row r="198" spans="1:11" x14ac:dyDescent="0.3">
      <c r="A198" s="1">
        <v>44758</v>
      </c>
      <c r="B198">
        <v>0</v>
      </c>
      <c r="C198">
        <f>ekodom[[#This Row],[retencja]]+K197</f>
        <v>0</v>
      </c>
      <c r="D198">
        <v>190</v>
      </c>
      <c r="E198">
        <f>IF(WEEKDAY(ekodom[[#This Row],[Data]],2) = 3,70,0)</f>
        <v>0</v>
      </c>
      <c r="F198" s="2">
        <f>IF(AND(MONTH(ekodom[[#This Row],[Data]])&gt;=4,MONTH(ekodom[[#This Row],[Data]])&lt;=9),1,0)</f>
        <v>1</v>
      </c>
      <c r="G198" s="2">
        <f>IF(ekodom[[#This Row],[Czy data pod?]] = 1,IF(ekodom[[#This Row],[retencja]] = 0,G197+1,0),0)</f>
        <v>4</v>
      </c>
      <c r="H198">
        <f>IF(ekodom[[#This Row],[Kolumna1]] = 0,0,IF(MOD(ekodom[[#This Row],[Kolumna1]],5) = 0,300,0))</f>
        <v>0</v>
      </c>
      <c r="I198">
        <f>ekodom[[#This Row],[Codziennie]]+ekodom[[#This Row],[Prace]]+ekodom[[#This Row],[Podlewanie]]</f>
        <v>190</v>
      </c>
      <c r="J198" s="3">
        <f>IF(ekodom[[#This Row],[Zużycie]]&gt;ekodom[[#This Row],[Stan]],ABS(ekodom[[#This Row],[Zużycie]]-ekodom[[#This Row],[Stan]]),0)</f>
        <v>190</v>
      </c>
      <c r="K198" s="3">
        <f>ekodom[[#This Row],[Stan]]-ekodom[[#This Row],[Zużycie]]+ekodom[[#This Row],[Z wodociągów]]</f>
        <v>0</v>
      </c>
    </row>
    <row r="199" spans="1:11" x14ac:dyDescent="0.3">
      <c r="A199" s="1">
        <v>44759</v>
      </c>
      <c r="B199">
        <v>518</v>
      </c>
      <c r="C199">
        <f>ekodom[[#This Row],[retencja]]+K198</f>
        <v>518</v>
      </c>
      <c r="D199">
        <v>190</v>
      </c>
      <c r="E199">
        <f>IF(WEEKDAY(ekodom[[#This Row],[Data]],2) = 3,70,0)</f>
        <v>0</v>
      </c>
      <c r="F199" s="2">
        <f>IF(AND(MONTH(ekodom[[#This Row],[Data]])&gt;=4,MONTH(ekodom[[#This Row],[Data]])&lt;=9),1,0)</f>
        <v>1</v>
      </c>
      <c r="G199" s="2">
        <f>IF(ekodom[[#This Row],[Czy data pod?]] = 1,IF(ekodom[[#This Row],[retencja]] = 0,G198+1,0),0)</f>
        <v>0</v>
      </c>
      <c r="H199">
        <f>IF(ekodom[[#This Row],[Kolumna1]] = 0,0,IF(MOD(ekodom[[#This Row],[Kolumna1]],5) = 0,300,0))</f>
        <v>0</v>
      </c>
      <c r="I199">
        <f>ekodom[[#This Row],[Codziennie]]+ekodom[[#This Row],[Prace]]+ekodom[[#This Row],[Podlewanie]]</f>
        <v>190</v>
      </c>
      <c r="J199" s="3">
        <f>IF(ekodom[[#This Row],[Zużycie]]&gt;ekodom[[#This Row],[Stan]],ABS(ekodom[[#This Row],[Zużycie]]-ekodom[[#This Row],[Stan]]),0)</f>
        <v>0</v>
      </c>
      <c r="K199" s="3">
        <f>ekodom[[#This Row],[Stan]]-ekodom[[#This Row],[Zużycie]]+ekodom[[#This Row],[Z wodociągów]]</f>
        <v>328</v>
      </c>
    </row>
    <row r="200" spans="1:11" x14ac:dyDescent="0.3">
      <c r="A200" s="1">
        <v>44760</v>
      </c>
      <c r="B200">
        <v>791</v>
      </c>
      <c r="C200">
        <f>ekodom[[#This Row],[retencja]]+K199</f>
        <v>1119</v>
      </c>
      <c r="D200">
        <v>190</v>
      </c>
      <c r="E200">
        <f>IF(WEEKDAY(ekodom[[#This Row],[Data]],2) = 3,70,0)</f>
        <v>0</v>
      </c>
      <c r="F200" s="2">
        <f>IF(AND(MONTH(ekodom[[#This Row],[Data]])&gt;=4,MONTH(ekodom[[#This Row],[Data]])&lt;=9),1,0)</f>
        <v>1</v>
      </c>
      <c r="G200" s="2">
        <f>IF(ekodom[[#This Row],[Czy data pod?]] = 1,IF(ekodom[[#This Row],[retencja]] = 0,G199+1,0),0)</f>
        <v>0</v>
      </c>
      <c r="H200">
        <f>IF(ekodom[[#This Row],[Kolumna1]] = 0,0,IF(MOD(ekodom[[#This Row],[Kolumna1]],5) = 0,300,0))</f>
        <v>0</v>
      </c>
      <c r="I200">
        <f>ekodom[[#This Row],[Codziennie]]+ekodom[[#This Row],[Prace]]+ekodom[[#This Row],[Podlewanie]]</f>
        <v>190</v>
      </c>
      <c r="J200" s="3">
        <f>IF(ekodom[[#This Row],[Zużycie]]&gt;ekodom[[#This Row],[Stan]],ABS(ekodom[[#This Row],[Zużycie]]-ekodom[[#This Row],[Stan]]),0)</f>
        <v>0</v>
      </c>
      <c r="K200" s="3">
        <f>ekodom[[#This Row],[Stan]]-ekodom[[#This Row],[Zużycie]]+ekodom[[#This Row],[Z wodociągów]]</f>
        <v>929</v>
      </c>
    </row>
    <row r="201" spans="1:11" x14ac:dyDescent="0.3">
      <c r="A201" s="1">
        <v>44761</v>
      </c>
      <c r="B201">
        <v>673</v>
      </c>
      <c r="C201">
        <f>ekodom[[#This Row],[retencja]]+K200</f>
        <v>1602</v>
      </c>
      <c r="D201">
        <v>190</v>
      </c>
      <c r="E201">
        <f>IF(WEEKDAY(ekodom[[#This Row],[Data]],2) = 3,70,0)</f>
        <v>0</v>
      </c>
      <c r="F201" s="2">
        <f>IF(AND(MONTH(ekodom[[#This Row],[Data]])&gt;=4,MONTH(ekodom[[#This Row],[Data]])&lt;=9),1,0)</f>
        <v>1</v>
      </c>
      <c r="G201" s="2">
        <f>IF(ekodom[[#This Row],[Czy data pod?]] = 1,IF(ekodom[[#This Row],[retencja]] = 0,G200+1,0),0)</f>
        <v>0</v>
      </c>
      <c r="H201">
        <f>IF(ekodom[[#This Row],[Kolumna1]] = 0,0,IF(MOD(ekodom[[#This Row],[Kolumna1]],5) = 0,300,0))</f>
        <v>0</v>
      </c>
      <c r="I201">
        <f>ekodom[[#This Row],[Codziennie]]+ekodom[[#This Row],[Prace]]+ekodom[[#This Row],[Podlewanie]]</f>
        <v>190</v>
      </c>
      <c r="J201" s="3">
        <f>IF(ekodom[[#This Row],[Zużycie]]&gt;ekodom[[#This Row],[Stan]],ABS(ekodom[[#This Row],[Zużycie]]-ekodom[[#This Row],[Stan]]),0)</f>
        <v>0</v>
      </c>
      <c r="K201" s="3">
        <f>ekodom[[#This Row],[Stan]]-ekodom[[#This Row],[Zużycie]]+ekodom[[#This Row],[Z wodociągów]]</f>
        <v>1412</v>
      </c>
    </row>
    <row r="202" spans="1:11" x14ac:dyDescent="0.3">
      <c r="A202" s="1">
        <v>44762</v>
      </c>
      <c r="B202">
        <v>601</v>
      </c>
      <c r="C202">
        <f>ekodom[[#This Row],[retencja]]+K201</f>
        <v>2013</v>
      </c>
      <c r="D202">
        <v>190</v>
      </c>
      <c r="E202">
        <f>IF(WEEKDAY(ekodom[[#This Row],[Data]],2) = 3,70,0)</f>
        <v>70</v>
      </c>
      <c r="F202" s="2">
        <f>IF(AND(MONTH(ekodom[[#This Row],[Data]])&gt;=4,MONTH(ekodom[[#This Row],[Data]])&lt;=9),1,0)</f>
        <v>1</v>
      </c>
      <c r="G202" s="2">
        <f>IF(ekodom[[#This Row],[Czy data pod?]] = 1,IF(ekodom[[#This Row],[retencja]] = 0,G201+1,0),0)</f>
        <v>0</v>
      </c>
      <c r="H202">
        <f>IF(ekodom[[#This Row],[Kolumna1]] = 0,0,IF(MOD(ekodom[[#This Row],[Kolumna1]],5) = 0,300,0))</f>
        <v>0</v>
      </c>
      <c r="I202">
        <f>ekodom[[#This Row],[Codziennie]]+ekodom[[#This Row],[Prace]]+ekodom[[#This Row],[Podlewanie]]</f>
        <v>260</v>
      </c>
      <c r="J202" s="3">
        <f>IF(ekodom[[#This Row],[Zużycie]]&gt;ekodom[[#This Row],[Stan]],ABS(ekodom[[#This Row],[Zużycie]]-ekodom[[#This Row],[Stan]]),0)</f>
        <v>0</v>
      </c>
      <c r="K202" s="3">
        <f>ekodom[[#This Row],[Stan]]-ekodom[[#This Row],[Zużycie]]+ekodom[[#This Row],[Z wodociągów]]</f>
        <v>1753</v>
      </c>
    </row>
    <row r="203" spans="1:11" x14ac:dyDescent="0.3">
      <c r="A203" s="1">
        <v>44763</v>
      </c>
      <c r="B203">
        <v>612</v>
      </c>
      <c r="C203">
        <f>ekodom[[#This Row],[retencja]]+K202</f>
        <v>2365</v>
      </c>
      <c r="D203">
        <v>190</v>
      </c>
      <c r="E203">
        <f>IF(WEEKDAY(ekodom[[#This Row],[Data]],2) = 3,70,0)</f>
        <v>0</v>
      </c>
      <c r="F203" s="2">
        <f>IF(AND(MONTH(ekodom[[#This Row],[Data]])&gt;=4,MONTH(ekodom[[#This Row],[Data]])&lt;=9),1,0)</f>
        <v>1</v>
      </c>
      <c r="G203" s="2">
        <f>IF(ekodom[[#This Row],[Czy data pod?]] = 1,IF(ekodom[[#This Row],[retencja]] = 0,G202+1,0),0)</f>
        <v>0</v>
      </c>
      <c r="H203">
        <f>IF(ekodom[[#This Row],[Kolumna1]] = 0,0,IF(MOD(ekodom[[#This Row],[Kolumna1]],5) = 0,300,0))</f>
        <v>0</v>
      </c>
      <c r="I203">
        <f>ekodom[[#This Row],[Codziennie]]+ekodom[[#This Row],[Prace]]+ekodom[[#This Row],[Podlewanie]]</f>
        <v>190</v>
      </c>
      <c r="J203" s="3">
        <f>IF(ekodom[[#This Row],[Zużycie]]&gt;ekodom[[#This Row],[Stan]],ABS(ekodom[[#This Row],[Zużycie]]-ekodom[[#This Row],[Stan]]),0)</f>
        <v>0</v>
      </c>
      <c r="K203" s="3">
        <f>ekodom[[#This Row],[Stan]]-ekodom[[#This Row],[Zużycie]]+ekodom[[#This Row],[Z wodociągów]]</f>
        <v>2175</v>
      </c>
    </row>
    <row r="204" spans="1:11" x14ac:dyDescent="0.3">
      <c r="A204" s="1">
        <v>44764</v>
      </c>
      <c r="B204">
        <v>705</v>
      </c>
      <c r="C204">
        <f>ekodom[[#This Row],[retencja]]+K203</f>
        <v>2880</v>
      </c>
      <c r="D204">
        <v>190</v>
      </c>
      <c r="E204">
        <f>IF(WEEKDAY(ekodom[[#This Row],[Data]],2) = 3,70,0)</f>
        <v>0</v>
      </c>
      <c r="F204" s="2">
        <f>IF(AND(MONTH(ekodom[[#This Row],[Data]])&gt;=4,MONTH(ekodom[[#This Row],[Data]])&lt;=9),1,0)</f>
        <v>1</v>
      </c>
      <c r="G204" s="2">
        <f>IF(ekodom[[#This Row],[Czy data pod?]] = 1,IF(ekodom[[#This Row],[retencja]] = 0,G203+1,0),0)</f>
        <v>0</v>
      </c>
      <c r="H204">
        <f>IF(ekodom[[#This Row],[Kolumna1]] = 0,0,IF(MOD(ekodom[[#This Row],[Kolumna1]],5) = 0,300,0))</f>
        <v>0</v>
      </c>
      <c r="I204">
        <f>ekodom[[#This Row],[Codziennie]]+ekodom[[#This Row],[Prace]]+ekodom[[#This Row],[Podlewanie]]</f>
        <v>190</v>
      </c>
      <c r="J204" s="3">
        <f>IF(ekodom[[#This Row],[Zużycie]]&gt;ekodom[[#This Row],[Stan]],ABS(ekodom[[#This Row],[Zużycie]]-ekodom[[#This Row],[Stan]]),0)</f>
        <v>0</v>
      </c>
      <c r="K204" s="3">
        <f>ekodom[[#This Row],[Stan]]-ekodom[[#This Row],[Zużycie]]+ekodom[[#This Row],[Z wodociągów]]</f>
        <v>2690</v>
      </c>
    </row>
    <row r="205" spans="1:11" x14ac:dyDescent="0.3">
      <c r="A205" s="1">
        <v>44765</v>
      </c>
      <c r="B205">
        <v>0</v>
      </c>
      <c r="C205">
        <f>ekodom[[#This Row],[retencja]]+K204</f>
        <v>2690</v>
      </c>
      <c r="D205">
        <v>190</v>
      </c>
      <c r="E205">
        <f>IF(WEEKDAY(ekodom[[#This Row],[Data]],2) = 3,70,0)</f>
        <v>0</v>
      </c>
      <c r="F205" s="2">
        <f>IF(AND(MONTH(ekodom[[#This Row],[Data]])&gt;=4,MONTH(ekodom[[#This Row],[Data]])&lt;=9),1,0)</f>
        <v>1</v>
      </c>
      <c r="G205" s="2">
        <f>IF(ekodom[[#This Row],[Czy data pod?]] = 1,IF(ekodom[[#This Row],[retencja]] = 0,G204+1,0),0)</f>
        <v>1</v>
      </c>
      <c r="H205">
        <f>IF(ekodom[[#This Row],[Kolumna1]] = 0,0,IF(MOD(ekodom[[#This Row],[Kolumna1]],5) = 0,300,0))</f>
        <v>0</v>
      </c>
      <c r="I205">
        <f>ekodom[[#This Row],[Codziennie]]+ekodom[[#This Row],[Prace]]+ekodom[[#This Row],[Podlewanie]]</f>
        <v>190</v>
      </c>
      <c r="J205" s="3">
        <f>IF(ekodom[[#This Row],[Zużycie]]&gt;ekodom[[#This Row],[Stan]],ABS(ekodom[[#This Row],[Zużycie]]-ekodom[[#This Row],[Stan]]),0)</f>
        <v>0</v>
      </c>
      <c r="K205" s="3">
        <f>ekodom[[#This Row],[Stan]]-ekodom[[#This Row],[Zużycie]]+ekodom[[#This Row],[Z wodociągów]]</f>
        <v>2500</v>
      </c>
    </row>
    <row r="206" spans="1:11" x14ac:dyDescent="0.3">
      <c r="A206" s="1">
        <v>44766</v>
      </c>
      <c r="B206">
        <v>0</v>
      </c>
      <c r="C206">
        <f>ekodom[[#This Row],[retencja]]+K205</f>
        <v>2500</v>
      </c>
      <c r="D206">
        <v>190</v>
      </c>
      <c r="E206">
        <f>IF(WEEKDAY(ekodom[[#This Row],[Data]],2) = 3,70,0)</f>
        <v>0</v>
      </c>
      <c r="F206" s="2">
        <f>IF(AND(MONTH(ekodom[[#This Row],[Data]])&gt;=4,MONTH(ekodom[[#This Row],[Data]])&lt;=9),1,0)</f>
        <v>1</v>
      </c>
      <c r="G206" s="2">
        <f>IF(ekodom[[#This Row],[Czy data pod?]] = 1,IF(ekodom[[#This Row],[retencja]] = 0,G205+1,0),0)</f>
        <v>2</v>
      </c>
      <c r="H206">
        <f>IF(ekodom[[#This Row],[Kolumna1]] = 0,0,IF(MOD(ekodom[[#This Row],[Kolumna1]],5) = 0,300,0))</f>
        <v>0</v>
      </c>
      <c r="I206">
        <f>ekodom[[#This Row],[Codziennie]]+ekodom[[#This Row],[Prace]]+ekodom[[#This Row],[Podlewanie]]</f>
        <v>190</v>
      </c>
      <c r="J206" s="3">
        <f>IF(ekodom[[#This Row],[Zużycie]]&gt;ekodom[[#This Row],[Stan]],ABS(ekodom[[#This Row],[Zużycie]]-ekodom[[#This Row],[Stan]]),0)</f>
        <v>0</v>
      </c>
      <c r="K206" s="3">
        <f>ekodom[[#This Row],[Stan]]-ekodom[[#This Row],[Zużycie]]+ekodom[[#This Row],[Z wodociągów]]</f>
        <v>2310</v>
      </c>
    </row>
    <row r="207" spans="1:11" x14ac:dyDescent="0.3">
      <c r="A207" s="1">
        <v>44767</v>
      </c>
      <c r="B207">
        <v>1100</v>
      </c>
      <c r="C207">
        <f>ekodom[[#This Row],[retencja]]+K206</f>
        <v>3410</v>
      </c>
      <c r="D207">
        <v>190</v>
      </c>
      <c r="E207">
        <f>IF(WEEKDAY(ekodom[[#This Row],[Data]],2) = 3,70,0)</f>
        <v>0</v>
      </c>
      <c r="F207" s="2">
        <f>IF(AND(MONTH(ekodom[[#This Row],[Data]])&gt;=4,MONTH(ekodom[[#This Row],[Data]])&lt;=9),1,0)</f>
        <v>1</v>
      </c>
      <c r="G207" s="2">
        <f>IF(ekodom[[#This Row],[Czy data pod?]] = 1,IF(ekodom[[#This Row],[retencja]] = 0,G206+1,0),0)</f>
        <v>0</v>
      </c>
      <c r="H207">
        <f>IF(ekodom[[#This Row],[Kolumna1]] = 0,0,IF(MOD(ekodom[[#This Row],[Kolumna1]],5) = 0,300,0))</f>
        <v>0</v>
      </c>
      <c r="I207">
        <f>ekodom[[#This Row],[Codziennie]]+ekodom[[#This Row],[Prace]]+ekodom[[#This Row],[Podlewanie]]</f>
        <v>190</v>
      </c>
      <c r="J207" s="3">
        <f>IF(ekodom[[#This Row],[Zużycie]]&gt;ekodom[[#This Row],[Stan]],ABS(ekodom[[#This Row],[Zużycie]]-ekodom[[#This Row],[Stan]]),0)</f>
        <v>0</v>
      </c>
      <c r="K207" s="3">
        <f>ekodom[[#This Row],[Stan]]-ekodom[[#This Row],[Zużycie]]+ekodom[[#This Row],[Z wodociągów]]</f>
        <v>3220</v>
      </c>
    </row>
    <row r="208" spans="1:11" x14ac:dyDescent="0.3">
      <c r="A208" s="1">
        <v>44768</v>
      </c>
      <c r="B208">
        <v>118</v>
      </c>
      <c r="C208">
        <f>ekodom[[#This Row],[retencja]]+K207</f>
        <v>3338</v>
      </c>
      <c r="D208">
        <v>190</v>
      </c>
      <c r="E208">
        <f>IF(WEEKDAY(ekodom[[#This Row],[Data]],2) = 3,70,0)</f>
        <v>0</v>
      </c>
      <c r="F208" s="2">
        <f>IF(AND(MONTH(ekodom[[#This Row],[Data]])&gt;=4,MONTH(ekodom[[#This Row],[Data]])&lt;=9),1,0)</f>
        <v>1</v>
      </c>
      <c r="G208" s="2">
        <f>IF(ekodom[[#This Row],[Czy data pod?]] = 1,IF(ekodom[[#This Row],[retencja]] = 0,G207+1,0),0)</f>
        <v>0</v>
      </c>
      <c r="H208">
        <f>IF(ekodom[[#This Row],[Kolumna1]] = 0,0,IF(MOD(ekodom[[#This Row],[Kolumna1]],5) = 0,300,0))</f>
        <v>0</v>
      </c>
      <c r="I208">
        <f>ekodom[[#This Row],[Codziennie]]+ekodom[[#This Row],[Prace]]+ekodom[[#This Row],[Podlewanie]]</f>
        <v>190</v>
      </c>
      <c r="J208" s="3">
        <f>IF(ekodom[[#This Row],[Zużycie]]&gt;ekodom[[#This Row],[Stan]],ABS(ekodom[[#This Row],[Zużycie]]-ekodom[[#This Row],[Stan]]),0)</f>
        <v>0</v>
      </c>
      <c r="K208" s="3">
        <f>ekodom[[#This Row],[Stan]]-ekodom[[#This Row],[Zużycie]]+ekodom[[#This Row],[Z wodociągów]]</f>
        <v>3148</v>
      </c>
    </row>
    <row r="209" spans="1:11" x14ac:dyDescent="0.3">
      <c r="A209" s="1">
        <v>44769</v>
      </c>
      <c r="B209">
        <v>69</v>
      </c>
      <c r="C209">
        <f>ekodom[[#This Row],[retencja]]+K208</f>
        <v>3217</v>
      </c>
      <c r="D209">
        <v>190</v>
      </c>
      <c r="E209">
        <f>IF(WEEKDAY(ekodom[[#This Row],[Data]],2) = 3,70,0)</f>
        <v>70</v>
      </c>
      <c r="F209" s="2">
        <f>IF(AND(MONTH(ekodom[[#This Row],[Data]])&gt;=4,MONTH(ekodom[[#This Row],[Data]])&lt;=9),1,0)</f>
        <v>1</v>
      </c>
      <c r="G209" s="2">
        <f>IF(ekodom[[#This Row],[Czy data pod?]] = 1,IF(ekodom[[#This Row],[retencja]] = 0,G208+1,0),0)</f>
        <v>0</v>
      </c>
      <c r="H209">
        <f>IF(ekodom[[#This Row],[Kolumna1]] = 0,0,IF(MOD(ekodom[[#This Row],[Kolumna1]],5) = 0,300,0))</f>
        <v>0</v>
      </c>
      <c r="I209">
        <f>ekodom[[#This Row],[Codziennie]]+ekodom[[#This Row],[Prace]]+ekodom[[#This Row],[Podlewanie]]</f>
        <v>260</v>
      </c>
      <c r="J209" s="3">
        <f>IF(ekodom[[#This Row],[Zużycie]]&gt;ekodom[[#This Row],[Stan]],ABS(ekodom[[#This Row],[Zużycie]]-ekodom[[#This Row],[Stan]]),0)</f>
        <v>0</v>
      </c>
      <c r="K209" s="3">
        <f>ekodom[[#This Row],[Stan]]-ekodom[[#This Row],[Zużycie]]+ekodom[[#This Row],[Z wodociągów]]</f>
        <v>2957</v>
      </c>
    </row>
    <row r="210" spans="1:11" x14ac:dyDescent="0.3">
      <c r="A210" s="1">
        <v>44770</v>
      </c>
      <c r="B210">
        <v>0</v>
      </c>
      <c r="C210">
        <f>ekodom[[#This Row],[retencja]]+K209</f>
        <v>2957</v>
      </c>
      <c r="D210">
        <v>190</v>
      </c>
      <c r="E210">
        <f>IF(WEEKDAY(ekodom[[#This Row],[Data]],2) = 3,70,0)</f>
        <v>0</v>
      </c>
      <c r="F210" s="2">
        <f>IF(AND(MONTH(ekodom[[#This Row],[Data]])&gt;=4,MONTH(ekodom[[#This Row],[Data]])&lt;=9),1,0)</f>
        <v>1</v>
      </c>
      <c r="G210" s="2">
        <f>IF(ekodom[[#This Row],[Czy data pod?]] = 1,IF(ekodom[[#This Row],[retencja]] = 0,G209+1,0),0)</f>
        <v>1</v>
      </c>
      <c r="H210">
        <f>IF(ekodom[[#This Row],[Kolumna1]] = 0,0,IF(MOD(ekodom[[#This Row],[Kolumna1]],5) = 0,300,0))</f>
        <v>0</v>
      </c>
      <c r="I210">
        <f>ekodom[[#This Row],[Codziennie]]+ekodom[[#This Row],[Prace]]+ekodom[[#This Row],[Podlewanie]]</f>
        <v>190</v>
      </c>
      <c r="J210" s="3">
        <f>IF(ekodom[[#This Row],[Zużycie]]&gt;ekodom[[#This Row],[Stan]],ABS(ekodom[[#This Row],[Zużycie]]-ekodom[[#This Row],[Stan]]),0)</f>
        <v>0</v>
      </c>
      <c r="K210" s="3">
        <f>ekodom[[#This Row],[Stan]]-ekodom[[#This Row],[Zużycie]]+ekodom[[#This Row],[Z wodociągów]]</f>
        <v>2767</v>
      </c>
    </row>
    <row r="211" spans="1:11" x14ac:dyDescent="0.3">
      <c r="A211" s="1">
        <v>44771</v>
      </c>
      <c r="B211">
        <v>0</v>
      </c>
      <c r="C211">
        <f>ekodom[[#This Row],[retencja]]+K210</f>
        <v>2767</v>
      </c>
      <c r="D211">
        <v>190</v>
      </c>
      <c r="E211">
        <f>IF(WEEKDAY(ekodom[[#This Row],[Data]],2) = 3,70,0)</f>
        <v>0</v>
      </c>
      <c r="F211" s="2">
        <f>IF(AND(MONTH(ekodom[[#This Row],[Data]])&gt;=4,MONTH(ekodom[[#This Row],[Data]])&lt;=9),1,0)</f>
        <v>1</v>
      </c>
      <c r="G211" s="2">
        <f>IF(ekodom[[#This Row],[Czy data pod?]] = 1,IF(ekodom[[#This Row],[retencja]] = 0,G210+1,0),0)</f>
        <v>2</v>
      </c>
      <c r="H211">
        <f>IF(ekodom[[#This Row],[Kolumna1]] = 0,0,IF(MOD(ekodom[[#This Row],[Kolumna1]],5) = 0,300,0))</f>
        <v>0</v>
      </c>
      <c r="I211">
        <f>ekodom[[#This Row],[Codziennie]]+ekodom[[#This Row],[Prace]]+ekodom[[#This Row],[Podlewanie]]</f>
        <v>190</v>
      </c>
      <c r="J211" s="3">
        <f>IF(ekodom[[#This Row],[Zużycie]]&gt;ekodom[[#This Row],[Stan]],ABS(ekodom[[#This Row],[Zużycie]]-ekodom[[#This Row],[Stan]]),0)</f>
        <v>0</v>
      </c>
      <c r="K211" s="3">
        <f>ekodom[[#This Row],[Stan]]-ekodom[[#This Row],[Zużycie]]+ekodom[[#This Row],[Z wodociągów]]</f>
        <v>2577</v>
      </c>
    </row>
    <row r="212" spans="1:11" x14ac:dyDescent="0.3">
      <c r="A212" s="1">
        <v>44772</v>
      </c>
      <c r="B212">
        <v>0</v>
      </c>
      <c r="C212">
        <f>ekodom[[#This Row],[retencja]]+K211</f>
        <v>2577</v>
      </c>
      <c r="D212">
        <v>190</v>
      </c>
      <c r="E212">
        <f>IF(WEEKDAY(ekodom[[#This Row],[Data]],2) = 3,70,0)</f>
        <v>0</v>
      </c>
      <c r="F212" s="2">
        <f>IF(AND(MONTH(ekodom[[#This Row],[Data]])&gt;=4,MONTH(ekodom[[#This Row],[Data]])&lt;=9),1,0)</f>
        <v>1</v>
      </c>
      <c r="G212" s="2">
        <f>IF(ekodom[[#This Row],[Czy data pod?]] = 1,IF(ekodom[[#This Row],[retencja]] = 0,G211+1,0),0)</f>
        <v>3</v>
      </c>
      <c r="H212">
        <f>IF(ekodom[[#This Row],[Kolumna1]] = 0,0,IF(MOD(ekodom[[#This Row],[Kolumna1]],5) = 0,300,0))</f>
        <v>0</v>
      </c>
      <c r="I212">
        <f>ekodom[[#This Row],[Codziennie]]+ekodom[[#This Row],[Prace]]+ekodom[[#This Row],[Podlewanie]]</f>
        <v>190</v>
      </c>
      <c r="J212" s="3">
        <f>IF(ekodom[[#This Row],[Zużycie]]&gt;ekodom[[#This Row],[Stan]],ABS(ekodom[[#This Row],[Zużycie]]-ekodom[[#This Row],[Stan]]),0)</f>
        <v>0</v>
      </c>
      <c r="K212" s="3">
        <f>ekodom[[#This Row],[Stan]]-ekodom[[#This Row],[Zużycie]]+ekodom[[#This Row],[Z wodociągów]]</f>
        <v>2387</v>
      </c>
    </row>
    <row r="213" spans="1:11" x14ac:dyDescent="0.3">
      <c r="A213" s="1">
        <v>44773</v>
      </c>
      <c r="B213">
        <v>0</v>
      </c>
      <c r="C213">
        <f>ekodom[[#This Row],[retencja]]+K212</f>
        <v>2387</v>
      </c>
      <c r="D213">
        <v>190</v>
      </c>
      <c r="E213">
        <f>IF(WEEKDAY(ekodom[[#This Row],[Data]],2) = 3,70,0)</f>
        <v>0</v>
      </c>
      <c r="F213" s="2">
        <f>IF(AND(MONTH(ekodom[[#This Row],[Data]])&gt;=4,MONTH(ekodom[[#This Row],[Data]])&lt;=9),1,0)</f>
        <v>1</v>
      </c>
      <c r="G213" s="2">
        <f>IF(ekodom[[#This Row],[Czy data pod?]] = 1,IF(ekodom[[#This Row],[retencja]] = 0,G212+1,0),0)</f>
        <v>4</v>
      </c>
      <c r="H213">
        <f>IF(ekodom[[#This Row],[Kolumna1]] = 0,0,IF(MOD(ekodom[[#This Row],[Kolumna1]],5) = 0,300,0))</f>
        <v>0</v>
      </c>
      <c r="I213">
        <f>ekodom[[#This Row],[Codziennie]]+ekodom[[#This Row],[Prace]]+ekodom[[#This Row],[Podlewanie]]</f>
        <v>190</v>
      </c>
      <c r="J213" s="3">
        <f>IF(ekodom[[#This Row],[Zużycie]]&gt;ekodom[[#This Row],[Stan]],ABS(ekodom[[#This Row],[Zużycie]]-ekodom[[#This Row],[Stan]]),0)</f>
        <v>0</v>
      </c>
      <c r="K213" s="3">
        <f>ekodom[[#This Row],[Stan]]-ekodom[[#This Row],[Zużycie]]+ekodom[[#This Row],[Z wodociągów]]</f>
        <v>2197</v>
      </c>
    </row>
    <row r="214" spans="1:11" x14ac:dyDescent="0.3">
      <c r="A214" s="1">
        <v>44774</v>
      </c>
      <c r="B214">
        <v>0</v>
      </c>
      <c r="C214">
        <f>ekodom[[#This Row],[retencja]]+K213</f>
        <v>2197</v>
      </c>
      <c r="D214">
        <v>190</v>
      </c>
      <c r="E214">
        <f>IF(WEEKDAY(ekodom[[#This Row],[Data]],2) = 3,70,0)</f>
        <v>0</v>
      </c>
      <c r="F214" s="2">
        <f>IF(AND(MONTH(ekodom[[#This Row],[Data]])&gt;=4,MONTH(ekodom[[#This Row],[Data]])&lt;=9),1,0)</f>
        <v>1</v>
      </c>
      <c r="G214" s="2">
        <f>IF(ekodom[[#This Row],[Czy data pod?]] = 1,IF(ekodom[[#This Row],[retencja]] = 0,G213+1,0),0)</f>
        <v>5</v>
      </c>
      <c r="H214">
        <f>IF(ekodom[[#This Row],[Kolumna1]] = 0,0,IF(MOD(ekodom[[#This Row],[Kolumna1]],5) = 0,300,0))</f>
        <v>300</v>
      </c>
      <c r="I214">
        <f>ekodom[[#This Row],[Codziennie]]+ekodom[[#This Row],[Prace]]+ekodom[[#This Row],[Podlewanie]]</f>
        <v>490</v>
      </c>
      <c r="J214" s="3">
        <f>IF(ekodom[[#This Row],[Zużycie]]&gt;ekodom[[#This Row],[Stan]],ABS(ekodom[[#This Row],[Zużycie]]-ekodom[[#This Row],[Stan]]),0)</f>
        <v>0</v>
      </c>
      <c r="K214" s="3">
        <f>ekodom[[#This Row],[Stan]]-ekodom[[#This Row],[Zużycie]]+ekodom[[#This Row],[Z wodociągów]]</f>
        <v>1707</v>
      </c>
    </row>
    <row r="215" spans="1:11" x14ac:dyDescent="0.3">
      <c r="A215" s="1">
        <v>44775</v>
      </c>
      <c r="B215">
        <v>0</v>
      </c>
      <c r="C215">
        <f>ekodom[[#This Row],[retencja]]+K214</f>
        <v>1707</v>
      </c>
      <c r="D215">
        <v>190</v>
      </c>
      <c r="E215">
        <f>IF(WEEKDAY(ekodom[[#This Row],[Data]],2) = 3,70,0)</f>
        <v>0</v>
      </c>
      <c r="F215" s="2">
        <f>IF(AND(MONTH(ekodom[[#This Row],[Data]])&gt;=4,MONTH(ekodom[[#This Row],[Data]])&lt;=9),1,0)</f>
        <v>1</v>
      </c>
      <c r="G215" s="2">
        <f>IF(ekodom[[#This Row],[Czy data pod?]] = 1,IF(ekodom[[#This Row],[retencja]] = 0,G214+1,0),0)</f>
        <v>6</v>
      </c>
      <c r="H215">
        <f>IF(ekodom[[#This Row],[Kolumna1]] = 0,0,IF(MOD(ekodom[[#This Row],[Kolumna1]],5) = 0,300,0))</f>
        <v>0</v>
      </c>
      <c r="I215">
        <f>ekodom[[#This Row],[Codziennie]]+ekodom[[#This Row],[Prace]]+ekodom[[#This Row],[Podlewanie]]</f>
        <v>190</v>
      </c>
      <c r="J215" s="3">
        <f>IF(ekodom[[#This Row],[Zużycie]]&gt;ekodom[[#This Row],[Stan]],ABS(ekodom[[#This Row],[Zużycie]]-ekodom[[#This Row],[Stan]]),0)</f>
        <v>0</v>
      </c>
      <c r="K215" s="3">
        <f>ekodom[[#This Row],[Stan]]-ekodom[[#This Row],[Zużycie]]+ekodom[[#This Row],[Z wodociągów]]</f>
        <v>1517</v>
      </c>
    </row>
    <row r="216" spans="1:11" x14ac:dyDescent="0.3">
      <c r="A216" s="1">
        <v>44776</v>
      </c>
      <c r="B216">
        <v>0</v>
      </c>
      <c r="C216">
        <f>ekodom[[#This Row],[retencja]]+K215</f>
        <v>1517</v>
      </c>
      <c r="D216">
        <v>190</v>
      </c>
      <c r="E216">
        <f>IF(WEEKDAY(ekodom[[#This Row],[Data]],2) = 3,70,0)</f>
        <v>70</v>
      </c>
      <c r="F216" s="2">
        <f>IF(AND(MONTH(ekodom[[#This Row],[Data]])&gt;=4,MONTH(ekodom[[#This Row],[Data]])&lt;=9),1,0)</f>
        <v>1</v>
      </c>
      <c r="G216" s="2">
        <f>IF(ekodom[[#This Row],[Czy data pod?]] = 1,IF(ekodom[[#This Row],[retencja]] = 0,G215+1,0),0)</f>
        <v>7</v>
      </c>
      <c r="H216">
        <f>IF(ekodom[[#This Row],[Kolumna1]] = 0,0,IF(MOD(ekodom[[#This Row],[Kolumna1]],5) = 0,300,0))</f>
        <v>0</v>
      </c>
      <c r="I216">
        <f>ekodom[[#This Row],[Codziennie]]+ekodom[[#This Row],[Prace]]+ekodom[[#This Row],[Podlewanie]]</f>
        <v>260</v>
      </c>
      <c r="J216" s="3">
        <f>IF(ekodom[[#This Row],[Zużycie]]&gt;ekodom[[#This Row],[Stan]],ABS(ekodom[[#This Row],[Zużycie]]-ekodom[[#This Row],[Stan]]),0)</f>
        <v>0</v>
      </c>
      <c r="K216" s="3">
        <f>ekodom[[#This Row],[Stan]]-ekodom[[#This Row],[Zużycie]]+ekodom[[#This Row],[Z wodociągów]]</f>
        <v>1257</v>
      </c>
    </row>
    <row r="217" spans="1:11" x14ac:dyDescent="0.3">
      <c r="A217" s="1">
        <v>44777</v>
      </c>
      <c r="B217">
        <v>0</v>
      </c>
      <c r="C217">
        <f>ekodom[[#This Row],[retencja]]+K216</f>
        <v>1257</v>
      </c>
      <c r="D217">
        <v>190</v>
      </c>
      <c r="E217">
        <f>IF(WEEKDAY(ekodom[[#This Row],[Data]],2) = 3,70,0)</f>
        <v>0</v>
      </c>
      <c r="F217" s="2">
        <f>IF(AND(MONTH(ekodom[[#This Row],[Data]])&gt;=4,MONTH(ekodom[[#This Row],[Data]])&lt;=9),1,0)</f>
        <v>1</v>
      </c>
      <c r="G217" s="2">
        <f>IF(ekodom[[#This Row],[Czy data pod?]] = 1,IF(ekodom[[#This Row],[retencja]] = 0,G216+1,0),0)</f>
        <v>8</v>
      </c>
      <c r="H217">
        <f>IF(ekodom[[#This Row],[Kolumna1]] = 0,0,IF(MOD(ekodom[[#This Row],[Kolumna1]],5) = 0,300,0))</f>
        <v>0</v>
      </c>
      <c r="I217">
        <f>ekodom[[#This Row],[Codziennie]]+ekodom[[#This Row],[Prace]]+ekodom[[#This Row],[Podlewanie]]</f>
        <v>190</v>
      </c>
      <c r="J217" s="3">
        <f>IF(ekodom[[#This Row],[Zużycie]]&gt;ekodom[[#This Row],[Stan]],ABS(ekodom[[#This Row],[Zużycie]]-ekodom[[#This Row],[Stan]]),0)</f>
        <v>0</v>
      </c>
      <c r="K217" s="3">
        <f>ekodom[[#This Row],[Stan]]-ekodom[[#This Row],[Zużycie]]+ekodom[[#This Row],[Z wodociągów]]</f>
        <v>1067</v>
      </c>
    </row>
    <row r="218" spans="1:11" x14ac:dyDescent="0.3">
      <c r="A218" s="1">
        <v>44778</v>
      </c>
      <c r="B218">
        <v>0</v>
      </c>
      <c r="C218">
        <f>ekodom[[#This Row],[retencja]]+K217</f>
        <v>1067</v>
      </c>
      <c r="D218">
        <v>190</v>
      </c>
      <c r="E218">
        <f>IF(WEEKDAY(ekodom[[#This Row],[Data]],2) = 3,70,0)</f>
        <v>0</v>
      </c>
      <c r="F218" s="2">
        <f>IF(AND(MONTH(ekodom[[#This Row],[Data]])&gt;=4,MONTH(ekodom[[#This Row],[Data]])&lt;=9),1,0)</f>
        <v>1</v>
      </c>
      <c r="G218" s="2">
        <f>IF(ekodom[[#This Row],[Czy data pod?]] = 1,IF(ekodom[[#This Row],[retencja]] = 0,G217+1,0),0)</f>
        <v>9</v>
      </c>
      <c r="H218">
        <f>IF(ekodom[[#This Row],[Kolumna1]] = 0,0,IF(MOD(ekodom[[#This Row],[Kolumna1]],5) = 0,300,0))</f>
        <v>0</v>
      </c>
      <c r="I218">
        <f>ekodom[[#This Row],[Codziennie]]+ekodom[[#This Row],[Prace]]+ekodom[[#This Row],[Podlewanie]]</f>
        <v>190</v>
      </c>
      <c r="J218" s="3">
        <f>IF(ekodom[[#This Row],[Zużycie]]&gt;ekodom[[#This Row],[Stan]],ABS(ekodom[[#This Row],[Zużycie]]-ekodom[[#This Row],[Stan]]),0)</f>
        <v>0</v>
      </c>
      <c r="K218" s="3">
        <f>ekodom[[#This Row],[Stan]]-ekodom[[#This Row],[Zużycie]]+ekodom[[#This Row],[Z wodociągów]]</f>
        <v>877</v>
      </c>
    </row>
    <row r="219" spans="1:11" x14ac:dyDescent="0.3">
      <c r="A219" s="1">
        <v>44779</v>
      </c>
      <c r="B219">
        <v>0</v>
      </c>
      <c r="C219">
        <f>ekodom[[#This Row],[retencja]]+K218</f>
        <v>877</v>
      </c>
      <c r="D219">
        <v>190</v>
      </c>
      <c r="E219">
        <f>IF(WEEKDAY(ekodom[[#This Row],[Data]],2) = 3,70,0)</f>
        <v>0</v>
      </c>
      <c r="F219" s="2">
        <f>IF(AND(MONTH(ekodom[[#This Row],[Data]])&gt;=4,MONTH(ekodom[[#This Row],[Data]])&lt;=9),1,0)</f>
        <v>1</v>
      </c>
      <c r="G219" s="2">
        <f>IF(ekodom[[#This Row],[Czy data pod?]] = 1,IF(ekodom[[#This Row],[retencja]] = 0,G218+1,0),0)</f>
        <v>10</v>
      </c>
      <c r="H219">
        <f>IF(ekodom[[#This Row],[Kolumna1]] = 0,0,IF(MOD(ekodom[[#This Row],[Kolumna1]],5) = 0,300,0))</f>
        <v>300</v>
      </c>
      <c r="I219">
        <f>ekodom[[#This Row],[Codziennie]]+ekodom[[#This Row],[Prace]]+ekodom[[#This Row],[Podlewanie]]</f>
        <v>490</v>
      </c>
      <c r="J219" s="3">
        <f>IF(ekodom[[#This Row],[Zużycie]]&gt;ekodom[[#This Row],[Stan]],ABS(ekodom[[#This Row],[Zużycie]]-ekodom[[#This Row],[Stan]]),0)</f>
        <v>0</v>
      </c>
      <c r="K219" s="3">
        <f>ekodom[[#This Row],[Stan]]-ekodom[[#This Row],[Zużycie]]+ekodom[[#This Row],[Z wodociągów]]</f>
        <v>387</v>
      </c>
    </row>
    <row r="220" spans="1:11" x14ac:dyDescent="0.3">
      <c r="A220" s="1">
        <v>44780</v>
      </c>
      <c r="B220">
        <v>0</v>
      </c>
      <c r="C220">
        <f>ekodom[[#This Row],[retencja]]+K219</f>
        <v>387</v>
      </c>
      <c r="D220">
        <v>190</v>
      </c>
      <c r="E220">
        <f>IF(WEEKDAY(ekodom[[#This Row],[Data]],2) = 3,70,0)</f>
        <v>0</v>
      </c>
      <c r="F220" s="2">
        <f>IF(AND(MONTH(ekodom[[#This Row],[Data]])&gt;=4,MONTH(ekodom[[#This Row],[Data]])&lt;=9),1,0)</f>
        <v>1</v>
      </c>
      <c r="G220" s="2">
        <f>IF(ekodom[[#This Row],[Czy data pod?]] = 1,IF(ekodom[[#This Row],[retencja]] = 0,G219+1,0),0)</f>
        <v>11</v>
      </c>
      <c r="H220">
        <f>IF(ekodom[[#This Row],[Kolumna1]] = 0,0,IF(MOD(ekodom[[#This Row],[Kolumna1]],5) = 0,300,0))</f>
        <v>0</v>
      </c>
      <c r="I220">
        <f>ekodom[[#This Row],[Codziennie]]+ekodom[[#This Row],[Prace]]+ekodom[[#This Row],[Podlewanie]]</f>
        <v>190</v>
      </c>
      <c r="J220" s="3">
        <f>IF(ekodom[[#This Row],[Zużycie]]&gt;ekodom[[#This Row],[Stan]],ABS(ekodom[[#This Row],[Zużycie]]-ekodom[[#This Row],[Stan]]),0)</f>
        <v>0</v>
      </c>
      <c r="K220" s="3">
        <f>ekodom[[#This Row],[Stan]]-ekodom[[#This Row],[Zużycie]]+ekodom[[#This Row],[Z wodociągów]]</f>
        <v>197</v>
      </c>
    </row>
    <row r="221" spans="1:11" x14ac:dyDescent="0.3">
      <c r="A221" s="1">
        <v>44781</v>
      </c>
      <c r="B221">
        <v>660</v>
      </c>
      <c r="C221">
        <f>ekodom[[#This Row],[retencja]]+K220</f>
        <v>857</v>
      </c>
      <c r="D221">
        <v>190</v>
      </c>
      <c r="E221">
        <f>IF(WEEKDAY(ekodom[[#This Row],[Data]],2) = 3,70,0)</f>
        <v>0</v>
      </c>
      <c r="F221" s="2">
        <f>IF(AND(MONTH(ekodom[[#This Row],[Data]])&gt;=4,MONTH(ekodom[[#This Row],[Data]])&lt;=9),1,0)</f>
        <v>1</v>
      </c>
      <c r="G221" s="2">
        <f>IF(ekodom[[#This Row],[Czy data pod?]] = 1,IF(ekodom[[#This Row],[retencja]] = 0,G220+1,0),0)</f>
        <v>0</v>
      </c>
      <c r="H221">
        <f>IF(ekodom[[#This Row],[Kolumna1]] = 0,0,IF(MOD(ekodom[[#This Row],[Kolumna1]],5) = 0,300,0))</f>
        <v>0</v>
      </c>
      <c r="I221">
        <f>ekodom[[#This Row],[Codziennie]]+ekodom[[#This Row],[Prace]]+ekodom[[#This Row],[Podlewanie]]</f>
        <v>190</v>
      </c>
      <c r="J221" s="3">
        <f>IF(ekodom[[#This Row],[Zużycie]]&gt;ekodom[[#This Row],[Stan]],ABS(ekodom[[#This Row],[Zużycie]]-ekodom[[#This Row],[Stan]]),0)</f>
        <v>0</v>
      </c>
      <c r="K221" s="3">
        <f>ekodom[[#This Row],[Stan]]-ekodom[[#This Row],[Zużycie]]+ekodom[[#This Row],[Z wodociągów]]</f>
        <v>667</v>
      </c>
    </row>
    <row r="222" spans="1:11" x14ac:dyDescent="0.3">
      <c r="A222" s="1">
        <v>44782</v>
      </c>
      <c r="B222">
        <v>1245</v>
      </c>
      <c r="C222">
        <f>ekodom[[#This Row],[retencja]]+K221</f>
        <v>1912</v>
      </c>
      <c r="D222">
        <v>190</v>
      </c>
      <c r="E222">
        <f>IF(WEEKDAY(ekodom[[#This Row],[Data]],2) = 3,70,0)</f>
        <v>0</v>
      </c>
      <c r="F222" s="2">
        <f>IF(AND(MONTH(ekodom[[#This Row],[Data]])&gt;=4,MONTH(ekodom[[#This Row],[Data]])&lt;=9),1,0)</f>
        <v>1</v>
      </c>
      <c r="G222" s="2">
        <f>IF(ekodom[[#This Row],[Czy data pod?]] = 1,IF(ekodom[[#This Row],[retencja]] = 0,G221+1,0),0)</f>
        <v>0</v>
      </c>
      <c r="H222">
        <f>IF(ekodom[[#This Row],[Kolumna1]] = 0,0,IF(MOD(ekodom[[#This Row],[Kolumna1]],5) = 0,300,0))</f>
        <v>0</v>
      </c>
      <c r="I222">
        <f>ekodom[[#This Row],[Codziennie]]+ekodom[[#This Row],[Prace]]+ekodom[[#This Row],[Podlewanie]]</f>
        <v>190</v>
      </c>
      <c r="J222" s="3">
        <f>IF(ekodom[[#This Row],[Zużycie]]&gt;ekodom[[#This Row],[Stan]],ABS(ekodom[[#This Row],[Zużycie]]-ekodom[[#This Row],[Stan]]),0)</f>
        <v>0</v>
      </c>
      <c r="K222" s="3">
        <f>ekodom[[#This Row],[Stan]]-ekodom[[#This Row],[Zużycie]]+ekodom[[#This Row],[Z wodociągów]]</f>
        <v>1722</v>
      </c>
    </row>
    <row r="223" spans="1:11" x14ac:dyDescent="0.3">
      <c r="A223" s="1">
        <v>44783</v>
      </c>
      <c r="B223">
        <v>745</v>
      </c>
      <c r="C223">
        <f>ekodom[[#This Row],[retencja]]+K222</f>
        <v>2467</v>
      </c>
      <c r="D223">
        <v>190</v>
      </c>
      <c r="E223">
        <f>IF(WEEKDAY(ekodom[[#This Row],[Data]],2) = 3,70,0)</f>
        <v>70</v>
      </c>
      <c r="F223" s="2">
        <f>IF(AND(MONTH(ekodom[[#This Row],[Data]])&gt;=4,MONTH(ekodom[[#This Row],[Data]])&lt;=9),1,0)</f>
        <v>1</v>
      </c>
      <c r="G223" s="2">
        <f>IF(ekodom[[#This Row],[Czy data pod?]] = 1,IF(ekodom[[#This Row],[retencja]] = 0,G222+1,0),0)</f>
        <v>0</v>
      </c>
      <c r="H223">
        <f>IF(ekodom[[#This Row],[Kolumna1]] = 0,0,IF(MOD(ekodom[[#This Row],[Kolumna1]],5) = 0,300,0))</f>
        <v>0</v>
      </c>
      <c r="I223">
        <f>ekodom[[#This Row],[Codziennie]]+ekodom[[#This Row],[Prace]]+ekodom[[#This Row],[Podlewanie]]</f>
        <v>260</v>
      </c>
      <c r="J223" s="3">
        <f>IF(ekodom[[#This Row],[Zużycie]]&gt;ekodom[[#This Row],[Stan]],ABS(ekodom[[#This Row],[Zużycie]]-ekodom[[#This Row],[Stan]]),0)</f>
        <v>0</v>
      </c>
      <c r="K223" s="3">
        <f>ekodom[[#This Row],[Stan]]-ekodom[[#This Row],[Zużycie]]+ekodom[[#This Row],[Z wodociągów]]</f>
        <v>2207</v>
      </c>
    </row>
    <row r="224" spans="1:11" x14ac:dyDescent="0.3">
      <c r="A224" s="1">
        <v>44784</v>
      </c>
      <c r="B224">
        <v>48</v>
      </c>
      <c r="C224">
        <f>ekodom[[#This Row],[retencja]]+K223</f>
        <v>2255</v>
      </c>
      <c r="D224">
        <v>190</v>
      </c>
      <c r="E224">
        <f>IF(WEEKDAY(ekodom[[#This Row],[Data]],2) = 3,70,0)</f>
        <v>0</v>
      </c>
      <c r="F224" s="2">
        <f>IF(AND(MONTH(ekodom[[#This Row],[Data]])&gt;=4,MONTH(ekodom[[#This Row],[Data]])&lt;=9),1,0)</f>
        <v>1</v>
      </c>
      <c r="G224" s="2">
        <f>IF(ekodom[[#This Row],[Czy data pod?]] = 1,IF(ekodom[[#This Row],[retencja]] = 0,G223+1,0),0)</f>
        <v>0</v>
      </c>
      <c r="H224">
        <f>IF(ekodom[[#This Row],[Kolumna1]] = 0,0,IF(MOD(ekodom[[#This Row],[Kolumna1]],5) = 0,300,0))</f>
        <v>0</v>
      </c>
      <c r="I224">
        <f>ekodom[[#This Row],[Codziennie]]+ekodom[[#This Row],[Prace]]+ekodom[[#This Row],[Podlewanie]]</f>
        <v>190</v>
      </c>
      <c r="J224" s="3">
        <f>IF(ekodom[[#This Row],[Zużycie]]&gt;ekodom[[#This Row],[Stan]],ABS(ekodom[[#This Row],[Zużycie]]-ekodom[[#This Row],[Stan]]),0)</f>
        <v>0</v>
      </c>
      <c r="K224" s="3">
        <f>ekodom[[#This Row],[Stan]]-ekodom[[#This Row],[Zużycie]]+ekodom[[#This Row],[Z wodociągów]]</f>
        <v>2065</v>
      </c>
    </row>
    <row r="225" spans="1:11" x14ac:dyDescent="0.3">
      <c r="A225" s="1">
        <v>44785</v>
      </c>
      <c r="B225">
        <v>0</v>
      </c>
      <c r="C225">
        <f>ekodom[[#This Row],[retencja]]+K224</f>
        <v>2065</v>
      </c>
      <c r="D225">
        <v>190</v>
      </c>
      <c r="E225">
        <f>IF(WEEKDAY(ekodom[[#This Row],[Data]],2) = 3,70,0)</f>
        <v>0</v>
      </c>
      <c r="F225" s="2">
        <f>IF(AND(MONTH(ekodom[[#This Row],[Data]])&gt;=4,MONTH(ekodom[[#This Row],[Data]])&lt;=9),1,0)</f>
        <v>1</v>
      </c>
      <c r="G225" s="2">
        <f>IF(ekodom[[#This Row],[Czy data pod?]] = 1,IF(ekodom[[#This Row],[retencja]] = 0,G224+1,0),0)</f>
        <v>1</v>
      </c>
      <c r="H225">
        <f>IF(ekodom[[#This Row],[Kolumna1]] = 0,0,IF(MOD(ekodom[[#This Row],[Kolumna1]],5) = 0,300,0))</f>
        <v>0</v>
      </c>
      <c r="I225">
        <f>ekodom[[#This Row],[Codziennie]]+ekodom[[#This Row],[Prace]]+ekodom[[#This Row],[Podlewanie]]</f>
        <v>190</v>
      </c>
      <c r="J225" s="3">
        <f>IF(ekodom[[#This Row],[Zużycie]]&gt;ekodom[[#This Row],[Stan]],ABS(ekodom[[#This Row],[Zużycie]]-ekodom[[#This Row],[Stan]]),0)</f>
        <v>0</v>
      </c>
      <c r="K225" s="3">
        <f>ekodom[[#This Row],[Stan]]-ekodom[[#This Row],[Zużycie]]+ekodom[[#This Row],[Z wodociągów]]</f>
        <v>1875</v>
      </c>
    </row>
    <row r="226" spans="1:11" x14ac:dyDescent="0.3">
      <c r="A226" s="1">
        <v>44786</v>
      </c>
      <c r="B226">
        <v>0</v>
      </c>
      <c r="C226">
        <f>ekodom[[#This Row],[retencja]]+K225</f>
        <v>1875</v>
      </c>
      <c r="D226">
        <v>190</v>
      </c>
      <c r="E226">
        <f>IF(WEEKDAY(ekodom[[#This Row],[Data]],2) = 3,70,0)</f>
        <v>0</v>
      </c>
      <c r="F226" s="2">
        <f>IF(AND(MONTH(ekodom[[#This Row],[Data]])&gt;=4,MONTH(ekodom[[#This Row],[Data]])&lt;=9),1,0)</f>
        <v>1</v>
      </c>
      <c r="G226" s="2">
        <f>IF(ekodom[[#This Row],[Czy data pod?]] = 1,IF(ekodom[[#This Row],[retencja]] = 0,G225+1,0),0)</f>
        <v>2</v>
      </c>
      <c r="H226">
        <f>IF(ekodom[[#This Row],[Kolumna1]] = 0,0,IF(MOD(ekodom[[#This Row],[Kolumna1]],5) = 0,300,0))</f>
        <v>0</v>
      </c>
      <c r="I226">
        <f>ekodom[[#This Row],[Codziennie]]+ekodom[[#This Row],[Prace]]+ekodom[[#This Row],[Podlewanie]]</f>
        <v>190</v>
      </c>
      <c r="J226" s="3">
        <f>IF(ekodom[[#This Row],[Zużycie]]&gt;ekodom[[#This Row],[Stan]],ABS(ekodom[[#This Row],[Zużycie]]-ekodom[[#This Row],[Stan]]),0)</f>
        <v>0</v>
      </c>
      <c r="K226" s="3">
        <f>ekodom[[#This Row],[Stan]]-ekodom[[#This Row],[Zużycie]]+ekodom[[#This Row],[Z wodociągów]]</f>
        <v>1685</v>
      </c>
    </row>
    <row r="227" spans="1:11" x14ac:dyDescent="0.3">
      <c r="A227" s="1">
        <v>44787</v>
      </c>
      <c r="B227">
        <v>0</v>
      </c>
      <c r="C227">
        <f>ekodom[[#This Row],[retencja]]+K226</f>
        <v>1685</v>
      </c>
      <c r="D227">
        <v>190</v>
      </c>
      <c r="E227">
        <f>IF(WEEKDAY(ekodom[[#This Row],[Data]],2) = 3,70,0)</f>
        <v>0</v>
      </c>
      <c r="F227" s="2">
        <f>IF(AND(MONTH(ekodom[[#This Row],[Data]])&gt;=4,MONTH(ekodom[[#This Row],[Data]])&lt;=9),1,0)</f>
        <v>1</v>
      </c>
      <c r="G227" s="2">
        <f>IF(ekodom[[#This Row],[Czy data pod?]] = 1,IF(ekodom[[#This Row],[retencja]] = 0,G226+1,0),0)</f>
        <v>3</v>
      </c>
      <c r="H227">
        <f>IF(ekodom[[#This Row],[Kolumna1]] = 0,0,IF(MOD(ekodom[[#This Row],[Kolumna1]],5) = 0,300,0))</f>
        <v>0</v>
      </c>
      <c r="I227">
        <f>ekodom[[#This Row],[Codziennie]]+ekodom[[#This Row],[Prace]]+ekodom[[#This Row],[Podlewanie]]</f>
        <v>190</v>
      </c>
      <c r="J227" s="3">
        <f>IF(ekodom[[#This Row],[Zużycie]]&gt;ekodom[[#This Row],[Stan]],ABS(ekodom[[#This Row],[Zużycie]]-ekodom[[#This Row],[Stan]]),0)</f>
        <v>0</v>
      </c>
      <c r="K227" s="3">
        <f>ekodom[[#This Row],[Stan]]-ekodom[[#This Row],[Zużycie]]+ekodom[[#This Row],[Z wodociągów]]</f>
        <v>1495</v>
      </c>
    </row>
    <row r="228" spans="1:11" x14ac:dyDescent="0.3">
      <c r="A228" s="1">
        <v>44788</v>
      </c>
      <c r="B228">
        <v>0</v>
      </c>
      <c r="C228">
        <f>ekodom[[#This Row],[retencja]]+K227</f>
        <v>1495</v>
      </c>
      <c r="D228">
        <v>190</v>
      </c>
      <c r="E228">
        <f>IF(WEEKDAY(ekodom[[#This Row],[Data]],2) = 3,70,0)</f>
        <v>0</v>
      </c>
      <c r="F228" s="2">
        <f>IF(AND(MONTH(ekodom[[#This Row],[Data]])&gt;=4,MONTH(ekodom[[#This Row],[Data]])&lt;=9),1,0)</f>
        <v>1</v>
      </c>
      <c r="G228" s="2">
        <f>IF(ekodom[[#This Row],[Czy data pod?]] = 1,IF(ekodom[[#This Row],[retencja]] = 0,G227+1,0),0)</f>
        <v>4</v>
      </c>
      <c r="H228">
        <f>IF(ekodom[[#This Row],[Kolumna1]] = 0,0,IF(MOD(ekodom[[#This Row],[Kolumna1]],5) = 0,300,0))</f>
        <v>0</v>
      </c>
      <c r="I228">
        <f>ekodom[[#This Row],[Codziennie]]+ekodom[[#This Row],[Prace]]+ekodom[[#This Row],[Podlewanie]]</f>
        <v>190</v>
      </c>
      <c r="J228" s="3">
        <f>IF(ekodom[[#This Row],[Zużycie]]&gt;ekodom[[#This Row],[Stan]],ABS(ekodom[[#This Row],[Zużycie]]-ekodom[[#This Row],[Stan]]),0)</f>
        <v>0</v>
      </c>
      <c r="K228" s="3">
        <f>ekodom[[#This Row],[Stan]]-ekodom[[#This Row],[Zużycie]]+ekodom[[#This Row],[Z wodociągów]]</f>
        <v>1305</v>
      </c>
    </row>
    <row r="229" spans="1:11" x14ac:dyDescent="0.3">
      <c r="A229" s="1">
        <v>44789</v>
      </c>
      <c r="B229">
        <v>0</v>
      </c>
      <c r="C229">
        <f>ekodom[[#This Row],[retencja]]+K228</f>
        <v>1305</v>
      </c>
      <c r="D229">
        <v>190</v>
      </c>
      <c r="E229">
        <f>IF(WEEKDAY(ekodom[[#This Row],[Data]],2) = 3,70,0)</f>
        <v>0</v>
      </c>
      <c r="F229" s="2">
        <f>IF(AND(MONTH(ekodom[[#This Row],[Data]])&gt;=4,MONTH(ekodom[[#This Row],[Data]])&lt;=9),1,0)</f>
        <v>1</v>
      </c>
      <c r="G229" s="2">
        <f>IF(ekodom[[#This Row],[Czy data pod?]] = 1,IF(ekodom[[#This Row],[retencja]] = 0,G228+1,0),0)</f>
        <v>5</v>
      </c>
      <c r="H229">
        <f>IF(ekodom[[#This Row],[Kolumna1]] = 0,0,IF(MOD(ekodom[[#This Row],[Kolumna1]],5) = 0,300,0))</f>
        <v>300</v>
      </c>
      <c r="I229">
        <f>ekodom[[#This Row],[Codziennie]]+ekodom[[#This Row],[Prace]]+ekodom[[#This Row],[Podlewanie]]</f>
        <v>490</v>
      </c>
      <c r="J229" s="3">
        <f>IF(ekodom[[#This Row],[Zużycie]]&gt;ekodom[[#This Row],[Stan]],ABS(ekodom[[#This Row],[Zużycie]]-ekodom[[#This Row],[Stan]]),0)</f>
        <v>0</v>
      </c>
      <c r="K229" s="3">
        <f>ekodom[[#This Row],[Stan]]-ekodom[[#This Row],[Zużycie]]+ekodom[[#This Row],[Z wodociągów]]</f>
        <v>815</v>
      </c>
    </row>
    <row r="230" spans="1:11" x14ac:dyDescent="0.3">
      <c r="A230" s="1">
        <v>44790</v>
      </c>
      <c r="B230">
        <v>0</v>
      </c>
      <c r="C230">
        <f>ekodom[[#This Row],[retencja]]+K229</f>
        <v>815</v>
      </c>
      <c r="D230">
        <v>190</v>
      </c>
      <c r="E230">
        <f>IF(WEEKDAY(ekodom[[#This Row],[Data]],2) = 3,70,0)</f>
        <v>70</v>
      </c>
      <c r="F230" s="2">
        <f>IF(AND(MONTH(ekodom[[#This Row],[Data]])&gt;=4,MONTH(ekodom[[#This Row],[Data]])&lt;=9),1,0)</f>
        <v>1</v>
      </c>
      <c r="G230" s="2">
        <f>IF(ekodom[[#This Row],[Czy data pod?]] = 1,IF(ekodom[[#This Row],[retencja]] = 0,G229+1,0),0)</f>
        <v>6</v>
      </c>
      <c r="H230">
        <f>IF(ekodom[[#This Row],[Kolumna1]] = 0,0,IF(MOD(ekodom[[#This Row],[Kolumna1]],5) = 0,300,0))</f>
        <v>0</v>
      </c>
      <c r="I230">
        <f>ekodom[[#This Row],[Codziennie]]+ekodom[[#This Row],[Prace]]+ekodom[[#This Row],[Podlewanie]]</f>
        <v>260</v>
      </c>
      <c r="J230" s="3">
        <f>IF(ekodom[[#This Row],[Zużycie]]&gt;ekodom[[#This Row],[Stan]],ABS(ekodom[[#This Row],[Zużycie]]-ekodom[[#This Row],[Stan]]),0)</f>
        <v>0</v>
      </c>
      <c r="K230" s="3">
        <f>ekodom[[#This Row],[Stan]]-ekodom[[#This Row],[Zużycie]]+ekodom[[#This Row],[Z wodociągów]]</f>
        <v>555</v>
      </c>
    </row>
    <row r="231" spans="1:11" x14ac:dyDescent="0.3">
      <c r="A231" s="1">
        <v>44791</v>
      </c>
      <c r="B231">
        <v>0</v>
      </c>
      <c r="C231">
        <f>ekodom[[#This Row],[retencja]]+K230</f>
        <v>555</v>
      </c>
      <c r="D231">
        <v>190</v>
      </c>
      <c r="E231">
        <f>IF(WEEKDAY(ekodom[[#This Row],[Data]],2) = 3,70,0)</f>
        <v>0</v>
      </c>
      <c r="F231" s="2">
        <f>IF(AND(MONTH(ekodom[[#This Row],[Data]])&gt;=4,MONTH(ekodom[[#This Row],[Data]])&lt;=9),1,0)</f>
        <v>1</v>
      </c>
      <c r="G231" s="2">
        <f>IF(ekodom[[#This Row],[Czy data pod?]] = 1,IF(ekodom[[#This Row],[retencja]] = 0,G230+1,0),0)</f>
        <v>7</v>
      </c>
      <c r="H231">
        <f>IF(ekodom[[#This Row],[Kolumna1]] = 0,0,IF(MOD(ekodom[[#This Row],[Kolumna1]],5) = 0,300,0))</f>
        <v>0</v>
      </c>
      <c r="I231">
        <f>ekodom[[#This Row],[Codziennie]]+ekodom[[#This Row],[Prace]]+ekodom[[#This Row],[Podlewanie]]</f>
        <v>190</v>
      </c>
      <c r="J231" s="3">
        <f>IF(ekodom[[#This Row],[Zużycie]]&gt;ekodom[[#This Row],[Stan]],ABS(ekodom[[#This Row],[Zużycie]]-ekodom[[#This Row],[Stan]]),0)</f>
        <v>0</v>
      </c>
      <c r="K231" s="3">
        <f>ekodom[[#This Row],[Stan]]-ekodom[[#This Row],[Zużycie]]+ekodom[[#This Row],[Z wodociągów]]</f>
        <v>365</v>
      </c>
    </row>
    <row r="232" spans="1:11" x14ac:dyDescent="0.3">
      <c r="A232" s="1">
        <v>44792</v>
      </c>
      <c r="B232">
        <v>0</v>
      </c>
      <c r="C232">
        <f>ekodom[[#This Row],[retencja]]+K231</f>
        <v>365</v>
      </c>
      <c r="D232">
        <v>190</v>
      </c>
      <c r="E232">
        <f>IF(WEEKDAY(ekodom[[#This Row],[Data]],2) = 3,70,0)</f>
        <v>0</v>
      </c>
      <c r="F232" s="2">
        <f>IF(AND(MONTH(ekodom[[#This Row],[Data]])&gt;=4,MONTH(ekodom[[#This Row],[Data]])&lt;=9),1,0)</f>
        <v>1</v>
      </c>
      <c r="G232" s="2">
        <f>IF(ekodom[[#This Row],[Czy data pod?]] = 1,IF(ekodom[[#This Row],[retencja]] = 0,G231+1,0),0)</f>
        <v>8</v>
      </c>
      <c r="H232">
        <f>IF(ekodom[[#This Row],[Kolumna1]] = 0,0,IF(MOD(ekodom[[#This Row],[Kolumna1]],5) = 0,300,0))</f>
        <v>0</v>
      </c>
      <c r="I232">
        <f>ekodom[[#This Row],[Codziennie]]+ekodom[[#This Row],[Prace]]+ekodom[[#This Row],[Podlewanie]]</f>
        <v>190</v>
      </c>
      <c r="J232" s="3">
        <f>IF(ekodom[[#This Row],[Zużycie]]&gt;ekodom[[#This Row],[Stan]],ABS(ekodom[[#This Row],[Zużycie]]-ekodom[[#This Row],[Stan]]),0)</f>
        <v>0</v>
      </c>
      <c r="K232" s="3">
        <f>ekodom[[#This Row],[Stan]]-ekodom[[#This Row],[Zużycie]]+ekodom[[#This Row],[Z wodociągów]]</f>
        <v>175</v>
      </c>
    </row>
    <row r="233" spans="1:11" x14ac:dyDescent="0.3">
      <c r="A233" s="1">
        <v>44793</v>
      </c>
      <c r="B233">
        <v>0</v>
      </c>
      <c r="C233">
        <f>ekodom[[#This Row],[retencja]]+K232</f>
        <v>175</v>
      </c>
      <c r="D233">
        <v>190</v>
      </c>
      <c r="E233">
        <f>IF(WEEKDAY(ekodom[[#This Row],[Data]],2) = 3,70,0)</f>
        <v>0</v>
      </c>
      <c r="F233" s="2">
        <f>IF(AND(MONTH(ekodom[[#This Row],[Data]])&gt;=4,MONTH(ekodom[[#This Row],[Data]])&lt;=9),1,0)</f>
        <v>1</v>
      </c>
      <c r="G233" s="2">
        <f>IF(ekodom[[#This Row],[Czy data pod?]] = 1,IF(ekodom[[#This Row],[retencja]] = 0,G232+1,0),0)</f>
        <v>9</v>
      </c>
      <c r="H233">
        <f>IF(ekodom[[#This Row],[Kolumna1]] = 0,0,IF(MOD(ekodom[[#This Row],[Kolumna1]],5) = 0,300,0))</f>
        <v>0</v>
      </c>
      <c r="I233">
        <f>ekodom[[#This Row],[Codziennie]]+ekodom[[#This Row],[Prace]]+ekodom[[#This Row],[Podlewanie]]</f>
        <v>190</v>
      </c>
      <c r="J233" s="3">
        <f>IF(ekodom[[#This Row],[Zużycie]]&gt;ekodom[[#This Row],[Stan]],ABS(ekodom[[#This Row],[Zużycie]]-ekodom[[#This Row],[Stan]]),0)</f>
        <v>15</v>
      </c>
      <c r="K233" s="3">
        <f>ekodom[[#This Row],[Stan]]-ekodom[[#This Row],[Zużycie]]+ekodom[[#This Row],[Z wodociągów]]</f>
        <v>0</v>
      </c>
    </row>
    <row r="234" spans="1:11" x14ac:dyDescent="0.3">
      <c r="A234" s="1">
        <v>44794</v>
      </c>
      <c r="B234">
        <v>0</v>
      </c>
      <c r="C234">
        <f>ekodom[[#This Row],[retencja]]+K233</f>
        <v>0</v>
      </c>
      <c r="D234">
        <v>190</v>
      </c>
      <c r="E234">
        <f>IF(WEEKDAY(ekodom[[#This Row],[Data]],2) = 3,70,0)</f>
        <v>0</v>
      </c>
      <c r="F234" s="2">
        <f>IF(AND(MONTH(ekodom[[#This Row],[Data]])&gt;=4,MONTH(ekodom[[#This Row],[Data]])&lt;=9),1,0)</f>
        <v>1</v>
      </c>
      <c r="G234" s="2">
        <f>IF(ekodom[[#This Row],[Czy data pod?]] = 1,IF(ekodom[[#This Row],[retencja]] = 0,G233+1,0),0)</f>
        <v>10</v>
      </c>
      <c r="H234">
        <f>IF(ekodom[[#This Row],[Kolumna1]] = 0,0,IF(MOD(ekodom[[#This Row],[Kolumna1]],5) = 0,300,0))</f>
        <v>300</v>
      </c>
      <c r="I234">
        <f>ekodom[[#This Row],[Codziennie]]+ekodom[[#This Row],[Prace]]+ekodom[[#This Row],[Podlewanie]]</f>
        <v>490</v>
      </c>
      <c r="J234" s="3">
        <f>IF(ekodom[[#This Row],[Zużycie]]&gt;ekodom[[#This Row],[Stan]],ABS(ekodom[[#This Row],[Zużycie]]-ekodom[[#This Row],[Stan]]),0)</f>
        <v>490</v>
      </c>
      <c r="K234" s="3">
        <f>ekodom[[#This Row],[Stan]]-ekodom[[#This Row],[Zużycie]]+ekodom[[#This Row],[Z wodociągów]]</f>
        <v>0</v>
      </c>
    </row>
    <row r="235" spans="1:11" x14ac:dyDescent="0.3">
      <c r="A235" s="1">
        <v>44795</v>
      </c>
      <c r="B235">
        <v>0</v>
      </c>
      <c r="C235">
        <f>ekodom[[#This Row],[retencja]]+K234</f>
        <v>0</v>
      </c>
      <c r="D235">
        <v>190</v>
      </c>
      <c r="E235">
        <f>IF(WEEKDAY(ekodom[[#This Row],[Data]],2) = 3,70,0)</f>
        <v>0</v>
      </c>
      <c r="F235" s="2">
        <f>IF(AND(MONTH(ekodom[[#This Row],[Data]])&gt;=4,MONTH(ekodom[[#This Row],[Data]])&lt;=9),1,0)</f>
        <v>1</v>
      </c>
      <c r="G235" s="2">
        <f>IF(ekodom[[#This Row],[Czy data pod?]] = 1,IF(ekodom[[#This Row],[retencja]] = 0,G234+1,0),0)</f>
        <v>11</v>
      </c>
      <c r="H235">
        <f>IF(ekodom[[#This Row],[Kolumna1]] = 0,0,IF(MOD(ekodom[[#This Row],[Kolumna1]],5) = 0,300,0))</f>
        <v>0</v>
      </c>
      <c r="I235">
        <f>ekodom[[#This Row],[Codziennie]]+ekodom[[#This Row],[Prace]]+ekodom[[#This Row],[Podlewanie]]</f>
        <v>190</v>
      </c>
      <c r="J235" s="3">
        <f>IF(ekodom[[#This Row],[Zużycie]]&gt;ekodom[[#This Row],[Stan]],ABS(ekodom[[#This Row],[Zużycie]]-ekodom[[#This Row],[Stan]]),0)</f>
        <v>190</v>
      </c>
      <c r="K235" s="3">
        <f>ekodom[[#This Row],[Stan]]-ekodom[[#This Row],[Zużycie]]+ekodom[[#This Row],[Z wodociągów]]</f>
        <v>0</v>
      </c>
    </row>
    <row r="236" spans="1:11" x14ac:dyDescent="0.3">
      <c r="A236" s="1">
        <v>44796</v>
      </c>
      <c r="B236">
        <v>0</v>
      </c>
      <c r="C236">
        <f>ekodom[[#This Row],[retencja]]+K235</f>
        <v>0</v>
      </c>
      <c r="D236">
        <v>190</v>
      </c>
      <c r="E236">
        <f>IF(WEEKDAY(ekodom[[#This Row],[Data]],2) = 3,70,0)</f>
        <v>0</v>
      </c>
      <c r="F236" s="2">
        <f>IF(AND(MONTH(ekodom[[#This Row],[Data]])&gt;=4,MONTH(ekodom[[#This Row],[Data]])&lt;=9),1,0)</f>
        <v>1</v>
      </c>
      <c r="G236" s="2">
        <f>IF(ekodom[[#This Row],[Czy data pod?]] = 1,IF(ekodom[[#This Row],[retencja]] = 0,G235+1,0),0)</f>
        <v>12</v>
      </c>
      <c r="H236">
        <f>IF(ekodom[[#This Row],[Kolumna1]] = 0,0,IF(MOD(ekodom[[#This Row],[Kolumna1]],5) = 0,300,0))</f>
        <v>0</v>
      </c>
      <c r="I236">
        <f>ekodom[[#This Row],[Codziennie]]+ekodom[[#This Row],[Prace]]+ekodom[[#This Row],[Podlewanie]]</f>
        <v>190</v>
      </c>
      <c r="J236" s="3">
        <f>IF(ekodom[[#This Row],[Zużycie]]&gt;ekodom[[#This Row],[Stan]],ABS(ekodom[[#This Row],[Zużycie]]-ekodom[[#This Row],[Stan]]),0)</f>
        <v>190</v>
      </c>
      <c r="K236" s="3">
        <f>ekodom[[#This Row],[Stan]]-ekodom[[#This Row],[Zużycie]]+ekodom[[#This Row],[Z wodociągów]]</f>
        <v>0</v>
      </c>
    </row>
    <row r="237" spans="1:11" x14ac:dyDescent="0.3">
      <c r="A237" s="1">
        <v>44797</v>
      </c>
      <c r="B237">
        <v>0</v>
      </c>
      <c r="C237">
        <f>ekodom[[#This Row],[retencja]]+K236</f>
        <v>0</v>
      </c>
      <c r="D237">
        <v>190</v>
      </c>
      <c r="E237">
        <f>IF(WEEKDAY(ekodom[[#This Row],[Data]],2) = 3,70,0)</f>
        <v>70</v>
      </c>
      <c r="F237" s="2">
        <f>IF(AND(MONTH(ekodom[[#This Row],[Data]])&gt;=4,MONTH(ekodom[[#This Row],[Data]])&lt;=9),1,0)</f>
        <v>1</v>
      </c>
      <c r="G237" s="2">
        <f>IF(ekodom[[#This Row],[Czy data pod?]] = 1,IF(ekodom[[#This Row],[retencja]] = 0,G236+1,0),0)</f>
        <v>13</v>
      </c>
      <c r="H237">
        <f>IF(ekodom[[#This Row],[Kolumna1]] = 0,0,IF(MOD(ekodom[[#This Row],[Kolumna1]],5) = 0,300,0))</f>
        <v>0</v>
      </c>
      <c r="I237">
        <f>ekodom[[#This Row],[Codziennie]]+ekodom[[#This Row],[Prace]]+ekodom[[#This Row],[Podlewanie]]</f>
        <v>260</v>
      </c>
      <c r="J237" s="3">
        <f>IF(ekodom[[#This Row],[Zużycie]]&gt;ekodom[[#This Row],[Stan]],ABS(ekodom[[#This Row],[Zużycie]]-ekodom[[#This Row],[Stan]]),0)</f>
        <v>260</v>
      </c>
      <c r="K237" s="3">
        <f>ekodom[[#This Row],[Stan]]-ekodom[[#This Row],[Zużycie]]+ekodom[[#This Row],[Z wodociągów]]</f>
        <v>0</v>
      </c>
    </row>
    <row r="238" spans="1:11" x14ac:dyDescent="0.3">
      <c r="A238" s="1">
        <v>44798</v>
      </c>
      <c r="B238">
        <v>0</v>
      </c>
      <c r="C238">
        <f>ekodom[[#This Row],[retencja]]+K237</f>
        <v>0</v>
      </c>
      <c r="D238">
        <v>190</v>
      </c>
      <c r="E238">
        <f>IF(WEEKDAY(ekodom[[#This Row],[Data]],2) = 3,70,0)</f>
        <v>0</v>
      </c>
      <c r="F238" s="2">
        <f>IF(AND(MONTH(ekodom[[#This Row],[Data]])&gt;=4,MONTH(ekodom[[#This Row],[Data]])&lt;=9),1,0)</f>
        <v>1</v>
      </c>
      <c r="G238" s="2">
        <f>IF(ekodom[[#This Row],[Czy data pod?]] = 1,IF(ekodom[[#This Row],[retencja]] = 0,G237+1,0),0)</f>
        <v>14</v>
      </c>
      <c r="H238">
        <f>IF(ekodom[[#This Row],[Kolumna1]] = 0,0,IF(MOD(ekodom[[#This Row],[Kolumna1]],5) = 0,300,0))</f>
        <v>0</v>
      </c>
      <c r="I238">
        <f>ekodom[[#This Row],[Codziennie]]+ekodom[[#This Row],[Prace]]+ekodom[[#This Row],[Podlewanie]]</f>
        <v>190</v>
      </c>
      <c r="J238" s="3">
        <f>IF(ekodom[[#This Row],[Zużycie]]&gt;ekodom[[#This Row],[Stan]],ABS(ekodom[[#This Row],[Zużycie]]-ekodom[[#This Row],[Stan]]),0)</f>
        <v>190</v>
      </c>
      <c r="K238" s="3">
        <f>ekodom[[#This Row],[Stan]]-ekodom[[#This Row],[Zużycie]]+ekodom[[#This Row],[Z wodociągów]]</f>
        <v>0</v>
      </c>
    </row>
    <row r="239" spans="1:11" x14ac:dyDescent="0.3">
      <c r="A239" s="1">
        <v>44799</v>
      </c>
      <c r="B239">
        <v>0</v>
      </c>
      <c r="C239">
        <f>ekodom[[#This Row],[retencja]]+K238</f>
        <v>0</v>
      </c>
      <c r="D239">
        <v>190</v>
      </c>
      <c r="E239">
        <f>IF(WEEKDAY(ekodom[[#This Row],[Data]],2) = 3,70,0)</f>
        <v>0</v>
      </c>
      <c r="F239" s="2">
        <f>IF(AND(MONTH(ekodom[[#This Row],[Data]])&gt;=4,MONTH(ekodom[[#This Row],[Data]])&lt;=9),1,0)</f>
        <v>1</v>
      </c>
      <c r="G239" s="2">
        <f>IF(ekodom[[#This Row],[Czy data pod?]] = 1,IF(ekodom[[#This Row],[retencja]] = 0,G238+1,0),0)</f>
        <v>15</v>
      </c>
      <c r="H239">
        <f>IF(ekodom[[#This Row],[Kolumna1]] = 0,0,IF(MOD(ekodom[[#This Row],[Kolumna1]],5) = 0,300,0))</f>
        <v>300</v>
      </c>
      <c r="I239">
        <f>ekodom[[#This Row],[Codziennie]]+ekodom[[#This Row],[Prace]]+ekodom[[#This Row],[Podlewanie]]</f>
        <v>490</v>
      </c>
      <c r="J239" s="3">
        <f>IF(ekodom[[#This Row],[Zużycie]]&gt;ekodom[[#This Row],[Stan]],ABS(ekodom[[#This Row],[Zużycie]]-ekodom[[#This Row],[Stan]]),0)</f>
        <v>490</v>
      </c>
      <c r="K239" s="3">
        <f>ekodom[[#This Row],[Stan]]-ekodom[[#This Row],[Zużycie]]+ekodom[[#This Row],[Z wodociągów]]</f>
        <v>0</v>
      </c>
    </row>
    <row r="240" spans="1:11" x14ac:dyDescent="0.3">
      <c r="A240" s="1">
        <v>44800</v>
      </c>
      <c r="B240">
        <v>0</v>
      </c>
      <c r="C240">
        <f>ekodom[[#This Row],[retencja]]+K239</f>
        <v>0</v>
      </c>
      <c r="D240">
        <v>190</v>
      </c>
      <c r="E240">
        <f>IF(WEEKDAY(ekodom[[#This Row],[Data]],2) = 3,70,0)</f>
        <v>0</v>
      </c>
      <c r="F240" s="2">
        <f>IF(AND(MONTH(ekodom[[#This Row],[Data]])&gt;=4,MONTH(ekodom[[#This Row],[Data]])&lt;=9),1,0)</f>
        <v>1</v>
      </c>
      <c r="G240" s="2">
        <f>IF(ekodom[[#This Row],[Czy data pod?]] = 1,IF(ekodom[[#This Row],[retencja]] = 0,G239+1,0),0)</f>
        <v>16</v>
      </c>
      <c r="H240">
        <f>IF(ekodom[[#This Row],[Kolumna1]] = 0,0,IF(MOD(ekodom[[#This Row],[Kolumna1]],5) = 0,300,0))</f>
        <v>0</v>
      </c>
      <c r="I240">
        <f>ekodom[[#This Row],[Codziennie]]+ekodom[[#This Row],[Prace]]+ekodom[[#This Row],[Podlewanie]]</f>
        <v>190</v>
      </c>
      <c r="J240" s="3">
        <f>IF(ekodom[[#This Row],[Zużycie]]&gt;ekodom[[#This Row],[Stan]],ABS(ekodom[[#This Row],[Zużycie]]-ekodom[[#This Row],[Stan]]),0)</f>
        <v>190</v>
      </c>
      <c r="K240" s="3">
        <f>ekodom[[#This Row],[Stan]]-ekodom[[#This Row],[Zużycie]]+ekodom[[#This Row],[Z wodociągów]]</f>
        <v>0</v>
      </c>
    </row>
    <row r="241" spans="1:11" x14ac:dyDescent="0.3">
      <c r="A241" s="1">
        <v>44801</v>
      </c>
      <c r="B241">
        <v>0</v>
      </c>
      <c r="C241">
        <f>ekodom[[#This Row],[retencja]]+K240</f>
        <v>0</v>
      </c>
      <c r="D241">
        <v>190</v>
      </c>
      <c r="E241">
        <f>IF(WEEKDAY(ekodom[[#This Row],[Data]],2) = 3,70,0)</f>
        <v>0</v>
      </c>
      <c r="F241" s="2">
        <f>IF(AND(MONTH(ekodom[[#This Row],[Data]])&gt;=4,MONTH(ekodom[[#This Row],[Data]])&lt;=9),1,0)</f>
        <v>1</v>
      </c>
      <c r="G241" s="2">
        <f>IF(ekodom[[#This Row],[Czy data pod?]] = 1,IF(ekodom[[#This Row],[retencja]] = 0,G240+1,0),0)</f>
        <v>17</v>
      </c>
      <c r="H241">
        <f>IF(ekodom[[#This Row],[Kolumna1]] = 0,0,IF(MOD(ekodom[[#This Row],[Kolumna1]],5) = 0,300,0))</f>
        <v>0</v>
      </c>
      <c r="I241">
        <f>ekodom[[#This Row],[Codziennie]]+ekodom[[#This Row],[Prace]]+ekodom[[#This Row],[Podlewanie]]</f>
        <v>190</v>
      </c>
      <c r="J241" s="3">
        <f>IF(ekodom[[#This Row],[Zużycie]]&gt;ekodom[[#This Row],[Stan]],ABS(ekodom[[#This Row],[Zużycie]]-ekodom[[#This Row],[Stan]]),0)</f>
        <v>190</v>
      </c>
      <c r="K241" s="3">
        <f>ekodom[[#This Row],[Stan]]-ekodom[[#This Row],[Zużycie]]+ekodom[[#This Row],[Z wodociągów]]</f>
        <v>0</v>
      </c>
    </row>
    <row r="242" spans="1:11" x14ac:dyDescent="0.3">
      <c r="A242" s="1">
        <v>44802</v>
      </c>
      <c r="B242">
        <v>0</v>
      </c>
      <c r="C242">
        <f>ekodom[[#This Row],[retencja]]+K241</f>
        <v>0</v>
      </c>
      <c r="D242">
        <v>190</v>
      </c>
      <c r="E242">
        <f>IF(WEEKDAY(ekodom[[#This Row],[Data]],2) = 3,70,0)</f>
        <v>0</v>
      </c>
      <c r="F242" s="2">
        <f>IF(AND(MONTH(ekodom[[#This Row],[Data]])&gt;=4,MONTH(ekodom[[#This Row],[Data]])&lt;=9),1,0)</f>
        <v>1</v>
      </c>
      <c r="G242" s="2">
        <f>IF(ekodom[[#This Row],[Czy data pod?]] = 1,IF(ekodom[[#This Row],[retencja]] = 0,G241+1,0),0)</f>
        <v>18</v>
      </c>
      <c r="H242">
        <f>IF(ekodom[[#This Row],[Kolumna1]] = 0,0,IF(MOD(ekodom[[#This Row],[Kolumna1]],5) = 0,300,0))</f>
        <v>0</v>
      </c>
      <c r="I242">
        <f>ekodom[[#This Row],[Codziennie]]+ekodom[[#This Row],[Prace]]+ekodom[[#This Row],[Podlewanie]]</f>
        <v>190</v>
      </c>
      <c r="J242" s="3">
        <f>IF(ekodom[[#This Row],[Zużycie]]&gt;ekodom[[#This Row],[Stan]],ABS(ekodom[[#This Row],[Zużycie]]-ekodom[[#This Row],[Stan]]),0)</f>
        <v>190</v>
      </c>
      <c r="K242" s="3">
        <f>ekodom[[#This Row],[Stan]]-ekodom[[#This Row],[Zużycie]]+ekodom[[#This Row],[Z wodociągów]]</f>
        <v>0</v>
      </c>
    </row>
    <row r="243" spans="1:11" x14ac:dyDescent="0.3">
      <c r="A243" s="1">
        <v>44803</v>
      </c>
      <c r="B243">
        <v>0</v>
      </c>
      <c r="C243">
        <f>ekodom[[#This Row],[retencja]]+K242</f>
        <v>0</v>
      </c>
      <c r="D243">
        <v>190</v>
      </c>
      <c r="E243">
        <f>IF(WEEKDAY(ekodom[[#This Row],[Data]],2) = 3,70,0)</f>
        <v>0</v>
      </c>
      <c r="F243" s="2">
        <f>IF(AND(MONTH(ekodom[[#This Row],[Data]])&gt;=4,MONTH(ekodom[[#This Row],[Data]])&lt;=9),1,0)</f>
        <v>1</v>
      </c>
      <c r="G243" s="2">
        <f>IF(ekodom[[#This Row],[Czy data pod?]] = 1,IF(ekodom[[#This Row],[retencja]] = 0,G242+1,0),0)</f>
        <v>19</v>
      </c>
      <c r="H243">
        <f>IF(ekodom[[#This Row],[Kolumna1]] = 0,0,IF(MOD(ekodom[[#This Row],[Kolumna1]],5) = 0,300,0))</f>
        <v>0</v>
      </c>
      <c r="I243">
        <f>ekodom[[#This Row],[Codziennie]]+ekodom[[#This Row],[Prace]]+ekodom[[#This Row],[Podlewanie]]</f>
        <v>190</v>
      </c>
      <c r="J243" s="3">
        <f>IF(ekodom[[#This Row],[Zużycie]]&gt;ekodom[[#This Row],[Stan]],ABS(ekodom[[#This Row],[Zużycie]]-ekodom[[#This Row],[Stan]]),0)</f>
        <v>190</v>
      </c>
      <c r="K243" s="3">
        <f>ekodom[[#This Row],[Stan]]-ekodom[[#This Row],[Zużycie]]+ekodom[[#This Row],[Z wodociągów]]</f>
        <v>0</v>
      </c>
    </row>
    <row r="244" spans="1:11" x14ac:dyDescent="0.3">
      <c r="A244" s="1">
        <v>44804</v>
      </c>
      <c r="B244">
        <v>0</v>
      </c>
      <c r="C244">
        <f>ekodom[[#This Row],[retencja]]+K243</f>
        <v>0</v>
      </c>
      <c r="D244">
        <v>190</v>
      </c>
      <c r="E244">
        <f>IF(WEEKDAY(ekodom[[#This Row],[Data]],2) = 3,70,0)</f>
        <v>70</v>
      </c>
      <c r="F244" s="2">
        <f>IF(AND(MONTH(ekodom[[#This Row],[Data]])&gt;=4,MONTH(ekodom[[#This Row],[Data]])&lt;=9),1,0)</f>
        <v>1</v>
      </c>
      <c r="G244" s="2">
        <f>IF(ekodom[[#This Row],[Czy data pod?]] = 1,IF(ekodom[[#This Row],[retencja]] = 0,G243+1,0),0)</f>
        <v>20</v>
      </c>
      <c r="H244">
        <f>IF(ekodom[[#This Row],[Kolumna1]] = 0,0,IF(MOD(ekodom[[#This Row],[Kolumna1]],5) = 0,300,0))</f>
        <v>300</v>
      </c>
      <c r="I244">
        <f>ekodom[[#This Row],[Codziennie]]+ekodom[[#This Row],[Prace]]+ekodom[[#This Row],[Podlewanie]]</f>
        <v>560</v>
      </c>
      <c r="J244" s="3">
        <f>IF(ekodom[[#This Row],[Zużycie]]&gt;ekodom[[#This Row],[Stan]],ABS(ekodom[[#This Row],[Zużycie]]-ekodom[[#This Row],[Stan]]),0)</f>
        <v>560</v>
      </c>
      <c r="K244" s="3">
        <f>ekodom[[#This Row],[Stan]]-ekodom[[#This Row],[Zużycie]]+ekodom[[#This Row],[Z wodociągów]]</f>
        <v>0</v>
      </c>
    </row>
    <row r="245" spans="1:11" x14ac:dyDescent="0.3">
      <c r="A245" s="1">
        <v>44805</v>
      </c>
      <c r="B245">
        <v>0</v>
      </c>
      <c r="C245">
        <f>ekodom[[#This Row],[retencja]]+K244</f>
        <v>0</v>
      </c>
      <c r="D245">
        <v>190</v>
      </c>
      <c r="E245">
        <f>IF(WEEKDAY(ekodom[[#This Row],[Data]],2) = 3,70,0)</f>
        <v>0</v>
      </c>
      <c r="F245" s="2">
        <f>IF(AND(MONTH(ekodom[[#This Row],[Data]])&gt;=4,MONTH(ekodom[[#This Row],[Data]])&lt;=9),1,0)</f>
        <v>1</v>
      </c>
      <c r="G245" s="2">
        <f>IF(ekodom[[#This Row],[Czy data pod?]] = 1,IF(ekodom[[#This Row],[retencja]] = 0,G244+1,0),0)</f>
        <v>21</v>
      </c>
      <c r="H245">
        <f>IF(ekodom[[#This Row],[Kolumna1]] = 0,0,IF(MOD(ekodom[[#This Row],[Kolumna1]],5) = 0,300,0))</f>
        <v>0</v>
      </c>
      <c r="I245">
        <f>ekodom[[#This Row],[Codziennie]]+ekodom[[#This Row],[Prace]]+ekodom[[#This Row],[Podlewanie]]</f>
        <v>190</v>
      </c>
      <c r="J245" s="3">
        <f>IF(ekodom[[#This Row],[Zużycie]]&gt;ekodom[[#This Row],[Stan]],ABS(ekodom[[#This Row],[Zużycie]]-ekodom[[#This Row],[Stan]]),0)</f>
        <v>190</v>
      </c>
      <c r="K245" s="3">
        <f>ekodom[[#This Row],[Stan]]-ekodom[[#This Row],[Zużycie]]+ekodom[[#This Row],[Z wodociągów]]</f>
        <v>0</v>
      </c>
    </row>
    <row r="246" spans="1:11" x14ac:dyDescent="0.3">
      <c r="A246" s="1">
        <v>44806</v>
      </c>
      <c r="B246">
        <v>388</v>
      </c>
      <c r="C246">
        <f>ekodom[[#This Row],[retencja]]+K245</f>
        <v>388</v>
      </c>
      <c r="D246">
        <v>190</v>
      </c>
      <c r="E246">
        <f>IF(WEEKDAY(ekodom[[#This Row],[Data]],2) = 3,70,0)</f>
        <v>0</v>
      </c>
      <c r="F246" s="2">
        <f>IF(AND(MONTH(ekodom[[#This Row],[Data]])&gt;=4,MONTH(ekodom[[#This Row],[Data]])&lt;=9),1,0)</f>
        <v>1</v>
      </c>
      <c r="G246" s="2">
        <f>IF(ekodom[[#This Row],[Czy data pod?]] = 1,IF(ekodom[[#This Row],[retencja]] = 0,G245+1,0),0)</f>
        <v>0</v>
      </c>
      <c r="H246">
        <f>IF(ekodom[[#This Row],[Kolumna1]] = 0,0,IF(MOD(ekodom[[#This Row],[Kolumna1]],5) = 0,300,0))</f>
        <v>0</v>
      </c>
      <c r="I246">
        <f>ekodom[[#This Row],[Codziennie]]+ekodom[[#This Row],[Prace]]+ekodom[[#This Row],[Podlewanie]]</f>
        <v>190</v>
      </c>
      <c r="J246" s="3">
        <f>IF(ekodom[[#This Row],[Zużycie]]&gt;ekodom[[#This Row],[Stan]],ABS(ekodom[[#This Row],[Zużycie]]-ekodom[[#This Row],[Stan]]),0)</f>
        <v>0</v>
      </c>
      <c r="K246" s="3">
        <f>ekodom[[#This Row],[Stan]]-ekodom[[#This Row],[Zużycie]]+ekodom[[#This Row],[Z wodociągów]]</f>
        <v>198</v>
      </c>
    </row>
    <row r="247" spans="1:11" x14ac:dyDescent="0.3">
      <c r="A247" s="1">
        <v>44807</v>
      </c>
      <c r="B247">
        <v>415</v>
      </c>
      <c r="C247">
        <f>ekodom[[#This Row],[retencja]]+K246</f>
        <v>613</v>
      </c>
      <c r="D247">
        <v>190</v>
      </c>
      <c r="E247">
        <f>IF(WEEKDAY(ekodom[[#This Row],[Data]],2) = 3,70,0)</f>
        <v>0</v>
      </c>
      <c r="F247" s="2">
        <f>IF(AND(MONTH(ekodom[[#This Row],[Data]])&gt;=4,MONTH(ekodom[[#This Row],[Data]])&lt;=9),1,0)</f>
        <v>1</v>
      </c>
      <c r="G247" s="2">
        <f>IF(ekodom[[#This Row],[Czy data pod?]] = 1,IF(ekodom[[#This Row],[retencja]] = 0,G246+1,0),0)</f>
        <v>0</v>
      </c>
      <c r="H247">
        <f>IF(ekodom[[#This Row],[Kolumna1]] = 0,0,IF(MOD(ekodom[[#This Row],[Kolumna1]],5) = 0,300,0))</f>
        <v>0</v>
      </c>
      <c r="I247">
        <f>ekodom[[#This Row],[Codziennie]]+ekodom[[#This Row],[Prace]]+ekodom[[#This Row],[Podlewanie]]</f>
        <v>190</v>
      </c>
      <c r="J247" s="3">
        <f>IF(ekodom[[#This Row],[Zużycie]]&gt;ekodom[[#This Row],[Stan]],ABS(ekodom[[#This Row],[Zużycie]]-ekodom[[#This Row],[Stan]]),0)</f>
        <v>0</v>
      </c>
      <c r="K247" s="3">
        <f>ekodom[[#This Row],[Stan]]-ekodom[[#This Row],[Zużycie]]+ekodom[[#This Row],[Z wodociągów]]</f>
        <v>423</v>
      </c>
    </row>
    <row r="248" spans="1:11" x14ac:dyDescent="0.3">
      <c r="A248" s="1">
        <v>44808</v>
      </c>
      <c r="B248">
        <v>560</v>
      </c>
      <c r="C248">
        <f>ekodom[[#This Row],[retencja]]+K247</f>
        <v>983</v>
      </c>
      <c r="D248">
        <v>190</v>
      </c>
      <c r="E248">
        <f>IF(WEEKDAY(ekodom[[#This Row],[Data]],2) = 3,70,0)</f>
        <v>0</v>
      </c>
      <c r="F248" s="2">
        <f>IF(AND(MONTH(ekodom[[#This Row],[Data]])&gt;=4,MONTH(ekodom[[#This Row],[Data]])&lt;=9),1,0)</f>
        <v>1</v>
      </c>
      <c r="G248" s="2">
        <f>IF(ekodom[[#This Row],[Czy data pod?]] = 1,IF(ekodom[[#This Row],[retencja]] = 0,G247+1,0),0)</f>
        <v>0</v>
      </c>
      <c r="H248">
        <f>IF(ekodom[[#This Row],[Kolumna1]] = 0,0,IF(MOD(ekodom[[#This Row],[Kolumna1]],5) = 0,300,0))</f>
        <v>0</v>
      </c>
      <c r="I248">
        <f>ekodom[[#This Row],[Codziennie]]+ekodom[[#This Row],[Prace]]+ekodom[[#This Row],[Podlewanie]]</f>
        <v>190</v>
      </c>
      <c r="J248" s="3">
        <f>IF(ekodom[[#This Row],[Zużycie]]&gt;ekodom[[#This Row],[Stan]],ABS(ekodom[[#This Row],[Zużycie]]-ekodom[[#This Row],[Stan]]),0)</f>
        <v>0</v>
      </c>
      <c r="K248" s="3">
        <f>ekodom[[#This Row],[Stan]]-ekodom[[#This Row],[Zużycie]]+ekodom[[#This Row],[Z wodociągów]]</f>
        <v>793</v>
      </c>
    </row>
    <row r="249" spans="1:11" x14ac:dyDescent="0.3">
      <c r="A249" s="1">
        <v>44809</v>
      </c>
      <c r="B249">
        <v>467</v>
      </c>
      <c r="C249">
        <f>ekodom[[#This Row],[retencja]]+K248</f>
        <v>1260</v>
      </c>
      <c r="D249">
        <v>190</v>
      </c>
      <c r="E249">
        <f>IF(WEEKDAY(ekodom[[#This Row],[Data]],2) = 3,70,0)</f>
        <v>0</v>
      </c>
      <c r="F249" s="2">
        <f>IF(AND(MONTH(ekodom[[#This Row],[Data]])&gt;=4,MONTH(ekodom[[#This Row],[Data]])&lt;=9),1,0)</f>
        <v>1</v>
      </c>
      <c r="G249" s="2">
        <f>IF(ekodom[[#This Row],[Czy data pod?]] = 1,IF(ekodom[[#This Row],[retencja]] = 0,G248+1,0),0)</f>
        <v>0</v>
      </c>
      <c r="H249">
        <f>IF(ekodom[[#This Row],[Kolumna1]] = 0,0,IF(MOD(ekodom[[#This Row],[Kolumna1]],5) = 0,300,0))</f>
        <v>0</v>
      </c>
      <c r="I249">
        <f>ekodom[[#This Row],[Codziennie]]+ekodom[[#This Row],[Prace]]+ekodom[[#This Row],[Podlewanie]]</f>
        <v>190</v>
      </c>
      <c r="J249" s="3">
        <f>IF(ekodom[[#This Row],[Zużycie]]&gt;ekodom[[#This Row],[Stan]],ABS(ekodom[[#This Row],[Zużycie]]-ekodom[[#This Row],[Stan]]),0)</f>
        <v>0</v>
      </c>
      <c r="K249" s="3">
        <f>ekodom[[#This Row],[Stan]]-ekodom[[#This Row],[Zużycie]]+ekodom[[#This Row],[Z wodociągów]]</f>
        <v>1070</v>
      </c>
    </row>
    <row r="250" spans="1:11" x14ac:dyDescent="0.3">
      <c r="A250" s="1">
        <v>44810</v>
      </c>
      <c r="B250">
        <v>517</v>
      </c>
      <c r="C250">
        <f>ekodom[[#This Row],[retencja]]+K249</f>
        <v>1587</v>
      </c>
      <c r="D250">
        <v>190</v>
      </c>
      <c r="E250">
        <f>IF(WEEKDAY(ekodom[[#This Row],[Data]],2) = 3,70,0)</f>
        <v>0</v>
      </c>
      <c r="F250" s="2">
        <f>IF(AND(MONTH(ekodom[[#This Row],[Data]])&gt;=4,MONTH(ekodom[[#This Row],[Data]])&lt;=9),1,0)</f>
        <v>1</v>
      </c>
      <c r="G250" s="2">
        <f>IF(ekodom[[#This Row],[Czy data pod?]] = 1,IF(ekodom[[#This Row],[retencja]] = 0,G249+1,0),0)</f>
        <v>0</v>
      </c>
      <c r="H250">
        <f>IF(ekodom[[#This Row],[Kolumna1]] = 0,0,IF(MOD(ekodom[[#This Row],[Kolumna1]],5) = 0,300,0))</f>
        <v>0</v>
      </c>
      <c r="I250">
        <f>ekodom[[#This Row],[Codziennie]]+ekodom[[#This Row],[Prace]]+ekodom[[#This Row],[Podlewanie]]</f>
        <v>190</v>
      </c>
      <c r="J250" s="3">
        <f>IF(ekodom[[#This Row],[Zużycie]]&gt;ekodom[[#This Row],[Stan]],ABS(ekodom[[#This Row],[Zużycie]]-ekodom[[#This Row],[Stan]]),0)</f>
        <v>0</v>
      </c>
      <c r="K250" s="3">
        <f>ekodom[[#This Row],[Stan]]-ekodom[[#This Row],[Zużycie]]+ekodom[[#This Row],[Z wodociągów]]</f>
        <v>1397</v>
      </c>
    </row>
    <row r="251" spans="1:11" x14ac:dyDescent="0.3">
      <c r="A251" s="1">
        <v>44811</v>
      </c>
      <c r="B251">
        <v>552</v>
      </c>
      <c r="C251">
        <f>ekodom[[#This Row],[retencja]]+K250</f>
        <v>1949</v>
      </c>
      <c r="D251">
        <v>190</v>
      </c>
      <c r="E251">
        <f>IF(WEEKDAY(ekodom[[#This Row],[Data]],2) = 3,70,0)</f>
        <v>70</v>
      </c>
      <c r="F251" s="2">
        <f>IF(AND(MONTH(ekodom[[#This Row],[Data]])&gt;=4,MONTH(ekodom[[#This Row],[Data]])&lt;=9),1,0)</f>
        <v>1</v>
      </c>
      <c r="G251" s="2">
        <f>IF(ekodom[[#This Row],[Czy data pod?]] = 1,IF(ekodom[[#This Row],[retencja]] = 0,G250+1,0),0)</f>
        <v>0</v>
      </c>
      <c r="H251">
        <f>IF(ekodom[[#This Row],[Kolumna1]] = 0,0,IF(MOD(ekodom[[#This Row],[Kolumna1]],5) = 0,300,0))</f>
        <v>0</v>
      </c>
      <c r="I251">
        <f>ekodom[[#This Row],[Codziennie]]+ekodom[[#This Row],[Prace]]+ekodom[[#This Row],[Podlewanie]]</f>
        <v>260</v>
      </c>
      <c r="J251" s="3">
        <f>IF(ekodom[[#This Row],[Zużycie]]&gt;ekodom[[#This Row],[Stan]],ABS(ekodom[[#This Row],[Zużycie]]-ekodom[[#This Row],[Stan]]),0)</f>
        <v>0</v>
      </c>
      <c r="K251" s="3">
        <f>ekodom[[#This Row],[Stan]]-ekodom[[#This Row],[Zużycie]]+ekodom[[#This Row],[Z wodociągów]]</f>
        <v>1689</v>
      </c>
    </row>
    <row r="252" spans="1:11" x14ac:dyDescent="0.3">
      <c r="A252" s="1">
        <v>44812</v>
      </c>
      <c r="B252">
        <v>0</v>
      </c>
      <c r="C252">
        <f>ekodom[[#This Row],[retencja]]+K251</f>
        <v>1689</v>
      </c>
      <c r="D252">
        <v>190</v>
      </c>
      <c r="E252">
        <f>IF(WEEKDAY(ekodom[[#This Row],[Data]],2) = 3,70,0)</f>
        <v>0</v>
      </c>
      <c r="F252" s="2">
        <f>IF(AND(MONTH(ekodom[[#This Row],[Data]])&gt;=4,MONTH(ekodom[[#This Row],[Data]])&lt;=9),1,0)</f>
        <v>1</v>
      </c>
      <c r="G252" s="2">
        <f>IF(ekodom[[#This Row],[Czy data pod?]] = 1,IF(ekodom[[#This Row],[retencja]] = 0,G251+1,0),0)</f>
        <v>1</v>
      </c>
      <c r="H252">
        <f>IF(ekodom[[#This Row],[Kolumna1]] = 0,0,IF(MOD(ekodom[[#This Row],[Kolumna1]],5) = 0,300,0))</f>
        <v>0</v>
      </c>
      <c r="I252">
        <f>ekodom[[#This Row],[Codziennie]]+ekodom[[#This Row],[Prace]]+ekodom[[#This Row],[Podlewanie]]</f>
        <v>190</v>
      </c>
      <c r="J252" s="3">
        <f>IF(ekodom[[#This Row],[Zużycie]]&gt;ekodom[[#This Row],[Stan]],ABS(ekodom[[#This Row],[Zużycie]]-ekodom[[#This Row],[Stan]]),0)</f>
        <v>0</v>
      </c>
      <c r="K252" s="3">
        <f>ekodom[[#This Row],[Stan]]-ekodom[[#This Row],[Zużycie]]+ekodom[[#This Row],[Z wodociągów]]</f>
        <v>1499</v>
      </c>
    </row>
    <row r="253" spans="1:11" x14ac:dyDescent="0.3">
      <c r="A253" s="1">
        <v>44813</v>
      </c>
      <c r="B253">
        <v>0</v>
      </c>
      <c r="C253">
        <f>ekodom[[#This Row],[retencja]]+K252</f>
        <v>1499</v>
      </c>
      <c r="D253">
        <v>190</v>
      </c>
      <c r="E253">
        <f>IF(WEEKDAY(ekodom[[#This Row],[Data]],2) = 3,70,0)</f>
        <v>0</v>
      </c>
      <c r="F253" s="2">
        <f>IF(AND(MONTH(ekodom[[#This Row],[Data]])&gt;=4,MONTH(ekodom[[#This Row],[Data]])&lt;=9),1,0)</f>
        <v>1</v>
      </c>
      <c r="G253" s="2">
        <f>IF(ekodom[[#This Row],[Czy data pod?]] = 1,IF(ekodom[[#This Row],[retencja]] = 0,G252+1,0),0)</f>
        <v>2</v>
      </c>
      <c r="H253">
        <f>IF(ekodom[[#This Row],[Kolumna1]] = 0,0,IF(MOD(ekodom[[#This Row],[Kolumna1]],5) = 0,300,0))</f>
        <v>0</v>
      </c>
      <c r="I253">
        <f>ekodom[[#This Row],[Codziennie]]+ekodom[[#This Row],[Prace]]+ekodom[[#This Row],[Podlewanie]]</f>
        <v>190</v>
      </c>
      <c r="J253" s="3">
        <f>IF(ekodom[[#This Row],[Zużycie]]&gt;ekodom[[#This Row],[Stan]],ABS(ekodom[[#This Row],[Zużycie]]-ekodom[[#This Row],[Stan]]),0)</f>
        <v>0</v>
      </c>
      <c r="K253" s="3">
        <f>ekodom[[#This Row],[Stan]]-ekodom[[#This Row],[Zużycie]]+ekodom[[#This Row],[Z wodociągów]]</f>
        <v>1309</v>
      </c>
    </row>
    <row r="254" spans="1:11" x14ac:dyDescent="0.3">
      <c r="A254" s="1">
        <v>44814</v>
      </c>
      <c r="B254">
        <v>0</v>
      </c>
      <c r="C254">
        <f>ekodom[[#This Row],[retencja]]+K253</f>
        <v>1309</v>
      </c>
      <c r="D254">
        <v>190</v>
      </c>
      <c r="E254">
        <f>IF(WEEKDAY(ekodom[[#This Row],[Data]],2) = 3,70,0)</f>
        <v>0</v>
      </c>
      <c r="F254" s="2">
        <f>IF(AND(MONTH(ekodom[[#This Row],[Data]])&gt;=4,MONTH(ekodom[[#This Row],[Data]])&lt;=9),1,0)</f>
        <v>1</v>
      </c>
      <c r="G254" s="2">
        <f>IF(ekodom[[#This Row],[Czy data pod?]] = 1,IF(ekodom[[#This Row],[retencja]] = 0,G253+1,0),0)</f>
        <v>3</v>
      </c>
      <c r="H254">
        <f>IF(ekodom[[#This Row],[Kolumna1]] = 0,0,IF(MOD(ekodom[[#This Row],[Kolumna1]],5) = 0,300,0))</f>
        <v>0</v>
      </c>
      <c r="I254">
        <f>ekodom[[#This Row],[Codziennie]]+ekodom[[#This Row],[Prace]]+ekodom[[#This Row],[Podlewanie]]</f>
        <v>190</v>
      </c>
      <c r="J254" s="3">
        <f>IF(ekodom[[#This Row],[Zużycie]]&gt;ekodom[[#This Row],[Stan]],ABS(ekodom[[#This Row],[Zużycie]]-ekodom[[#This Row],[Stan]]),0)</f>
        <v>0</v>
      </c>
      <c r="K254" s="3">
        <f>ekodom[[#This Row],[Stan]]-ekodom[[#This Row],[Zużycie]]+ekodom[[#This Row],[Z wodociągów]]</f>
        <v>1119</v>
      </c>
    </row>
    <row r="255" spans="1:11" x14ac:dyDescent="0.3">
      <c r="A255" s="1">
        <v>44815</v>
      </c>
      <c r="B255">
        <v>0</v>
      </c>
      <c r="C255">
        <f>ekodom[[#This Row],[retencja]]+K254</f>
        <v>1119</v>
      </c>
      <c r="D255">
        <v>190</v>
      </c>
      <c r="E255">
        <f>IF(WEEKDAY(ekodom[[#This Row],[Data]],2) = 3,70,0)</f>
        <v>0</v>
      </c>
      <c r="F255" s="2">
        <f>IF(AND(MONTH(ekodom[[#This Row],[Data]])&gt;=4,MONTH(ekodom[[#This Row],[Data]])&lt;=9),1,0)</f>
        <v>1</v>
      </c>
      <c r="G255" s="2">
        <f>IF(ekodom[[#This Row],[Czy data pod?]] = 1,IF(ekodom[[#This Row],[retencja]] = 0,G254+1,0),0)</f>
        <v>4</v>
      </c>
      <c r="H255">
        <f>IF(ekodom[[#This Row],[Kolumna1]] = 0,0,IF(MOD(ekodom[[#This Row],[Kolumna1]],5) = 0,300,0))</f>
        <v>0</v>
      </c>
      <c r="I255">
        <f>ekodom[[#This Row],[Codziennie]]+ekodom[[#This Row],[Prace]]+ekodom[[#This Row],[Podlewanie]]</f>
        <v>190</v>
      </c>
      <c r="J255" s="3">
        <f>IF(ekodom[[#This Row],[Zużycie]]&gt;ekodom[[#This Row],[Stan]],ABS(ekodom[[#This Row],[Zużycie]]-ekodom[[#This Row],[Stan]]),0)</f>
        <v>0</v>
      </c>
      <c r="K255" s="3">
        <f>ekodom[[#This Row],[Stan]]-ekodom[[#This Row],[Zużycie]]+ekodom[[#This Row],[Z wodociągów]]</f>
        <v>929</v>
      </c>
    </row>
    <row r="256" spans="1:11" x14ac:dyDescent="0.3">
      <c r="A256" s="1">
        <v>44816</v>
      </c>
      <c r="B256">
        <v>435</v>
      </c>
      <c r="C256">
        <f>ekodom[[#This Row],[retencja]]+K255</f>
        <v>1364</v>
      </c>
      <c r="D256">
        <v>190</v>
      </c>
      <c r="E256">
        <f>IF(WEEKDAY(ekodom[[#This Row],[Data]],2) = 3,70,0)</f>
        <v>0</v>
      </c>
      <c r="F256" s="2">
        <f>IF(AND(MONTH(ekodom[[#This Row],[Data]])&gt;=4,MONTH(ekodom[[#This Row],[Data]])&lt;=9),1,0)</f>
        <v>1</v>
      </c>
      <c r="G256" s="2">
        <f>IF(ekodom[[#This Row],[Czy data pod?]] = 1,IF(ekodom[[#This Row],[retencja]] = 0,G255+1,0),0)</f>
        <v>0</v>
      </c>
      <c r="H256">
        <f>IF(ekodom[[#This Row],[Kolumna1]] = 0,0,IF(MOD(ekodom[[#This Row],[Kolumna1]],5) = 0,300,0))</f>
        <v>0</v>
      </c>
      <c r="I256">
        <f>ekodom[[#This Row],[Codziennie]]+ekodom[[#This Row],[Prace]]+ekodom[[#This Row],[Podlewanie]]</f>
        <v>190</v>
      </c>
      <c r="J256" s="3">
        <f>IF(ekodom[[#This Row],[Zużycie]]&gt;ekodom[[#This Row],[Stan]],ABS(ekodom[[#This Row],[Zużycie]]-ekodom[[#This Row],[Stan]]),0)</f>
        <v>0</v>
      </c>
      <c r="K256" s="3">
        <f>ekodom[[#This Row],[Stan]]-ekodom[[#This Row],[Zużycie]]+ekodom[[#This Row],[Z wodociągów]]</f>
        <v>1174</v>
      </c>
    </row>
    <row r="257" spans="1:11" x14ac:dyDescent="0.3">
      <c r="A257" s="1">
        <v>44817</v>
      </c>
      <c r="B257">
        <v>406</v>
      </c>
      <c r="C257">
        <f>ekodom[[#This Row],[retencja]]+K256</f>
        <v>1580</v>
      </c>
      <c r="D257">
        <v>190</v>
      </c>
      <c r="E257">
        <f>IF(WEEKDAY(ekodom[[#This Row],[Data]],2) = 3,70,0)</f>
        <v>0</v>
      </c>
      <c r="F257" s="2">
        <f>IF(AND(MONTH(ekodom[[#This Row],[Data]])&gt;=4,MONTH(ekodom[[#This Row],[Data]])&lt;=9),1,0)</f>
        <v>1</v>
      </c>
      <c r="G257" s="2">
        <f>IF(ekodom[[#This Row],[Czy data pod?]] = 1,IF(ekodom[[#This Row],[retencja]] = 0,G256+1,0),0)</f>
        <v>0</v>
      </c>
      <c r="H257">
        <f>IF(ekodom[[#This Row],[Kolumna1]] = 0,0,IF(MOD(ekodom[[#This Row],[Kolumna1]],5) = 0,300,0))</f>
        <v>0</v>
      </c>
      <c r="I257">
        <f>ekodom[[#This Row],[Codziennie]]+ekodom[[#This Row],[Prace]]+ekodom[[#This Row],[Podlewanie]]</f>
        <v>190</v>
      </c>
      <c r="J257" s="3">
        <f>IF(ekodom[[#This Row],[Zużycie]]&gt;ekodom[[#This Row],[Stan]],ABS(ekodom[[#This Row],[Zużycie]]-ekodom[[#This Row],[Stan]]),0)</f>
        <v>0</v>
      </c>
      <c r="K257" s="3">
        <f>ekodom[[#This Row],[Stan]]-ekodom[[#This Row],[Zużycie]]+ekodom[[#This Row],[Z wodociągów]]</f>
        <v>1390</v>
      </c>
    </row>
    <row r="258" spans="1:11" x14ac:dyDescent="0.3">
      <c r="A258" s="1">
        <v>44818</v>
      </c>
      <c r="B258">
        <v>0</v>
      </c>
      <c r="C258">
        <f>ekodom[[#This Row],[retencja]]+K257</f>
        <v>1390</v>
      </c>
      <c r="D258">
        <v>190</v>
      </c>
      <c r="E258">
        <f>IF(WEEKDAY(ekodom[[#This Row],[Data]],2) = 3,70,0)</f>
        <v>70</v>
      </c>
      <c r="F258" s="2">
        <f>IF(AND(MONTH(ekodom[[#This Row],[Data]])&gt;=4,MONTH(ekodom[[#This Row],[Data]])&lt;=9),1,0)</f>
        <v>1</v>
      </c>
      <c r="G258" s="2">
        <f>IF(ekodom[[#This Row],[Czy data pod?]] = 1,IF(ekodom[[#This Row],[retencja]] = 0,G257+1,0),0)</f>
        <v>1</v>
      </c>
      <c r="H258">
        <f>IF(ekodom[[#This Row],[Kolumna1]] = 0,0,IF(MOD(ekodom[[#This Row],[Kolumna1]],5) = 0,300,0))</f>
        <v>0</v>
      </c>
      <c r="I258">
        <f>ekodom[[#This Row],[Codziennie]]+ekodom[[#This Row],[Prace]]+ekodom[[#This Row],[Podlewanie]]</f>
        <v>260</v>
      </c>
      <c r="J258" s="3">
        <f>IF(ekodom[[#This Row],[Zużycie]]&gt;ekodom[[#This Row],[Stan]],ABS(ekodom[[#This Row],[Zużycie]]-ekodom[[#This Row],[Stan]]),0)</f>
        <v>0</v>
      </c>
      <c r="K258" s="3">
        <f>ekodom[[#This Row],[Stan]]-ekodom[[#This Row],[Zużycie]]+ekodom[[#This Row],[Z wodociągów]]</f>
        <v>1130</v>
      </c>
    </row>
    <row r="259" spans="1:11" x14ac:dyDescent="0.3">
      <c r="A259" s="1">
        <v>44819</v>
      </c>
      <c r="B259">
        <v>0</v>
      </c>
      <c r="C259">
        <f>ekodom[[#This Row],[retencja]]+K258</f>
        <v>1130</v>
      </c>
      <c r="D259">
        <v>190</v>
      </c>
      <c r="E259">
        <f>IF(WEEKDAY(ekodom[[#This Row],[Data]],2) = 3,70,0)</f>
        <v>0</v>
      </c>
      <c r="F259" s="2">
        <f>IF(AND(MONTH(ekodom[[#This Row],[Data]])&gt;=4,MONTH(ekodom[[#This Row],[Data]])&lt;=9),1,0)</f>
        <v>1</v>
      </c>
      <c r="G259" s="2">
        <f>IF(ekodom[[#This Row],[Czy data pod?]] = 1,IF(ekodom[[#This Row],[retencja]] = 0,G258+1,0),0)</f>
        <v>2</v>
      </c>
      <c r="H259">
        <f>IF(ekodom[[#This Row],[Kolumna1]] = 0,0,IF(MOD(ekodom[[#This Row],[Kolumna1]],5) = 0,300,0))</f>
        <v>0</v>
      </c>
      <c r="I259">
        <f>ekodom[[#This Row],[Codziennie]]+ekodom[[#This Row],[Prace]]+ekodom[[#This Row],[Podlewanie]]</f>
        <v>190</v>
      </c>
      <c r="J259" s="3">
        <f>IF(ekodom[[#This Row],[Zużycie]]&gt;ekodom[[#This Row],[Stan]],ABS(ekodom[[#This Row],[Zużycie]]-ekodom[[#This Row],[Stan]]),0)</f>
        <v>0</v>
      </c>
      <c r="K259" s="3">
        <f>ekodom[[#This Row],[Stan]]-ekodom[[#This Row],[Zużycie]]+ekodom[[#This Row],[Z wodociągów]]</f>
        <v>940</v>
      </c>
    </row>
    <row r="260" spans="1:11" x14ac:dyDescent="0.3">
      <c r="A260" s="1">
        <v>44820</v>
      </c>
      <c r="B260">
        <v>0</v>
      </c>
      <c r="C260">
        <f>ekodom[[#This Row],[retencja]]+K259</f>
        <v>940</v>
      </c>
      <c r="D260">
        <v>190</v>
      </c>
      <c r="E260">
        <f>IF(WEEKDAY(ekodom[[#This Row],[Data]],2) = 3,70,0)</f>
        <v>0</v>
      </c>
      <c r="F260" s="2">
        <f>IF(AND(MONTH(ekodom[[#This Row],[Data]])&gt;=4,MONTH(ekodom[[#This Row],[Data]])&lt;=9),1,0)</f>
        <v>1</v>
      </c>
      <c r="G260" s="2">
        <f>IF(ekodom[[#This Row],[Czy data pod?]] = 1,IF(ekodom[[#This Row],[retencja]] = 0,G259+1,0),0)</f>
        <v>3</v>
      </c>
      <c r="H260">
        <f>IF(ekodom[[#This Row],[Kolumna1]] = 0,0,IF(MOD(ekodom[[#This Row],[Kolumna1]],5) = 0,300,0))</f>
        <v>0</v>
      </c>
      <c r="I260">
        <f>ekodom[[#This Row],[Codziennie]]+ekodom[[#This Row],[Prace]]+ekodom[[#This Row],[Podlewanie]]</f>
        <v>190</v>
      </c>
      <c r="J260" s="3">
        <f>IF(ekodom[[#This Row],[Zużycie]]&gt;ekodom[[#This Row],[Stan]],ABS(ekodom[[#This Row],[Zużycie]]-ekodom[[#This Row],[Stan]]),0)</f>
        <v>0</v>
      </c>
      <c r="K260" s="3">
        <f>ekodom[[#This Row],[Stan]]-ekodom[[#This Row],[Zużycie]]+ekodom[[#This Row],[Z wodociągów]]</f>
        <v>750</v>
      </c>
    </row>
    <row r="261" spans="1:11" x14ac:dyDescent="0.3">
      <c r="A261" s="1">
        <v>44821</v>
      </c>
      <c r="B261">
        <v>0</v>
      </c>
      <c r="C261">
        <f>ekodom[[#This Row],[retencja]]+K260</f>
        <v>750</v>
      </c>
      <c r="D261">
        <v>190</v>
      </c>
      <c r="E261">
        <f>IF(WEEKDAY(ekodom[[#This Row],[Data]],2) = 3,70,0)</f>
        <v>0</v>
      </c>
      <c r="F261" s="2">
        <f>IF(AND(MONTH(ekodom[[#This Row],[Data]])&gt;=4,MONTH(ekodom[[#This Row],[Data]])&lt;=9),1,0)</f>
        <v>1</v>
      </c>
      <c r="G261" s="2">
        <f>IF(ekodom[[#This Row],[Czy data pod?]] = 1,IF(ekodom[[#This Row],[retencja]] = 0,G260+1,0),0)</f>
        <v>4</v>
      </c>
      <c r="H261">
        <f>IF(ekodom[[#This Row],[Kolumna1]] = 0,0,IF(MOD(ekodom[[#This Row],[Kolumna1]],5) = 0,300,0))</f>
        <v>0</v>
      </c>
      <c r="I261">
        <f>ekodom[[#This Row],[Codziennie]]+ekodom[[#This Row],[Prace]]+ekodom[[#This Row],[Podlewanie]]</f>
        <v>190</v>
      </c>
      <c r="J261" s="3">
        <f>IF(ekodom[[#This Row],[Zużycie]]&gt;ekodom[[#This Row],[Stan]],ABS(ekodom[[#This Row],[Zużycie]]-ekodom[[#This Row],[Stan]]),0)</f>
        <v>0</v>
      </c>
      <c r="K261" s="3">
        <f>ekodom[[#This Row],[Stan]]-ekodom[[#This Row],[Zużycie]]+ekodom[[#This Row],[Z wodociągów]]</f>
        <v>560</v>
      </c>
    </row>
    <row r="262" spans="1:11" x14ac:dyDescent="0.3">
      <c r="A262" s="1">
        <v>44822</v>
      </c>
      <c r="B262">
        <v>0</v>
      </c>
      <c r="C262">
        <f>ekodom[[#This Row],[retencja]]+K261</f>
        <v>560</v>
      </c>
      <c r="D262">
        <v>190</v>
      </c>
      <c r="E262">
        <f>IF(WEEKDAY(ekodom[[#This Row],[Data]],2) = 3,70,0)</f>
        <v>0</v>
      </c>
      <c r="F262" s="2">
        <f>IF(AND(MONTH(ekodom[[#This Row],[Data]])&gt;=4,MONTH(ekodom[[#This Row],[Data]])&lt;=9),1,0)</f>
        <v>1</v>
      </c>
      <c r="G262" s="2">
        <f>IF(ekodom[[#This Row],[Czy data pod?]] = 1,IF(ekodom[[#This Row],[retencja]] = 0,G261+1,0),0)</f>
        <v>5</v>
      </c>
      <c r="H262">
        <f>IF(ekodom[[#This Row],[Kolumna1]] = 0,0,IF(MOD(ekodom[[#This Row],[Kolumna1]],5) = 0,300,0))</f>
        <v>300</v>
      </c>
      <c r="I262">
        <f>ekodom[[#This Row],[Codziennie]]+ekodom[[#This Row],[Prace]]+ekodom[[#This Row],[Podlewanie]]</f>
        <v>490</v>
      </c>
      <c r="J262" s="3">
        <f>IF(ekodom[[#This Row],[Zużycie]]&gt;ekodom[[#This Row],[Stan]],ABS(ekodom[[#This Row],[Zużycie]]-ekodom[[#This Row],[Stan]]),0)</f>
        <v>0</v>
      </c>
      <c r="K262" s="3">
        <f>ekodom[[#This Row],[Stan]]-ekodom[[#This Row],[Zużycie]]+ekodom[[#This Row],[Z wodociągów]]</f>
        <v>70</v>
      </c>
    </row>
    <row r="263" spans="1:11" x14ac:dyDescent="0.3">
      <c r="A263" s="1">
        <v>44823</v>
      </c>
      <c r="B263">
        <v>353</v>
      </c>
      <c r="C263">
        <f>ekodom[[#This Row],[retencja]]+K262</f>
        <v>423</v>
      </c>
      <c r="D263">
        <v>190</v>
      </c>
      <c r="E263">
        <f>IF(WEEKDAY(ekodom[[#This Row],[Data]],2) = 3,70,0)</f>
        <v>0</v>
      </c>
      <c r="F263" s="2">
        <f>IF(AND(MONTH(ekodom[[#This Row],[Data]])&gt;=4,MONTH(ekodom[[#This Row],[Data]])&lt;=9),1,0)</f>
        <v>1</v>
      </c>
      <c r="G263" s="2">
        <f>IF(ekodom[[#This Row],[Czy data pod?]] = 1,IF(ekodom[[#This Row],[retencja]] = 0,G262+1,0),0)</f>
        <v>0</v>
      </c>
      <c r="H263">
        <f>IF(ekodom[[#This Row],[Kolumna1]] = 0,0,IF(MOD(ekodom[[#This Row],[Kolumna1]],5) = 0,300,0))</f>
        <v>0</v>
      </c>
      <c r="I263">
        <f>ekodom[[#This Row],[Codziennie]]+ekodom[[#This Row],[Prace]]+ekodom[[#This Row],[Podlewanie]]</f>
        <v>190</v>
      </c>
      <c r="J263" s="3">
        <f>IF(ekodom[[#This Row],[Zużycie]]&gt;ekodom[[#This Row],[Stan]],ABS(ekodom[[#This Row],[Zużycie]]-ekodom[[#This Row],[Stan]]),0)</f>
        <v>0</v>
      </c>
      <c r="K263" s="3">
        <f>ekodom[[#This Row],[Stan]]-ekodom[[#This Row],[Zużycie]]+ekodom[[#This Row],[Z wodociągów]]</f>
        <v>233</v>
      </c>
    </row>
    <row r="264" spans="1:11" x14ac:dyDescent="0.3">
      <c r="A264" s="1">
        <v>44824</v>
      </c>
      <c r="B264">
        <v>476</v>
      </c>
      <c r="C264">
        <f>ekodom[[#This Row],[retencja]]+K263</f>
        <v>709</v>
      </c>
      <c r="D264">
        <v>190</v>
      </c>
      <c r="E264">
        <f>IF(WEEKDAY(ekodom[[#This Row],[Data]],2) = 3,70,0)</f>
        <v>0</v>
      </c>
      <c r="F264" s="2">
        <f>IF(AND(MONTH(ekodom[[#This Row],[Data]])&gt;=4,MONTH(ekodom[[#This Row],[Data]])&lt;=9),1,0)</f>
        <v>1</v>
      </c>
      <c r="G264" s="2">
        <f>IF(ekodom[[#This Row],[Czy data pod?]] = 1,IF(ekodom[[#This Row],[retencja]] = 0,G263+1,0),0)</f>
        <v>0</v>
      </c>
      <c r="H264">
        <f>IF(ekodom[[#This Row],[Kolumna1]] = 0,0,IF(MOD(ekodom[[#This Row],[Kolumna1]],5) = 0,300,0))</f>
        <v>0</v>
      </c>
      <c r="I264">
        <f>ekodom[[#This Row],[Codziennie]]+ekodom[[#This Row],[Prace]]+ekodom[[#This Row],[Podlewanie]]</f>
        <v>190</v>
      </c>
      <c r="J264" s="3">
        <f>IF(ekodom[[#This Row],[Zużycie]]&gt;ekodom[[#This Row],[Stan]],ABS(ekodom[[#This Row],[Zużycie]]-ekodom[[#This Row],[Stan]]),0)</f>
        <v>0</v>
      </c>
      <c r="K264" s="3">
        <f>ekodom[[#This Row],[Stan]]-ekodom[[#This Row],[Zużycie]]+ekodom[[#This Row],[Z wodociągów]]</f>
        <v>519</v>
      </c>
    </row>
    <row r="265" spans="1:11" x14ac:dyDescent="0.3">
      <c r="A265" s="1">
        <v>44825</v>
      </c>
      <c r="B265">
        <v>383</v>
      </c>
      <c r="C265">
        <f>ekodom[[#This Row],[retencja]]+K264</f>
        <v>902</v>
      </c>
      <c r="D265">
        <v>190</v>
      </c>
      <c r="E265">
        <f>IF(WEEKDAY(ekodom[[#This Row],[Data]],2) = 3,70,0)</f>
        <v>70</v>
      </c>
      <c r="F265" s="2">
        <f>IF(AND(MONTH(ekodom[[#This Row],[Data]])&gt;=4,MONTH(ekodom[[#This Row],[Data]])&lt;=9),1,0)</f>
        <v>1</v>
      </c>
      <c r="G265" s="2">
        <f>IF(ekodom[[#This Row],[Czy data pod?]] = 1,IF(ekodom[[#This Row],[retencja]] = 0,G264+1,0),0)</f>
        <v>0</v>
      </c>
      <c r="H265">
        <f>IF(ekodom[[#This Row],[Kolumna1]] = 0,0,IF(MOD(ekodom[[#This Row],[Kolumna1]],5) = 0,300,0))</f>
        <v>0</v>
      </c>
      <c r="I265">
        <f>ekodom[[#This Row],[Codziennie]]+ekodom[[#This Row],[Prace]]+ekodom[[#This Row],[Podlewanie]]</f>
        <v>260</v>
      </c>
      <c r="J265" s="3">
        <f>IF(ekodom[[#This Row],[Zużycie]]&gt;ekodom[[#This Row],[Stan]],ABS(ekodom[[#This Row],[Zużycie]]-ekodom[[#This Row],[Stan]]),0)</f>
        <v>0</v>
      </c>
      <c r="K265" s="3">
        <f>ekodom[[#This Row],[Stan]]-ekodom[[#This Row],[Zużycie]]+ekodom[[#This Row],[Z wodociągów]]</f>
        <v>642</v>
      </c>
    </row>
    <row r="266" spans="1:11" x14ac:dyDescent="0.3">
      <c r="A266" s="1">
        <v>44826</v>
      </c>
      <c r="B266">
        <v>0</v>
      </c>
      <c r="C266">
        <f>ekodom[[#This Row],[retencja]]+K265</f>
        <v>642</v>
      </c>
      <c r="D266">
        <v>190</v>
      </c>
      <c r="E266">
        <f>IF(WEEKDAY(ekodom[[#This Row],[Data]],2) = 3,70,0)</f>
        <v>0</v>
      </c>
      <c r="F266" s="2">
        <f>IF(AND(MONTH(ekodom[[#This Row],[Data]])&gt;=4,MONTH(ekodom[[#This Row],[Data]])&lt;=9),1,0)</f>
        <v>1</v>
      </c>
      <c r="G266" s="2">
        <f>IF(ekodom[[#This Row],[Czy data pod?]] = 1,IF(ekodom[[#This Row],[retencja]] = 0,G265+1,0),0)</f>
        <v>1</v>
      </c>
      <c r="H266">
        <f>IF(ekodom[[#This Row],[Kolumna1]] = 0,0,IF(MOD(ekodom[[#This Row],[Kolumna1]],5) = 0,300,0))</f>
        <v>0</v>
      </c>
      <c r="I266">
        <f>ekodom[[#This Row],[Codziennie]]+ekodom[[#This Row],[Prace]]+ekodom[[#This Row],[Podlewanie]]</f>
        <v>190</v>
      </c>
      <c r="J266" s="3">
        <f>IF(ekodom[[#This Row],[Zużycie]]&gt;ekodom[[#This Row],[Stan]],ABS(ekodom[[#This Row],[Zużycie]]-ekodom[[#This Row],[Stan]]),0)</f>
        <v>0</v>
      </c>
      <c r="K266" s="3">
        <f>ekodom[[#This Row],[Stan]]-ekodom[[#This Row],[Zużycie]]+ekodom[[#This Row],[Z wodociągów]]</f>
        <v>452</v>
      </c>
    </row>
    <row r="267" spans="1:11" x14ac:dyDescent="0.3">
      <c r="A267" s="1">
        <v>44827</v>
      </c>
      <c r="B267">
        <v>0</v>
      </c>
      <c r="C267">
        <f>ekodom[[#This Row],[retencja]]+K266</f>
        <v>452</v>
      </c>
      <c r="D267">
        <v>190</v>
      </c>
      <c r="E267">
        <f>IF(WEEKDAY(ekodom[[#This Row],[Data]],2) = 3,70,0)</f>
        <v>0</v>
      </c>
      <c r="F267" s="2">
        <f>IF(AND(MONTH(ekodom[[#This Row],[Data]])&gt;=4,MONTH(ekodom[[#This Row],[Data]])&lt;=9),1,0)</f>
        <v>1</v>
      </c>
      <c r="G267" s="2">
        <f>IF(ekodom[[#This Row],[Czy data pod?]] = 1,IF(ekodom[[#This Row],[retencja]] = 0,G266+1,0),0)</f>
        <v>2</v>
      </c>
      <c r="H267">
        <f>IF(ekodom[[#This Row],[Kolumna1]] = 0,0,IF(MOD(ekodom[[#This Row],[Kolumna1]],5) = 0,300,0))</f>
        <v>0</v>
      </c>
      <c r="I267">
        <f>ekodom[[#This Row],[Codziennie]]+ekodom[[#This Row],[Prace]]+ekodom[[#This Row],[Podlewanie]]</f>
        <v>190</v>
      </c>
      <c r="J267" s="3">
        <f>IF(ekodom[[#This Row],[Zużycie]]&gt;ekodom[[#This Row],[Stan]],ABS(ekodom[[#This Row],[Zużycie]]-ekodom[[#This Row],[Stan]]),0)</f>
        <v>0</v>
      </c>
      <c r="K267" s="3">
        <f>ekodom[[#This Row],[Stan]]-ekodom[[#This Row],[Zużycie]]+ekodom[[#This Row],[Z wodociągów]]</f>
        <v>262</v>
      </c>
    </row>
    <row r="268" spans="1:11" x14ac:dyDescent="0.3">
      <c r="A268" s="1">
        <v>44828</v>
      </c>
      <c r="B268">
        <v>0</v>
      </c>
      <c r="C268">
        <f>ekodom[[#This Row],[retencja]]+K267</f>
        <v>262</v>
      </c>
      <c r="D268">
        <v>190</v>
      </c>
      <c r="E268">
        <f>IF(WEEKDAY(ekodom[[#This Row],[Data]],2) = 3,70,0)</f>
        <v>0</v>
      </c>
      <c r="F268" s="2">
        <f>IF(AND(MONTH(ekodom[[#This Row],[Data]])&gt;=4,MONTH(ekodom[[#This Row],[Data]])&lt;=9),1,0)</f>
        <v>1</v>
      </c>
      <c r="G268" s="2">
        <f>IF(ekodom[[#This Row],[Czy data pod?]] = 1,IF(ekodom[[#This Row],[retencja]] = 0,G267+1,0),0)</f>
        <v>3</v>
      </c>
      <c r="H268">
        <f>IF(ekodom[[#This Row],[Kolumna1]] = 0,0,IF(MOD(ekodom[[#This Row],[Kolumna1]],5) = 0,300,0))</f>
        <v>0</v>
      </c>
      <c r="I268">
        <f>ekodom[[#This Row],[Codziennie]]+ekodom[[#This Row],[Prace]]+ekodom[[#This Row],[Podlewanie]]</f>
        <v>190</v>
      </c>
      <c r="J268" s="3">
        <f>IF(ekodom[[#This Row],[Zużycie]]&gt;ekodom[[#This Row],[Stan]],ABS(ekodom[[#This Row],[Zużycie]]-ekodom[[#This Row],[Stan]]),0)</f>
        <v>0</v>
      </c>
      <c r="K268" s="3">
        <f>ekodom[[#This Row],[Stan]]-ekodom[[#This Row],[Zużycie]]+ekodom[[#This Row],[Z wodociągów]]</f>
        <v>72</v>
      </c>
    </row>
    <row r="269" spans="1:11" x14ac:dyDescent="0.3">
      <c r="A269" s="1">
        <v>44829</v>
      </c>
      <c r="B269">
        <v>0</v>
      </c>
      <c r="C269">
        <f>ekodom[[#This Row],[retencja]]+K268</f>
        <v>72</v>
      </c>
      <c r="D269">
        <v>190</v>
      </c>
      <c r="E269">
        <f>IF(WEEKDAY(ekodom[[#This Row],[Data]],2) = 3,70,0)</f>
        <v>0</v>
      </c>
      <c r="F269" s="2">
        <f>IF(AND(MONTH(ekodom[[#This Row],[Data]])&gt;=4,MONTH(ekodom[[#This Row],[Data]])&lt;=9),1,0)</f>
        <v>1</v>
      </c>
      <c r="G269" s="2">
        <f>IF(ekodom[[#This Row],[Czy data pod?]] = 1,IF(ekodom[[#This Row],[retencja]] = 0,G268+1,0),0)</f>
        <v>4</v>
      </c>
      <c r="H269">
        <f>IF(ekodom[[#This Row],[Kolumna1]] = 0,0,IF(MOD(ekodom[[#This Row],[Kolumna1]],5) = 0,300,0))</f>
        <v>0</v>
      </c>
      <c r="I269">
        <f>ekodom[[#This Row],[Codziennie]]+ekodom[[#This Row],[Prace]]+ekodom[[#This Row],[Podlewanie]]</f>
        <v>190</v>
      </c>
      <c r="J269" s="3">
        <f>IF(ekodom[[#This Row],[Zużycie]]&gt;ekodom[[#This Row],[Stan]],ABS(ekodom[[#This Row],[Zużycie]]-ekodom[[#This Row],[Stan]]),0)</f>
        <v>118</v>
      </c>
      <c r="K269" s="3">
        <f>ekodom[[#This Row],[Stan]]-ekodom[[#This Row],[Zużycie]]+ekodom[[#This Row],[Z wodociągów]]</f>
        <v>0</v>
      </c>
    </row>
    <row r="270" spans="1:11" x14ac:dyDescent="0.3">
      <c r="A270" s="1">
        <v>44830</v>
      </c>
      <c r="B270">
        <v>0</v>
      </c>
      <c r="C270">
        <f>ekodom[[#This Row],[retencja]]+K269</f>
        <v>0</v>
      </c>
      <c r="D270">
        <v>190</v>
      </c>
      <c r="E270">
        <f>IF(WEEKDAY(ekodom[[#This Row],[Data]],2) = 3,70,0)</f>
        <v>0</v>
      </c>
      <c r="F270" s="2">
        <f>IF(AND(MONTH(ekodom[[#This Row],[Data]])&gt;=4,MONTH(ekodom[[#This Row],[Data]])&lt;=9),1,0)</f>
        <v>1</v>
      </c>
      <c r="G270" s="2">
        <f>IF(ekodom[[#This Row],[Czy data pod?]] = 1,IF(ekodom[[#This Row],[retencja]] = 0,G269+1,0),0)</f>
        <v>5</v>
      </c>
      <c r="H270">
        <f>IF(ekodom[[#This Row],[Kolumna1]] = 0,0,IF(MOD(ekodom[[#This Row],[Kolumna1]],5) = 0,300,0))</f>
        <v>300</v>
      </c>
      <c r="I270">
        <f>ekodom[[#This Row],[Codziennie]]+ekodom[[#This Row],[Prace]]+ekodom[[#This Row],[Podlewanie]]</f>
        <v>490</v>
      </c>
      <c r="J270" s="3">
        <f>IF(ekodom[[#This Row],[Zużycie]]&gt;ekodom[[#This Row],[Stan]],ABS(ekodom[[#This Row],[Zużycie]]-ekodom[[#This Row],[Stan]]),0)</f>
        <v>490</v>
      </c>
      <c r="K270" s="3">
        <f>ekodom[[#This Row],[Stan]]-ekodom[[#This Row],[Zużycie]]+ekodom[[#This Row],[Z wodociągów]]</f>
        <v>0</v>
      </c>
    </row>
    <row r="271" spans="1:11" x14ac:dyDescent="0.3">
      <c r="A271" s="1">
        <v>44831</v>
      </c>
      <c r="B271">
        <v>0</v>
      </c>
      <c r="C271">
        <f>ekodom[[#This Row],[retencja]]+K270</f>
        <v>0</v>
      </c>
      <c r="D271">
        <v>190</v>
      </c>
      <c r="E271">
        <f>IF(WEEKDAY(ekodom[[#This Row],[Data]],2) = 3,70,0)</f>
        <v>0</v>
      </c>
      <c r="F271" s="2">
        <f>IF(AND(MONTH(ekodom[[#This Row],[Data]])&gt;=4,MONTH(ekodom[[#This Row],[Data]])&lt;=9),1,0)</f>
        <v>1</v>
      </c>
      <c r="G271" s="2">
        <f>IF(ekodom[[#This Row],[Czy data pod?]] = 1,IF(ekodom[[#This Row],[retencja]] = 0,G270+1,0),0)</f>
        <v>6</v>
      </c>
      <c r="H271">
        <f>IF(ekodom[[#This Row],[Kolumna1]] = 0,0,IF(MOD(ekodom[[#This Row],[Kolumna1]],5) = 0,300,0))</f>
        <v>0</v>
      </c>
      <c r="I271">
        <f>ekodom[[#This Row],[Codziennie]]+ekodom[[#This Row],[Prace]]+ekodom[[#This Row],[Podlewanie]]</f>
        <v>190</v>
      </c>
      <c r="J271" s="3">
        <f>IF(ekodom[[#This Row],[Zużycie]]&gt;ekodom[[#This Row],[Stan]],ABS(ekodom[[#This Row],[Zużycie]]-ekodom[[#This Row],[Stan]]),0)</f>
        <v>190</v>
      </c>
      <c r="K271" s="3">
        <f>ekodom[[#This Row],[Stan]]-ekodom[[#This Row],[Zużycie]]+ekodom[[#This Row],[Z wodociągów]]</f>
        <v>0</v>
      </c>
    </row>
    <row r="272" spans="1:11" x14ac:dyDescent="0.3">
      <c r="A272" s="1">
        <v>44832</v>
      </c>
      <c r="B272">
        <v>0</v>
      </c>
      <c r="C272">
        <f>ekodom[[#This Row],[retencja]]+K271</f>
        <v>0</v>
      </c>
      <c r="D272">
        <v>190</v>
      </c>
      <c r="E272">
        <f>IF(WEEKDAY(ekodom[[#This Row],[Data]],2) = 3,70,0)</f>
        <v>70</v>
      </c>
      <c r="F272" s="2">
        <f>IF(AND(MONTH(ekodom[[#This Row],[Data]])&gt;=4,MONTH(ekodom[[#This Row],[Data]])&lt;=9),1,0)</f>
        <v>1</v>
      </c>
      <c r="G272" s="2">
        <f>IF(ekodom[[#This Row],[Czy data pod?]] = 1,IF(ekodom[[#This Row],[retencja]] = 0,G271+1,0),0)</f>
        <v>7</v>
      </c>
      <c r="H272">
        <f>IF(ekodom[[#This Row],[Kolumna1]] = 0,0,IF(MOD(ekodom[[#This Row],[Kolumna1]],5) = 0,300,0))</f>
        <v>0</v>
      </c>
      <c r="I272">
        <f>ekodom[[#This Row],[Codziennie]]+ekodom[[#This Row],[Prace]]+ekodom[[#This Row],[Podlewanie]]</f>
        <v>260</v>
      </c>
      <c r="J272" s="3">
        <f>IF(ekodom[[#This Row],[Zużycie]]&gt;ekodom[[#This Row],[Stan]],ABS(ekodom[[#This Row],[Zużycie]]-ekodom[[#This Row],[Stan]]),0)</f>
        <v>260</v>
      </c>
      <c r="K272" s="3">
        <f>ekodom[[#This Row],[Stan]]-ekodom[[#This Row],[Zużycie]]+ekodom[[#This Row],[Z wodociągów]]</f>
        <v>0</v>
      </c>
    </row>
    <row r="273" spans="1:11" x14ac:dyDescent="0.3">
      <c r="A273" s="1">
        <v>44833</v>
      </c>
      <c r="B273">
        <v>302</v>
      </c>
      <c r="C273">
        <f>ekodom[[#This Row],[retencja]]+K272</f>
        <v>302</v>
      </c>
      <c r="D273">
        <v>190</v>
      </c>
      <c r="E273">
        <f>IF(WEEKDAY(ekodom[[#This Row],[Data]],2) = 3,70,0)</f>
        <v>0</v>
      </c>
      <c r="F273" s="2">
        <f>IF(AND(MONTH(ekodom[[#This Row],[Data]])&gt;=4,MONTH(ekodom[[#This Row],[Data]])&lt;=9),1,0)</f>
        <v>1</v>
      </c>
      <c r="G273" s="2">
        <f>IF(ekodom[[#This Row],[Czy data pod?]] = 1,IF(ekodom[[#This Row],[retencja]] = 0,G272+1,0),0)</f>
        <v>0</v>
      </c>
      <c r="H273">
        <f>IF(ekodom[[#This Row],[Kolumna1]] = 0,0,IF(MOD(ekodom[[#This Row],[Kolumna1]],5) = 0,300,0))</f>
        <v>0</v>
      </c>
      <c r="I273">
        <f>ekodom[[#This Row],[Codziennie]]+ekodom[[#This Row],[Prace]]+ekodom[[#This Row],[Podlewanie]]</f>
        <v>190</v>
      </c>
      <c r="J273" s="3">
        <f>IF(ekodom[[#This Row],[Zużycie]]&gt;ekodom[[#This Row],[Stan]],ABS(ekodom[[#This Row],[Zużycie]]-ekodom[[#This Row],[Stan]]),0)</f>
        <v>0</v>
      </c>
      <c r="K273" s="3">
        <f>ekodom[[#This Row],[Stan]]-ekodom[[#This Row],[Zużycie]]+ekodom[[#This Row],[Z wodociągów]]</f>
        <v>112</v>
      </c>
    </row>
    <row r="274" spans="1:11" x14ac:dyDescent="0.3">
      <c r="A274" s="1">
        <v>44834</v>
      </c>
      <c r="B274">
        <v>426</v>
      </c>
      <c r="C274">
        <f>ekodom[[#This Row],[retencja]]+K273</f>
        <v>538</v>
      </c>
      <c r="D274">
        <v>190</v>
      </c>
      <c r="E274">
        <f>IF(WEEKDAY(ekodom[[#This Row],[Data]],2) = 3,70,0)</f>
        <v>0</v>
      </c>
      <c r="F274" s="2">
        <f>IF(AND(MONTH(ekodom[[#This Row],[Data]])&gt;=4,MONTH(ekodom[[#This Row],[Data]])&lt;=9),1,0)</f>
        <v>1</v>
      </c>
      <c r="G274" s="2">
        <f>IF(ekodom[[#This Row],[Czy data pod?]] = 1,IF(ekodom[[#This Row],[retencja]] = 0,G273+1,0),0)</f>
        <v>0</v>
      </c>
      <c r="H274">
        <f>IF(ekodom[[#This Row],[Kolumna1]] = 0,0,IF(MOD(ekodom[[#This Row],[Kolumna1]],5) = 0,300,0))</f>
        <v>0</v>
      </c>
      <c r="I274">
        <f>ekodom[[#This Row],[Codziennie]]+ekodom[[#This Row],[Prace]]+ekodom[[#This Row],[Podlewanie]]</f>
        <v>190</v>
      </c>
      <c r="J274" s="3">
        <f>IF(ekodom[[#This Row],[Zużycie]]&gt;ekodom[[#This Row],[Stan]],ABS(ekodom[[#This Row],[Zużycie]]-ekodom[[#This Row],[Stan]]),0)</f>
        <v>0</v>
      </c>
      <c r="K274" s="3">
        <f>ekodom[[#This Row],[Stan]]-ekodom[[#This Row],[Zużycie]]+ekodom[[#This Row],[Z wodociągów]]</f>
        <v>348</v>
      </c>
    </row>
    <row r="275" spans="1:11" x14ac:dyDescent="0.3">
      <c r="A275" s="1">
        <v>44835</v>
      </c>
      <c r="B275">
        <v>456</v>
      </c>
      <c r="C275">
        <f>ekodom[[#This Row],[retencja]]+K274</f>
        <v>804</v>
      </c>
      <c r="D275">
        <v>190</v>
      </c>
      <c r="E275">
        <f>IF(WEEKDAY(ekodom[[#This Row],[Data]],2) = 3,70,0)</f>
        <v>0</v>
      </c>
      <c r="F275" s="2">
        <f>IF(AND(MONTH(ekodom[[#This Row],[Data]])&gt;=4,MONTH(ekodom[[#This Row],[Data]])&lt;=9),1,0)</f>
        <v>0</v>
      </c>
      <c r="G275" s="2">
        <f>IF(ekodom[[#This Row],[Czy data pod?]] = 1,IF(ekodom[[#This Row],[retencja]] = 0,G274+1,0),0)</f>
        <v>0</v>
      </c>
      <c r="H275">
        <f>IF(ekodom[[#This Row],[Kolumna1]] = 0,0,IF(MOD(ekodom[[#This Row],[Kolumna1]],5) = 0,300,0))</f>
        <v>0</v>
      </c>
      <c r="I275">
        <f>ekodom[[#This Row],[Codziennie]]+ekodom[[#This Row],[Prace]]+ekodom[[#This Row],[Podlewanie]]</f>
        <v>190</v>
      </c>
      <c r="J275" s="3">
        <f>IF(ekodom[[#This Row],[Zużycie]]&gt;ekodom[[#This Row],[Stan]],ABS(ekodom[[#This Row],[Zużycie]]-ekodom[[#This Row],[Stan]]),0)</f>
        <v>0</v>
      </c>
      <c r="K275" s="3">
        <f>ekodom[[#This Row],[Stan]]-ekodom[[#This Row],[Zużycie]]+ekodom[[#This Row],[Z wodociągów]]</f>
        <v>614</v>
      </c>
    </row>
    <row r="276" spans="1:11" x14ac:dyDescent="0.3">
      <c r="A276" s="1">
        <v>44836</v>
      </c>
      <c r="B276">
        <v>568</v>
      </c>
      <c r="C276">
        <f>ekodom[[#This Row],[retencja]]+K275</f>
        <v>1182</v>
      </c>
      <c r="D276">
        <v>190</v>
      </c>
      <c r="E276">
        <f>IF(WEEKDAY(ekodom[[#This Row],[Data]],2) = 3,70,0)</f>
        <v>0</v>
      </c>
      <c r="F276" s="2">
        <f>IF(AND(MONTH(ekodom[[#This Row],[Data]])&gt;=4,MONTH(ekodom[[#This Row],[Data]])&lt;=9),1,0)</f>
        <v>0</v>
      </c>
      <c r="G276" s="2">
        <f>IF(ekodom[[#This Row],[Czy data pod?]] = 1,IF(ekodom[[#This Row],[retencja]] = 0,G275+1,0),0)</f>
        <v>0</v>
      </c>
      <c r="H276">
        <f>IF(ekodom[[#This Row],[Kolumna1]] = 0,0,IF(MOD(ekodom[[#This Row],[Kolumna1]],5) = 0,300,0))</f>
        <v>0</v>
      </c>
      <c r="I276">
        <f>ekodom[[#This Row],[Codziennie]]+ekodom[[#This Row],[Prace]]+ekodom[[#This Row],[Podlewanie]]</f>
        <v>190</v>
      </c>
      <c r="J276" s="3">
        <f>IF(ekodom[[#This Row],[Zużycie]]&gt;ekodom[[#This Row],[Stan]],ABS(ekodom[[#This Row],[Zużycie]]-ekodom[[#This Row],[Stan]]),0)</f>
        <v>0</v>
      </c>
      <c r="K276" s="3">
        <f>ekodom[[#This Row],[Stan]]-ekodom[[#This Row],[Zużycie]]+ekodom[[#This Row],[Z wodociągów]]</f>
        <v>992</v>
      </c>
    </row>
    <row r="277" spans="1:11" x14ac:dyDescent="0.3">
      <c r="A277" s="1">
        <v>44837</v>
      </c>
      <c r="B277">
        <v>1182</v>
      </c>
      <c r="C277">
        <f>ekodom[[#This Row],[retencja]]+K276</f>
        <v>2174</v>
      </c>
      <c r="D277">
        <v>190</v>
      </c>
      <c r="E277">
        <f>IF(WEEKDAY(ekodom[[#This Row],[Data]],2) = 3,70,0)</f>
        <v>0</v>
      </c>
      <c r="F277" s="2">
        <f>IF(AND(MONTH(ekodom[[#This Row],[Data]])&gt;=4,MONTH(ekodom[[#This Row],[Data]])&lt;=9),1,0)</f>
        <v>0</v>
      </c>
      <c r="G277" s="2">
        <f>IF(ekodom[[#This Row],[Czy data pod?]] = 1,IF(ekodom[[#This Row],[retencja]] = 0,G276+1,0),0)</f>
        <v>0</v>
      </c>
      <c r="H277">
        <f>IF(ekodom[[#This Row],[Kolumna1]] = 0,0,IF(MOD(ekodom[[#This Row],[Kolumna1]],5) = 0,300,0))</f>
        <v>0</v>
      </c>
      <c r="I277">
        <f>ekodom[[#This Row],[Codziennie]]+ekodom[[#This Row],[Prace]]+ekodom[[#This Row],[Podlewanie]]</f>
        <v>190</v>
      </c>
      <c r="J277" s="3">
        <f>IF(ekodom[[#This Row],[Zużycie]]&gt;ekodom[[#This Row],[Stan]],ABS(ekodom[[#This Row],[Zużycie]]-ekodom[[#This Row],[Stan]]),0)</f>
        <v>0</v>
      </c>
      <c r="K277" s="3">
        <f>ekodom[[#This Row],[Stan]]-ekodom[[#This Row],[Zużycie]]+ekodom[[#This Row],[Z wodociągów]]</f>
        <v>1984</v>
      </c>
    </row>
    <row r="278" spans="1:11" x14ac:dyDescent="0.3">
      <c r="A278" s="1">
        <v>44838</v>
      </c>
      <c r="B278">
        <v>0</v>
      </c>
      <c r="C278">
        <f>ekodom[[#This Row],[retencja]]+K277</f>
        <v>1984</v>
      </c>
      <c r="D278">
        <v>190</v>
      </c>
      <c r="E278">
        <f>IF(WEEKDAY(ekodom[[#This Row],[Data]],2) = 3,70,0)</f>
        <v>0</v>
      </c>
      <c r="F278" s="2">
        <f>IF(AND(MONTH(ekodom[[#This Row],[Data]])&gt;=4,MONTH(ekodom[[#This Row],[Data]])&lt;=9),1,0)</f>
        <v>0</v>
      </c>
      <c r="G278" s="2">
        <f>IF(ekodom[[#This Row],[Czy data pod?]] = 1,IF(ekodom[[#This Row],[retencja]] = 0,G277+1,0),0)</f>
        <v>0</v>
      </c>
      <c r="H278">
        <f>IF(ekodom[[#This Row],[Kolumna1]] = 0,0,IF(MOD(ekodom[[#This Row],[Kolumna1]],5) = 0,300,0))</f>
        <v>0</v>
      </c>
      <c r="I278">
        <f>ekodom[[#This Row],[Codziennie]]+ekodom[[#This Row],[Prace]]+ekodom[[#This Row],[Podlewanie]]</f>
        <v>190</v>
      </c>
      <c r="J278" s="3">
        <f>IF(ekodom[[#This Row],[Zużycie]]&gt;ekodom[[#This Row],[Stan]],ABS(ekodom[[#This Row],[Zużycie]]-ekodom[[#This Row],[Stan]]),0)</f>
        <v>0</v>
      </c>
      <c r="K278" s="3">
        <f>ekodom[[#This Row],[Stan]]-ekodom[[#This Row],[Zużycie]]+ekodom[[#This Row],[Z wodociągów]]</f>
        <v>1794</v>
      </c>
    </row>
    <row r="279" spans="1:11" x14ac:dyDescent="0.3">
      <c r="A279" s="1">
        <v>44839</v>
      </c>
      <c r="B279">
        <v>0</v>
      </c>
      <c r="C279">
        <f>ekodom[[#This Row],[retencja]]+K278</f>
        <v>1794</v>
      </c>
      <c r="D279">
        <v>190</v>
      </c>
      <c r="E279">
        <f>IF(WEEKDAY(ekodom[[#This Row],[Data]],2) = 3,70,0)</f>
        <v>70</v>
      </c>
      <c r="F279" s="2">
        <f>IF(AND(MONTH(ekodom[[#This Row],[Data]])&gt;=4,MONTH(ekodom[[#This Row],[Data]])&lt;=9),1,0)</f>
        <v>0</v>
      </c>
      <c r="G279" s="2">
        <f>IF(ekodom[[#This Row],[Czy data pod?]] = 1,IF(ekodom[[#This Row],[retencja]] = 0,G278+1,0),0)</f>
        <v>0</v>
      </c>
      <c r="H279">
        <f>IF(ekodom[[#This Row],[Kolumna1]] = 0,0,IF(MOD(ekodom[[#This Row],[Kolumna1]],5) = 0,300,0))</f>
        <v>0</v>
      </c>
      <c r="I279">
        <f>ekodom[[#This Row],[Codziennie]]+ekodom[[#This Row],[Prace]]+ekodom[[#This Row],[Podlewanie]]</f>
        <v>260</v>
      </c>
      <c r="J279" s="3">
        <f>IF(ekodom[[#This Row],[Zużycie]]&gt;ekodom[[#This Row],[Stan]],ABS(ekodom[[#This Row],[Zużycie]]-ekodom[[#This Row],[Stan]]),0)</f>
        <v>0</v>
      </c>
      <c r="K279" s="3">
        <f>ekodom[[#This Row],[Stan]]-ekodom[[#This Row],[Zużycie]]+ekodom[[#This Row],[Z wodociągów]]</f>
        <v>1534</v>
      </c>
    </row>
    <row r="280" spans="1:11" x14ac:dyDescent="0.3">
      <c r="A280" s="1">
        <v>44840</v>
      </c>
      <c r="B280">
        <v>0</v>
      </c>
      <c r="C280">
        <f>ekodom[[#This Row],[retencja]]+K279</f>
        <v>1534</v>
      </c>
      <c r="D280">
        <v>190</v>
      </c>
      <c r="E280">
        <f>IF(WEEKDAY(ekodom[[#This Row],[Data]],2) = 3,70,0)</f>
        <v>0</v>
      </c>
      <c r="F280" s="2">
        <f>IF(AND(MONTH(ekodom[[#This Row],[Data]])&gt;=4,MONTH(ekodom[[#This Row],[Data]])&lt;=9),1,0)</f>
        <v>0</v>
      </c>
      <c r="G280" s="2">
        <f>IF(ekodom[[#This Row],[Czy data pod?]] = 1,IF(ekodom[[#This Row],[retencja]] = 0,G279+1,0),0)</f>
        <v>0</v>
      </c>
      <c r="H280">
        <f>IF(ekodom[[#This Row],[Kolumna1]] = 0,0,IF(MOD(ekodom[[#This Row],[Kolumna1]],5) = 0,300,0))</f>
        <v>0</v>
      </c>
      <c r="I280">
        <f>ekodom[[#This Row],[Codziennie]]+ekodom[[#This Row],[Prace]]+ekodom[[#This Row],[Podlewanie]]</f>
        <v>190</v>
      </c>
      <c r="J280" s="3">
        <f>IF(ekodom[[#This Row],[Zużycie]]&gt;ekodom[[#This Row],[Stan]],ABS(ekodom[[#This Row],[Zużycie]]-ekodom[[#This Row],[Stan]]),0)</f>
        <v>0</v>
      </c>
      <c r="K280" s="3">
        <f>ekodom[[#This Row],[Stan]]-ekodom[[#This Row],[Zużycie]]+ekodom[[#This Row],[Z wodociągów]]</f>
        <v>1344</v>
      </c>
    </row>
    <row r="281" spans="1:11" x14ac:dyDescent="0.3">
      <c r="A281" s="1">
        <v>44841</v>
      </c>
      <c r="B281">
        <v>0</v>
      </c>
      <c r="C281">
        <f>ekodom[[#This Row],[retencja]]+K280</f>
        <v>1344</v>
      </c>
      <c r="D281">
        <v>190</v>
      </c>
      <c r="E281">
        <f>IF(WEEKDAY(ekodom[[#This Row],[Data]],2) = 3,70,0)</f>
        <v>0</v>
      </c>
      <c r="F281" s="2">
        <f>IF(AND(MONTH(ekodom[[#This Row],[Data]])&gt;=4,MONTH(ekodom[[#This Row],[Data]])&lt;=9),1,0)</f>
        <v>0</v>
      </c>
      <c r="G281" s="2">
        <f>IF(ekodom[[#This Row],[Czy data pod?]] = 1,IF(ekodom[[#This Row],[retencja]] = 0,G280+1,0),0)</f>
        <v>0</v>
      </c>
      <c r="H281">
        <f>IF(ekodom[[#This Row],[Kolumna1]] = 0,0,IF(MOD(ekodom[[#This Row],[Kolumna1]],5) = 0,300,0))</f>
        <v>0</v>
      </c>
      <c r="I281">
        <f>ekodom[[#This Row],[Codziennie]]+ekodom[[#This Row],[Prace]]+ekodom[[#This Row],[Podlewanie]]</f>
        <v>190</v>
      </c>
      <c r="J281" s="3">
        <f>IF(ekodom[[#This Row],[Zużycie]]&gt;ekodom[[#This Row],[Stan]],ABS(ekodom[[#This Row],[Zużycie]]-ekodom[[#This Row],[Stan]]),0)</f>
        <v>0</v>
      </c>
      <c r="K281" s="3">
        <f>ekodom[[#This Row],[Stan]]-ekodom[[#This Row],[Zużycie]]+ekodom[[#This Row],[Z wodociągów]]</f>
        <v>1154</v>
      </c>
    </row>
    <row r="282" spans="1:11" x14ac:dyDescent="0.3">
      <c r="A282" s="1">
        <v>44842</v>
      </c>
      <c r="B282">
        <v>0</v>
      </c>
      <c r="C282">
        <f>ekodom[[#This Row],[retencja]]+K281</f>
        <v>1154</v>
      </c>
      <c r="D282">
        <v>190</v>
      </c>
      <c r="E282">
        <f>IF(WEEKDAY(ekodom[[#This Row],[Data]],2) = 3,70,0)</f>
        <v>0</v>
      </c>
      <c r="F282" s="2">
        <f>IF(AND(MONTH(ekodom[[#This Row],[Data]])&gt;=4,MONTH(ekodom[[#This Row],[Data]])&lt;=9),1,0)</f>
        <v>0</v>
      </c>
      <c r="G282" s="2">
        <f>IF(ekodom[[#This Row],[Czy data pod?]] = 1,IF(ekodom[[#This Row],[retencja]] = 0,G281+1,0),0)</f>
        <v>0</v>
      </c>
      <c r="H282">
        <f>IF(ekodom[[#This Row],[Kolumna1]] = 0,0,IF(MOD(ekodom[[#This Row],[Kolumna1]],5) = 0,300,0))</f>
        <v>0</v>
      </c>
      <c r="I282">
        <f>ekodom[[#This Row],[Codziennie]]+ekodom[[#This Row],[Prace]]+ekodom[[#This Row],[Podlewanie]]</f>
        <v>190</v>
      </c>
      <c r="J282" s="3">
        <f>IF(ekodom[[#This Row],[Zużycie]]&gt;ekodom[[#This Row],[Stan]],ABS(ekodom[[#This Row],[Zużycie]]-ekodom[[#This Row],[Stan]]),0)</f>
        <v>0</v>
      </c>
      <c r="K282" s="3">
        <f>ekodom[[#This Row],[Stan]]-ekodom[[#This Row],[Zużycie]]+ekodom[[#This Row],[Z wodociągów]]</f>
        <v>964</v>
      </c>
    </row>
    <row r="283" spans="1:11" x14ac:dyDescent="0.3">
      <c r="A283" s="1">
        <v>44843</v>
      </c>
      <c r="B283">
        <v>0</v>
      </c>
      <c r="C283">
        <f>ekodom[[#This Row],[retencja]]+K282</f>
        <v>964</v>
      </c>
      <c r="D283">
        <v>190</v>
      </c>
      <c r="E283">
        <f>IF(WEEKDAY(ekodom[[#This Row],[Data]],2) = 3,70,0)</f>
        <v>0</v>
      </c>
      <c r="F283" s="2">
        <f>IF(AND(MONTH(ekodom[[#This Row],[Data]])&gt;=4,MONTH(ekodom[[#This Row],[Data]])&lt;=9),1,0)</f>
        <v>0</v>
      </c>
      <c r="G283" s="2">
        <f>IF(ekodom[[#This Row],[Czy data pod?]] = 1,IF(ekodom[[#This Row],[retencja]] = 0,G282+1,0),0)</f>
        <v>0</v>
      </c>
      <c r="H283">
        <f>IF(ekodom[[#This Row],[Kolumna1]] = 0,0,IF(MOD(ekodom[[#This Row],[Kolumna1]],5) = 0,300,0))</f>
        <v>0</v>
      </c>
      <c r="I283">
        <f>ekodom[[#This Row],[Codziennie]]+ekodom[[#This Row],[Prace]]+ekodom[[#This Row],[Podlewanie]]</f>
        <v>190</v>
      </c>
      <c r="J283" s="3">
        <f>IF(ekodom[[#This Row],[Zużycie]]&gt;ekodom[[#This Row],[Stan]],ABS(ekodom[[#This Row],[Zużycie]]-ekodom[[#This Row],[Stan]]),0)</f>
        <v>0</v>
      </c>
      <c r="K283" s="3">
        <f>ekodom[[#This Row],[Stan]]-ekodom[[#This Row],[Zużycie]]+ekodom[[#This Row],[Z wodociągów]]</f>
        <v>774</v>
      </c>
    </row>
    <row r="284" spans="1:11" x14ac:dyDescent="0.3">
      <c r="A284" s="1">
        <v>44844</v>
      </c>
      <c r="B284">
        <v>1170</v>
      </c>
      <c r="C284">
        <f>ekodom[[#This Row],[retencja]]+K283</f>
        <v>1944</v>
      </c>
      <c r="D284">
        <v>190</v>
      </c>
      <c r="E284">
        <f>IF(WEEKDAY(ekodom[[#This Row],[Data]],2) = 3,70,0)</f>
        <v>0</v>
      </c>
      <c r="F284" s="2">
        <f>IF(AND(MONTH(ekodom[[#This Row],[Data]])&gt;=4,MONTH(ekodom[[#This Row],[Data]])&lt;=9),1,0)</f>
        <v>0</v>
      </c>
      <c r="G284" s="2">
        <f>IF(ekodom[[#This Row],[Czy data pod?]] = 1,IF(ekodom[[#This Row],[retencja]] = 0,G283+1,0),0)</f>
        <v>0</v>
      </c>
      <c r="H284">
        <f>IF(ekodom[[#This Row],[Kolumna1]] = 0,0,IF(MOD(ekodom[[#This Row],[Kolumna1]],5) = 0,300,0))</f>
        <v>0</v>
      </c>
      <c r="I284">
        <f>ekodom[[#This Row],[Codziennie]]+ekodom[[#This Row],[Prace]]+ekodom[[#This Row],[Podlewanie]]</f>
        <v>190</v>
      </c>
      <c r="J284" s="3">
        <f>IF(ekodom[[#This Row],[Zużycie]]&gt;ekodom[[#This Row],[Stan]],ABS(ekodom[[#This Row],[Zużycie]]-ekodom[[#This Row],[Stan]]),0)</f>
        <v>0</v>
      </c>
      <c r="K284" s="3">
        <f>ekodom[[#This Row],[Stan]]-ekodom[[#This Row],[Zużycie]]+ekodom[[#This Row],[Z wodociągów]]</f>
        <v>1754</v>
      </c>
    </row>
    <row r="285" spans="1:11" x14ac:dyDescent="0.3">
      <c r="A285" s="1">
        <v>44845</v>
      </c>
      <c r="B285">
        <v>695</v>
      </c>
      <c r="C285">
        <f>ekodom[[#This Row],[retencja]]+K284</f>
        <v>2449</v>
      </c>
      <c r="D285">
        <v>190</v>
      </c>
      <c r="E285">
        <f>IF(WEEKDAY(ekodom[[#This Row],[Data]],2) = 3,70,0)</f>
        <v>0</v>
      </c>
      <c r="F285" s="2">
        <f>IF(AND(MONTH(ekodom[[#This Row],[Data]])&gt;=4,MONTH(ekodom[[#This Row],[Data]])&lt;=9),1,0)</f>
        <v>0</v>
      </c>
      <c r="G285" s="2">
        <f>IF(ekodom[[#This Row],[Czy data pod?]] = 1,IF(ekodom[[#This Row],[retencja]] = 0,G284+1,0),0)</f>
        <v>0</v>
      </c>
      <c r="H285">
        <f>IF(ekodom[[#This Row],[Kolumna1]] = 0,0,IF(MOD(ekodom[[#This Row],[Kolumna1]],5) = 0,300,0))</f>
        <v>0</v>
      </c>
      <c r="I285">
        <f>ekodom[[#This Row],[Codziennie]]+ekodom[[#This Row],[Prace]]+ekodom[[#This Row],[Podlewanie]]</f>
        <v>190</v>
      </c>
      <c r="J285" s="3">
        <f>IF(ekodom[[#This Row],[Zużycie]]&gt;ekodom[[#This Row],[Stan]],ABS(ekodom[[#This Row],[Zużycie]]-ekodom[[#This Row],[Stan]]),0)</f>
        <v>0</v>
      </c>
      <c r="K285" s="3">
        <f>ekodom[[#This Row],[Stan]]-ekodom[[#This Row],[Zużycie]]+ekodom[[#This Row],[Z wodociągów]]</f>
        <v>2259</v>
      </c>
    </row>
    <row r="286" spans="1:11" x14ac:dyDescent="0.3">
      <c r="A286" s="1">
        <v>44846</v>
      </c>
      <c r="B286">
        <v>644</v>
      </c>
      <c r="C286">
        <f>ekodom[[#This Row],[retencja]]+K285</f>
        <v>2903</v>
      </c>
      <c r="D286">
        <v>190</v>
      </c>
      <c r="E286">
        <f>IF(WEEKDAY(ekodom[[#This Row],[Data]],2) = 3,70,0)</f>
        <v>70</v>
      </c>
      <c r="F286" s="2">
        <f>IF(AND(MONTH(ekodom[[#This Row],[Data]])&gt;=4,MONTH(ekodom[[#This Row],[Data]])&lt;=9),1,0)</f>
        <v>0</v>
      </c>
      <c r="G286" s="2">
        <f>IF(ekodom[[#This Row],[Czy data pod?]] = 1,IF(ekodom[[#This Row],[retencja]] = 0,G285+1,0),0)</f>
        <v>0</v>
      </c>
      <c r="H286">
        <f>IF(ekodom[[#This Row],[Kolumna1]] = 0,0,IF(MOD(ekodom[[#This Row],[Kolumna1]],5) = 0,300,0))</f>
        <v>0</v>
      </c>
      <c r="I286">
        <f>ekodom[[#This Row],[Codziennie]]+ekodom[[#This Row],[Prace]]+ekodom[[#This Row],[Podlewanie]]</f>
        <v>260</v>
      </c>
      <c r="J286" s="3">
        <f>IF(ekodom[[#This Row],[Zużycie]]&gt;ekodom[[#This Row],[Stan]],ABS(ekodom[[#This Row],[Zużycie]]-ekodom[[#This Row],[Stan]]),0)</f>
        <v>0</v>
      </c>
      <c r="K286" s="3">
        <f>ekodom[[#This Row],[Stan]]-ekodom[[#This Row],[Zużycie]]+ekodom[[#This Row],[Z wodociągów]]</f>
        <v>2643</v>
      </c>
    </row>
    <row r="287" spans="1:11" x14ac:dyDescent="0.3">
      <c r="A287" s="1">
        <v>44847</v>
      </c>
      <c r="B287">
        <v>0</v>
      </c>
      <c r="C287">
        <f>ekodom[[#This Row],[retencja]]+K286</f>
        <v>2643</v>
      </c>
      <c r="D287">
        <v>190</v>
      </c>
      <c r="E287">
        <f>IF(WEEKDAY(ekodom[[#This Row],[Data]],2) = 3,70,0)</f>
        <v>0</v>
      </c>
      <c r="F287" s="2">
        <f>IF(AND(MONTH(ekodom[[#This Row],[Data]])&gt;=4,MONTH(ekodom[[#This Row],[Data]])&lt;=9),1,0)</f>
        <v>0</v>
      </c>
      <c r="G287" s="2">
        <f>IF(ekodom[[#This Row],[Czy data pod?]] = 1,IF(ekodom[[#This Row],[retencja]] = 0,G286+1,0),0)</f>
        <v>0</v>
      </c>
      <c r="H287">
        <f>IF(ekodom[[#This Row],[Kolumna1]] = 0,0,IF(MOD(ekodom[[#This Row],[Kolumna1]],5) = 0,300,0))</f>
        <v>0</v>
      </c>
      <c r="I287">
        <f>ekodom[[#This Row],[Codziennie]]+ekodom[[#This Row],[Prace]]+ekodom[[#This Row],[Podlewanie]]</f>
        <v>190</v>
      </c>
      <c r="J287" s="3">
        <f>IF(ekodom[[#This Row],[Zużycie]]&gt;ekodom[[#This Row],[Stan]],ABS(ekodom[[#This Row],[Zużycie]]-ekodom[[#This Row],[Stan]]),0)</f>
        <v>0</v>
      </c>
      <c r="K287" s="3">
        <f>ekodom[[#This Row],[Stan]]-ekodom[[#This Row],[Zużycie]]+ekodom[[#This Row],[Z wodociągów]]</f>
        <v>2453</v>
      </c>
    </row>
    <row r="288" spans="1:11" x14ac:dyDescent="0.3">
      <c r="A288" s="1">
        <v>44848</v>
      </c>
      <c r="B288">
        <v>0</v>
      </c>
      <c r="C288">
        <f>ekodom[[#This Row],[retencja]]+K287</f>
        <v>2453</v>
      </c>
      <c r="D288">
        <v>190</v>
      </c>
      <c r="E288">
        <f>IF(WEEKDAY(ekodom[[#This Row],[Data]],2) = 3,70,0)</f>
        <v>0</v>
      </c>
      <c r="F288" s="2">
        <f>IF(AND(MONTH(ekodom[[#This Row],[Data]])&gt;=4,MONTH(ekodom[[#This Row],[Data]])&lt;=9),1,0)</f>
        <v>0</v>
      </c>
      <c r="G288" s="2">
        <f>IF(ekodom[[#This Row],[Czy data pod?]] = 1,IF(ekodom[[#This Row],[retencja]] = 0,G287+1,0),0)</f>
        <v>0</v>
      </c>
      <c r="H288">
        <f>IF(ekodom[[#This Row],[Kolumna1]] = 0,0,IF(MOD(ekodom[[#This Row],[Kolumna1]],5) = 0,300,0))</f>
        <v>0</v>
      </c>
      <c r="I288">
        <f>ekodom[[#This Row],[Codziennie]]+ekodom[[#This Row],[Prace]]+ekodom[[#This Row],[Podlewanie]]</f>
        <v>190</v>
      </c>
      <c r="J288" s="3">
        <f>IF(ekodom[[#This Row],[Zużycie]]&gt;ekodom[[#This Row],[Stan]],ABS(ekodom[[#This Row],[Zużycie]]-ekodom[[#This Row],[Stan]]),0)</f>
        <v>0</v>
      </c>
      <c r="K288" s="3">
        <f>ekodom[[#This Row],[Stan]]-ekodom[[#This Row],[Zużycie]]+ekodom[[#This Row],[Z wodociągów]]</f>
        <v>2263</v>
      </c>
    </row>
    <row r="289" spans="1:11" x14ac:dyDescent="0.3">
      <c r="A289" s="1">
        <v>44849</v>
      </c>
      <c r="B289">
        <v>0</v>
      </c>
      <c r="C289">
        <f>ekodom[[#This Row],[retencja]]+K288</f>
        <v>2263</v>
      </c>
      <c r="D289">
        <v>190</v>
      </c>
      <c r="E289">
        <f>IF(WEEKDAY(ekodom[[#This Row],[Data]],2) = 3,70,0)</f>
        <v>0</v>
      </c>
      <c r="F289" s="2">
        <f>IF(AND(MONTH(ekodom[[#This Row],[Data]])&gt;=4,MONTH(ekodom[[#This Row],[Data]])&lt;=9),1,0)</f>
        <v>0</v>
      </c>
      <c r="G289" s="2">
        <f>IF(ekodom[[#This Row],[Czy data pod?]] = 1,IF(ekodom[[#This Row],[retencja]] = 0,G288+1,0),0)</f>
        <v>0</v>
      </c>
      <c r="H289">
        <f>IF(ekodom[[#This Row],[Kolumna1]] = 0,0,IF(MOD(ekodom[[#This Row],[Kolumna1]],5) = 0,300,0))</f>
        <v>0</v>
      </c>
      <c r="I289">
        <f>ekodom[[#This Row],[Codziennie]]+ekodom[[#This Row],[Prace]]+ekodom[[#This Row],[Podlewanie]]</f>
        <v>190</v>
      </c>
      <c r="J289" s="3">
        <f>IF(ekodom[[#This Row],[Zużycie]]&gt;ekodom[[#This Row],[Stan]],ABS(ekodom[[#This Row],[Zużycie]]-ekodom[[#This Row],[Stan]]),0)</f>
        <v>0</v>
      </c>
      <c r="K289" s="3">
        <f>ekodom[[#This Row],[Stan]]-ekodom[[#This Row],[Zużycie]]+ekodom[[#This Row],[Z wodociągów]]</f>
        <v>2073</v>
      </c>
    </row>
    <row r="290" spans="1:11" x14ac:dyDescent="0.3">
      <c r="A290" s="1">
        <v>44850</v>
      </c>
      <c r="B290">
        <v>0</v>
      </c>
      <c r="C290">
        <f>ekodom[[#This Row],[retencja]]+K289</f>
        <v>2073</v>
      </c>
      <c r="D290">
        <v>190</v>
      </c>
      <c r="E290">
        <f>IF(WEEKDAY(ekodom[[#This Row],[Data]],2) = 3,70,0)</f>
        <v>0</v>
      </c>
      <c r="F290" s="2">
        <f>IF(AND(MONTH(ekodom[[#This Row],[Data]])&gt;=4,MONTH(ekodom[[#This Row],[Data]])&lt;=9),1,0)</f>
        <v>0</v>
      </c>
      <c r="G290" s="2">
        <f>IF(ekodom[[#This Row],[Czy data pod?]] = 1,IF(ekodom[[#This Row],[retencja]] = 0,G289+1,0),0)</f>
        <v>0</v>
      </c>
      <c r="H290">
        <f>IF(ekodom[[#This Row],[Kolumna1]] = 0,0,IF(MOD(ekodom[[#This Row],[Kolumna1]],5) = 0,300,0))</f>
        <v>0</v>
      </c>
      <c r="I290">
        <f>ekodom[[#This Row],[Codziennie]]+ekodom[[#This Row],[Prace]]+ekodom[[#This Row],[Podlewanie]]</f>
        <v>190</v>
      </c>
      <c r="J290" s="3">
        <f>IF(ekodom[[#This Row],[Zużycie]]&gt;ekodom[[#This Row],[Stan]],ABS(ekodom[[#This Row],[Zużycie]]-ekodom[[#This Row],[Stan]]),0)</f>
        <v>0</v>
      </c>
      <c r="K290" s="3">
        <f>ekodom[[#This Row],[Stan]]-ekodom[[#This Row],[Zużycie]]+ekodom[[#This Row],[Z wodociągów]]</f>
        <v>1883</v>
      </c>
    </row>
    <row r="291" spans="1:11" x14ac:dyDescent="0.3">
      <c r="A291" s="1">
        <v>44851</v>
      </c>
      <c r="B291">
        <v>0</v>
      </c>
      <c r="C291">
        <f>ekodom[[#This Row],[retencja]]+K290</f>
        <v>1883</v>
      </c>
      <c r="D291">
        <v>190</v>
      </c>
      <c r="E291">
        <f>IF(WEEKDAY(ekodom[[#This Row],[Data]],2) = 3,70,0)</f>
        <v>0</v>
      </c>
      <c r="F291" s="2">
        <f>IF(AND(MONTH(ekodom[[#This Row],[Data]])&gt;=4,MONTH(ekodom[[#This Row],[Data]])&lt;=9),1,0)</f>
        <v>0</v>
      </c>
      <c r="G291" s="2">
        <f>IF(ekodom[[#This Row],[Czy data pod?]] = 1,IF(ekodom[[#This Row],[retencja]] = 0,G290+1,0),0)</f>
        <v>0</v>
      </c>
      <c r="H291">
        <f>IF(ekodom[[#This Row],[Kolumna1]] = 0,0,IF(MOD(ekodom[[#This Row],[Kolumna1]],5) = 0,300,0))</f>
        <v>0</v>
      </c>
      <c r="I291">
        <f>ekodom[[#This Row],[Codziennie]]+ekodom[[#This Row],[Prace]]+ekodom[[#This Row],[Podlewanie]]</f>
        <v>190</v>
      </c>
      <c r="J291" s="3">
        <f>IF(ekodom[[#This Row],[Zużycie]]&gt;ekodom[[#This Row],[Stan]],ABS(ekodom[[#This Row],[Zużycie]]-ekodom[[#This Row],[Stan]]),0)</f>
        <v>0</v>
      </c>
      <c r="K291" s="3">
        <f>ekodom[[#This Row],[Stan]]-ekodom[[#This Row],[Zużycie]]+ekodom[[#This Row],[Z wodociągów]]</f>
        <v>1693</v>
      </c>
    </row>
    <row r="292" spans="1:11" x14ac:dyDescent="0.3">
      <c r="A292" s="1">
        <v>44852</v>
      </c>
      <c r="B292">
        <v>0</v>
      </c>
      <c r="C292">
        <f>ekodom[[#This Row],[retencja]]+K291</f>
        <v>1693</v>
      </c>
      <c r="D292">
        <v>190</v>
      </c>
      <c r="E292">
        <f>IF(WEEKDAY(ekodom[[#This Row],[Data]],2) = 3,70,0)</f>
        <v>0</v>
      </c>
      <c r="F292" s="2">
        <f>IF(AND(MONTH(ekodom[[#This Row],[Data]])&gt;=4,MONTH(ekodom[[#This Row],[Data]])&lt;=9),1,0)</f>
        <v>0</v>
      </c>
      <c r="G292" s="2">
        <f>IF(ekodom[[#This Row],[Czy data pod?]] = 1,IF(ekodom[[#This Row],[retencja]] = 0,G291+1,0),0)</f>
        <v>0</v>
      </c>
      <c r="H292">
        <f>IF(ekodom[[#This Row],[Kolumna1]] = 0,0,IF(MOD(ekodom[[#This Row],[Kolumna1]],5) = 0,300,0))</f>
        <v>0</v>
      </c>
      <c r="I292">
        <f>ekodom[[#This Row],[Codziennie]]+ekodom[[#This Row],[Prace]]+ekodom[[#This Row],[Podlewanie]]</f>
        <v>190</v>
      </c>
      <c r="J292" s="3">
        <f>IF(ekodom[[#This Row],[Zużycie]]&gt;ekodom[[#This Row],[Stan]],ABS(ekodom[[#This Row],[Zużycie]]-ekodom[[#This Row],[Stan]]),0)</f>
        <v>0</v>
      </c>
      <c r="K292" s="3">
        <f>ekodom[[#This Row],[Stan]]-ekodom[[#This Row],[Zużycie]]+ekodom[[#This Row],[Z wodociągów]]</f>
        <v>1503</v>
      </c>
    </row>
    <row r="293" spans="1:11" x14ac:dyDescent="0.3">
      <c r="A293" s="1">
        <v>44853</v>
      </c>
      <c r="B293">
        <v>0</v>
      </c>
      <c r="C293">
        <f>ekodom[[#This Row],[retencja]]+K292</f>
        <v>1503</v>
      </c>
      <c r="D293">
        <v>190</v>
      </c>
      <c r="E293">
        <f>IF(WEEKDAY(ekodom[[#This Row],[Data]],2) = 3,70,0)</f>
        <v>70</v>
      </c>
      <c r="F293" s="2">
        <f>IF(AND(MONTH(ekodom[[#This Row],[Data]])&gt;=4,MONTH(ekodom[[#This Row],[Data]])&lt;=9),1,0)</f>
        <v>0</v>
      </c>
      <c r="G293" s="2">
        <f>IF(ekodom[[#This Row],[Czy data pod?]] = 1,IF(ekodom[[#This Row],[retencja]] = 0,G292+1,0),0)</f>
        <v>0</v>
      </c>
      <c r="H293">
        <f>IF(ekodom[[#This Row],[Kolumna1]] = 0,0,IF(MOD(ekodom[[#This Row],[Kolumna1]],5) = 0,300,0))</f>
        <v>0</v>
      </c>
      <c r="I293">
        <f>ekodom[[#This Row],[Codziennie]]+ekodom[[#This Row],[Prace]]+ekodom[[#This Row],[Podlewanie]]</f>
        <v>260</v>
      </c>
      <c r="J293" s="3">
        <f>IF(ekodom[[#This Row],[Zużycie]]&gt;ekodom[[#This Row],[Stan]],ABS(ekodom[[#This Row],[Zużycie]]-ekodom[[#This Row],[Stan]]),0)</f>
        <v>0</v>
      </c>
      <c r="K293" s="3">
        <f>ekodom[[#This Row],[Stan]]-ekodom[[#This Row],[Zużycie]]+ekodom[[#This Row],[Z wodociągów]]</f>
        <v>1243</v>
      </c>
    </row>
    <row r="294" spans="1:11" x14ac:dyDescent="0.3">
      <c r="A294" s="1">
        <v>44854</v>
      </c>
      <c r="B294">
        <v>0</v>
      </c>
      <c r="C294">
        <f>ekodom[[#This Row],[retencja]]+K293</f>
        <v>1243</v>
      </c>
      <c r="D294">
        <v>190</v>
      </c>
      <c r="E294">
        <f>IF(WEEKDAY(ekodom[[#This Row],[Data]],2) = 3,70,0)</f>
        <v>0</v>
      </c>
      <c r="F294" s="2">
        <f>IF(AND(MONTH(ekodom[[#This Row],[Data]])&gt;=4,MONTH(ekodom[[#This Row],[Data]])&lt;=9),1,0)</f>
        <v>0</v>
      </c>
      <c r="G294" s="2">
        <f>IF(ekodom[[#This Row],[Czy data pod?]] = 1,IF(ekodom[[#This Row],[retencja]] = 0,G293+1,0),0)</f>
        <v>0</v>
      </c>
      <c r="H294">
        <f>IF(ekodom[[#This Row],[Kolumna1]] = 0,0,IF(MOD(ekodom[[#This Row],[Kolumna1]],5) = 0,300,0))</f>
        <v>0</v>
      </c>
      <c r="I294">
        <f>ekodom[[#This Row],[Codziennie]]+ekodom[[#This Row],[Prace]]+ekodom[[#This Row],[Podlewanie]]</f>
        <v>190</v>
      </c>
      <c r="J294" s="3">
        <f>IF(ekodom[[#This Row],[Zużycie]]&gt;ekodom[[#This Row],[Stan]],ABS(ekodom[[#This Row],[Zużycie]]-ekodom[[#This Row],[Stan]]),0)</f>
        <v>0</v>
      </c>
      <c r="K294" s="3">
        <f>ekodom[[#This Row],[Stan]]-ekodom[[#This Row],[Zużycie]]+ekodom[[#This Row],[Z wodociągów]]</f>
        <v>1053</v>
      </c>
    </row>
    <row r="295" spans="1:11" x14ac:dyDescent="0.3">
      <c r="A295" s="1">
        <v>44855</v>
      </c>
      <c r="B295">
        <v>0</v>
      </c>
      <c r="C295">
        <f>ekodom[[#This Row],[retencja]]+K294</f>
        <v>1053</v>
      </c>
      <c r="D295">
        <v>190</v>
      </c>
      <c r="E295">
        <f>IF(WEEKDAY(ekodom[[#This Row],[Data]],2) = 3,70,0)</f>
        <v>0</v>
      </c>
      <c r="F295" s="2">
        <f>IF(AND(MONTH(ekodom[[#This Row],[Data]])&gt;=4,MONTH(ekodom[[#This Row],[Data]])&lt;=9),1,0)</f>
        <v>0</v>
      </c>
      <c r="G295" s="2">
        <f>IF(ekodom[[#This Row],[Czy data pod?]] = 1,IF(ekodom[[#This Row],[retencja]] = 0,G294+1,0),0)</f>
        <v>0</v>
      </c>
      <c r="H295">
        <f>IF(ekodom[[#This Row],[Kolumna1]] = 0,0,IF(MOD(ekodom[[#This Row],[Kolumna1]],5) = 0,300,0))</f>
        <v>0</v>
      </c>
      <c r="I295">
        <f>ekodom[[#This Row],[Codziennie]]+ekodom[[#This Row],[Prace]]+ekodom[[#This Row],[Podlewanie]]</f>
        <v>190</v>
      </c>
      <c r="J295" s="3">
        <f>IF(ekodom[[#This Row],[Zużycie]]&gt;ekodom[[#This Row],[Stan]],ABS(ekodom[[#This Row],[Zużycie]]-ekodom[[#This Row],[Stan]]),0)</f>
        <v>0</v>
      </c>
      <c r="K295" s="3">
        <f>ekodom[[#This Row],[Stan]]-ekodom[[#This Row],[Zużycie]]+ekodom[[#This Row],[Z wodociągów]]</f>
        <v>863</v>
      </c>
    </row>
    <row r="296" spans="1:11" x14ac:dyDescent="0.3">
      <c r="A296" s="1">
        <v>44856</v>
      </c>
      <c r="B296">
        <v>1084</v>
      </c>
      <c r="C296">
        <f>ekodom[[#This Row],[retencja]]+K295</f>
        <v>1947</v>
      </c>
      <c r="D296">
        <v>190</v>
      </c>
      <c r="E296">
        <f>IF(WEEKDAY(ekodom[[#This Row],[Data]],2) = 3,70,0)</f>
        <v>0</v>
      </c>
      <c r="F296" s="2">
        <f>IF(AND(MONTH(ekodom[[#This Row],[Data]])&gt;=4,MONTH(ekodom[[#This Row],[Data]])&lt;=9),1,0)</f>
        <v>0</v>
      </c>
      <c r="G296" s="2">
        <f>IF(ekodom[[#This Row],[Czy data pod?]] = 1,IF(ekodom[[#This Row],[retencja]] = 0,G295+1,0),0)</f>
        <v>0</v>
      </c>
      <c r="H296">
        <f>IF(ekodom[[#This Row],[Kolumna1]] = 0,0,IF(MOD(ekodom[[#This Row],[Kolumna1]],5) = 0,300,0))</f>
        <v>0</v>
      </c>
      <c r="I296">
        <f>ekodom[[#This Row],[Codziennie]]+ekodom[[#This Row],[Prace]]+ekodom[[#This Row],[Podlewanie]]</f>
        <v>190</v>
      </c>
      <c r="J296" s="3">
        <f>IF(ekodom[[#This Row],[Zużycie]]&gt;ekodom[[#This Row],[Stan]],ABS(ekodom[[#This Row],[Zużycie]]-ekodom[[#This Row],[Stan]]),0)</f>
        <v>0</v>
      </c>
      <c r="K296" s="3">
        <f>ekodom[[#This Row],[Stan]]-ekodom[[#This Row],[Zużycie]]+ekodom[[#This Row],[Z wodociągów]]</f>
        <v>1757</v>
      </c>
    </row>
    <row r="297" spans="1:11" x14ac:dyDescent="0.3">
      <c r="A297" s="1">
        <v>44857</v>
      </c>
      <c r="B297">
        <v>1423</v>
      </c>
      <c r="C297">
        <f>ekodom[[#This Row],[retencja]]+K296</f>
        <v>3180</v>
      </c>
      <c r="D297">
        <v>190</v>
      </c>
      <c r="E297">
        <f>IF(WEEKDAY(ekodom[[#This Row],[Data]],2) = 3,70,0)</f>
        <v>0</v>
      </c>
      <c r="F297" s="2">
        <f>IF(AND(MONTH(ekodom[[#This Row],[Data]])&gt;=4,MONTH(ekodom[[#This Row],[Data]])&lt;=9),1,0)</f>
        <v>0</v>
      </c>
      <c r="G297" s="2">
        <f>IF(ekodom[[#This Row],[Czy data pod?]] = 1,IF(ekodom[[#This Row],[retencja]] = 0,G296+1,0),0)</f>
        <v>0</v>
      </c>
      <c r="H297">
        <f>IF(ekodom[[#This Row],[Kolumna1]] = 0,0,IF(MOD(ekodom[[#This Row],[Kolumna1]],5) = 0,300,0))</f>
        <v>0</v>
      </c>
      <c r="I297">
        <f>ekodom[[#This Row],[Codziennie]]+ekodom[[#This Row],[Prace]]+ekodom[[#This Row],[Podlewanie]]</f>
        <v>190</v>
      </c>
      <c r="J297" s="3">
        <f>IF(ekodom[[#This Row],[Zużycie]]&gt;ekodom[[#This Row],[Stan]],ABS(ekodom[[#This Row],[Zużycie]]-ekodom[[#This Row],[Stan]]),0)</f>
        <v>0</v>
      </c>
      <c r="K297" s="3">
        <f>ekodom[[#This Row],[Stan]]-ekodom[[#This Row],[Zużycie]]+ekodom[[#This Row],[Z wodociągów]]</f>
        <v>2990</v>
      </c>
    </row>
    <row r="298" spans="1:11" x14ac:dyDescent="0.3">
      <c r="A298" s="1">
        <v>44858</v>
      </c>
      <c r="B298">
        <v>1315</v>
      </c>
      <c r="C298">
        <f>ekodom[[#This Row],[retencja]]+K297</f>
        <v>4305</v>
      </c>
      <c r="D298">
        <v>190</v>
      </c>
      <c r="E298">
        <f>IF(WEEKDAY(ekodom[[#This Row],[Data]],2) = 3,70,0)</f>
        <v>0</v>
      </c>
      <c r="F298" s="2">
        <f>IF(AND(MONTH(ekodom[[#This Row],[Data]])&gt;=4,MONTH(ekodom[[#This Row],[Data]])&lt;=9),1,0)</f>
        <v>0</v>
      </c>
      <c r="G298" s="2">
        <f>IF(ekodom[[#This Row],[Czy data pod?]] = 1,IF(ekodom[[#This Row],[retencja]] = 0,G297+1,0),0)</f>
        <v>0</v>
      </c>
      <c r="H298">
        <f>IF(ekodom[[#This Row],[Kolumna1]] = 0,0,IF(MOD(ekodom[[#This Row],[Kolumna1]],5) = 0,300,0))</f>
        <v>0</v>
      </c>
      <c r="I298">
        <f>ekodom[[#This Row],[Codziennie]]+ekodom[[#This Row],[Prace]]+ekodom[[#This Row],[Podlewanie]]</f>
        <v>190</v>
      </c>
      <c r="J298" s="3">
        <f>IF(ekodom[[#This Row],[Zużycie]]&gt;ekodom[[#This Row],[Stan]],ABS(ekodom[[#This Row],[Zużycie]]-ekodom[[#This Row],[Stan]]),0)</f>
        <v>0</v>
      </c>
      <c r="K298" s="3">
        <f>ekodom[[#This Row],[Stan]]-ekodom[[#This Row],[Zużycie]]+ekodom[[#This Row],[Z wodociągów]]</f>
        <v>4115</v>
      </c>
    </row>
    <row r="299" spans="1:11" x14ac:dyDescent="0.3">
      <c r="A299" s="1">
        <v>44859</v>
      </c>
      <c r="B299">
        <v>717</v>
      </c>
      <c r="C299">
        <f>ekodom[[#This Row],[retencja]]+K298</f>
        <v>4832</v>
      </c>
      <c r="D299">
        <v>190</v>
      </c>
      <c r="E299">
        <f>IF(WEEKDAY(ekodom[[#This Row],[Data]],2) = 3,70,0)</f>
        <v>0</v>
      </c>
      <c r="F299" s="2">
        <f>IF(AND(MONTH(ekodom[[#This Row],[Data]])&gt;=4,MONTH(ekodom[[#This Row],[Data]])&lt;=9),1,0)</f>
        <v>0</v>
      </c>
      <c r="G299" s="2">
        <f>IF(ekodom[[#This Row],[Czy data pod?]] = 1,IF(ekodom[[#This Row],[retencja]] = 0,G298+1,0),0)</f>
        <v>0</v>
      </c>
      <c r="H299">
        <f>IF(ekodom[[#This Row],[Kolumna1]] = 0,0,IF(MOD(ekodom[[#This Row],[Kolumna1]],5) = 0,300,0))</f>
        <v>0</v>
      </c>
      <c r="I299">
        <f>ekodom[[#This Row],[Codziennie]]+ekodom[[#This Row],[Prace]]+ekodom[[#This Row],[Podlewanie]]</f>
        <v>190</v>
      </c>
      <c r="J299" s="3">
        <f>IF(ekodom[[#This Row],[Zużycie]]&gt;ekodom[[#This Row],[Stan]],ABS(ekodom[[#This Row],[Zużycie]]-ekodom[[#This Row],[Stan]]),0)</f>
        <v>0</v>
      </c>
      <c r="K299" s="3">
        <f>ekodom[[#This Row],[Stan]]-ekodom[[#This Row],[Zużycie]]+ekodom[[#This Row],[Z wodociągów]]</f>
        <v>4642</v>
      </c>
    </row>
    <row r="300" spans="1:11" x14ac:dyDescent="0.3">
      <c r="A300" s="1">
        <v>44860</v>
      </c>
      <c r="B300">
        <v>1398</v>
      </c>
      <c r="C300">
        <f>ekodom[[#This Row],[retencja]]+K299</f>
        <v>6040</v>
      </c>
      <c r="D300">
        <v>190</v>
      </c>
      <c r="E300">
        <f>IF(WEEKDAY(ekodom[[#This Row],[Data]],2) = 3,70,0)</f>
        <v>70</v>
      </c>
      <c r="F300" s="2">
        <f>IF(AND(MONTH(ekodom[[#This Row],[Data]])&gt;=4,MONTH(ekodom[[#This Row],[Data]])&lt;=9),1,0)</f>
        <v>0</v>
      </c>
      <c r="G300" s="2">
        <f>IF(ekodom[[#This Row],[Czy data pod?]] = 1,IF(ekodom[[#This Row],[retencja]] = 0,G299+1,0),0)</f>
        <v>0</v>
      </c>
      <c r="H300">
        <f>IF(ekodom[[#This Row],[Kolumna1]] = 0,0,IF(MOD(ekodom[[#This Row],[Kolumna1]],5) = 0,300,0))</f>
        <v>0</v>
      </c>
      <c r="I300">
        <f>ekodom[[#This Row],[Codziennie]]+ekodom[[#This Row],[Prace]]+ekodom[[#This Row],[Podlewanie]]</f>
        <v>260</v>
      </c>
      <c r="J300" s="3">
        <f>IF(ekodom[[#This Row],[Zużycie]]&gt;ekodom[[#This Row],[Stan]],ABS(ekodom[[#This Row],[Zużycie]]-ekodom[[#This Row],[Stan]]),0)</f>
        <v>0</v>
      </c>
      <c r="K300" s="3">
        <f>ekodom[[#This Row],[Stan]]-ekodom[[#This Row],[Zużycie]]+ekodom[[#This Row],[Z wodociągów]]</f>
        <v>5780</v>
      </c>
    </row>
    <row r="301" spans="1:11" x14ac:dyDescent="0.3">
      <c r="A301" s="1">
        <v>44861</v>
      </c>
      <c r="B301">
        <v>913</v>
      </c>
      <c r="C301">
        <f>ekodom[[#This Row],[retencja]]+K300</f>
        <v>6693</v>
      </c>
      <c r="D301">
        <v>190</v>
      </c>
      <c r="E301">
        <f>IF(WEEKDAY(ekodom[[#This Row],[Data]],2) = 3,70,0)</f>
        <v>0</v>
      </c>
      <c r="F301" s="2">
        <f>IF(AND(MONTH(ekodom[[#This Row],[Data]])&gt;=4,MONTH(ekodom[[#This Row],[Data]])&lt;=9),1,0)</f>
        <v>0</v>
      </c>
      <c r="G301" s="2">
        <f>IF(ekodom[[#This Row],[Czy data pod?]] = 1,IF(ekodom[[#This Row],[retencja]] = 0,G300+1,0),0)</f>
        <v>0</v>
      </c>
      <c r="H301">
        <f>IF(ekodom[[#This Row],[Kolumna1]] = 0,0,IF(MOD(ekodom[[#This Row],[Kolumna1]],5) = 0,300,0))</f>
        <v>0</v>
      </c>
      <c r="I301">
        <f>ekodom[[#This Row],[Codziennie]]+ekodom[[#This Row],[Prace]]+ekodom[[#This Row],[Podlewanie]]</f>
        <v>190</v>
      </c>
      <c r="J301" s="3">
        <f>IF(ekodom[[#This Row],[Zużycie]]&gt;ekodom[[#This Row],[Stan]],ABS(ekodom[[#This Row],[Zużycie]]-ekodom[[#This Row],[Stan]]),0)</f>
        <v>0</v>
      </c>
      <c r="K301" s="3">
        <f>ekodom[[#This Row],[Stan]]-ekodom[[#This Row],[Zużycie]]+ekodom[[#This Row],[Z wodociągów]]</f>
        <v>6503</v>
      </c>
    </row>
    <row r="302" spans="1:11" x14ac:dyDescent="0.3">
      <c r="A302" s="1">
        <v>44862</v>
      </c>
      <c r="B302">
        <v>660</v>
      </c>
      <c r="C302">
        <f>ekodom[[#This Row],[retencja]]+K301</f>
        <v>7163</v>
      </c>
      <c r="D302">
        <v>190</v>
      </c>
      <c r="E302">
        <f>IF(WEEKDAY(ekodom[[#This Row],[Data]],2) = 3,70,0)</f>
        <v>0</v>
      </c>
      <c r="F302" s="2">
        <f>IF(AND(MONTH(ekodom[[#This Row],[Data]])&gt;=4,MONTH(ekodom[[#This Row],[Data]])&lt;=9),1,0)</f>
        <v>0</v>
      </c>
      <c r="G302" s="2">
        <f>IF(ekodom[[#This Row],[Czy data pod?]] = 1,IF(ekodom[[#This Row],[retencja]] = 0,G301+1,0),0)</f>
        <v>0</v>
      </c>
      <c r="H302">
        <f>IF(ekodom[[#This Row],[Kolumna1]] = 0,0,IF(MOD(ekodom[[#This Row],[Kolumna1]],5) = 0,300,0))</f>
        <v>0</v>
      </c>
      <c r="I302">
        <f>ekodom[[#This Row],[Codziennie]]+ekodom[[#This Row],[Prace]]+ekodom[[#This Row],[Podlewanie]]</f>
        <v>190</v>
      </c>
      <c r="J302" s="3">
        <f>IF(ekodom[[#This Row],[Zużycie]]&gt;ekodom[[#This Row],[Stan]],ABS(ekodom[[#This Row],[Zużycie]]-ekodom[[#This Row],[Stan]]),0)</f>
        <v>0</v>
      </c>
      <c r="K302" s="3">
        <f>ekodom[[#This Row],[Stan]]-ekodom[[#This Row],[Zużycie]]+ekodom[[#This Row],[Z wodociągów]]</f>
        <v>6973</v>
      </c>
    </row>
    <row r="303" spans="1:11" x14ac:dyDescent="0.3">
      <c r="A303" s="1">
        <v>44863</v>
      </c>
      <c r="B303">
        <v>0</v>
      </c>
      <c r="C303">
        <f>ekodom[[#This Row],[retencja]]+K302</f>
        <v>6973</v>
      </c>
      <c r="D303">
        <v>190</v>
      </c>
      <c r="E303">
        <f>IF(WEEKDAY(ekodom[[#This Row],[Data]],2) = 3,70,0)</f>
        <v>0</v>
      </c>
      <c r="F303" s="2">
        <f>IF(AND(MONTH(ekodom[[#This Row],[Data]])&gt;=4,MONTH(ekodom[[#This Row],[Data]])&lt;=9),1,0)</f>
        <v>0</v>
      </c>
      <c r="G303" s="2">
        <f>IF(ekodom[[#This Row],[Czy data pod?]] = 1,IF(ekodom[[#This Row],[retencja]] = 0,G302+1,0),0)</f>
        <v>0</v>
      </c>
      <c r="H303">
        <f>IF(ekodom[[#This Row],[Kolumna1]] = 0,0,IF(MOD(ekodom[[#This Row],[Kolumna1]],5) = 0,300,0))</f>
        <v>0</v>
      </c>
      <c r="I303">
        <f>ekodom[[#This Row],[Codziennie]]+ekodom[[#This Row],[Prace]]+ekodom[[#This Row],[Podlewanie]]</f>
        <v>190</v>
      </c>
      <c r="J303" s="3">
        <f>IF(ekodom[[#This Row],[Zużycie]]&gt;ekodom[[#This Row],[Stan]],ABS(ekodom[[#This Row],[Zużycie]]-ekodom[[#This Row],[Stan]]),0)</f>
        <v>0</v>
      </c>
      <c r="K303" s="3">
        <f>ekodom[[#This Row],[Stan]]-ekodom[[#This Row],[Zużycie]]+ekodom[[#This Row],[Z wodociągów]]</f>
        <v>6783</v>
      </c>
    </row>
    <row r="304" spans="1:11" x14ac:dyDescent="0.3">
      <c r="A304" s="1">
        <v>44864</v>
      </c>
      <c r="B304">
        <v>0</v>
      </c>
      <c r="C304">
        <f>ekodom[[#This Row],[retencja]]+K303</f>
        <v>6783</v>
      </c>
      <c r="D304">
        <v>190</v>
      </c>
      <c r="E304">
        <f>IF(WEEKDAY(ekodom[[#This Row],[Data]],2) = 3,70,0)</f>
        <v>0</v>
      </c>
      <c r="F304" s="2">
        <f>IF(AND(MONTH(ekodom[[#This Row],[Data]])&gt;=4,MONTH(ekodom[[#This Row],[Data]])&lt;=9),1,0)</f>
        <v>0</v>
      </c>
      <c r="G304" s="2">
        <f>IF(ekodom[[#This Row],[Czy data pod?]] = 1,IF(ekodom[[#This Row],[retencja]] = 0,G303+1,0),0)</f>
        <v>0</v>
      </c>
      <c r="H304">
        <f>IF(ekodom[[#This Row],[Kolumna1]] = 0,0,IF(MOD(ekodom[[#This Row],[Kolumna1]],5) = 0,300,0))</f>
        <v>0</v>
      </c>
      <c r="I304">
        <f>ekodom[[#This Row],[Codziennie]]+ekodom[[#This Row],[Prace]]+ekodom[[#This Row],[Podlewanie]]</f>
        <v>190</v>
      </c>
      <c r="J304" s="3">
        <f>IF(ekodom[[#This Row],[Zużycie]]&gt;ekodom[[#This Row],[Stan]],ABS(ekodom[[#This Row],[Zużycie]]-ekodom[[#This Row],[Stan]]),0)</f>
        <v>0</v>
      </c>
      <c r="K304" s="3">
        <f>ekodom[[#This Row],[Stan]]-ekodom[[#This Row],[Zużycie]]+ekodom[[#This Row],[Z wodociągów]]</f>
        <v>6593</v>
      </c>
    </row>
    <row r="305" spans="1:11" x14ac:dyDescent="0.3">
      <c r="A305" s="1">
        <v>44865</v>
      </c>
      <c r="B305">
        <v>0</v>
      </c>
      <c r="C305">
        <f>ekodom[[#This Row],[retencja]]+K304</f>
        <v>6593</v>
      </c>
      <c r="D305">
        <v>190</v>
      </c>
      <c r="E305">
        <f>IF(WEEKDAY(ekodom[[#This Row],[Data]],2) = 3,70,0)</f>
        <v>0</v>
      </c>
      <c r="F305" s="2">
        <f>IF(AND(MONTH(ekodom[[#This Row],[Data]])&gt;=4,MONTH(ekodom[[#This Row],[Data]])&lt;=9),1,0)</f>
        <v>0</v>
      </c>
      <c r="G305" s="2">
        <f>IF(ekodom[[#This Row],[Czy data pod?]] = 1,IF(ekodom[[#This Row],[retencja]] = 0,G304+1,0),0)</f>
        <v>0</v>
      </c>
      <c r="H305">
        <f>IF(ekodom[[#This Row],[Kolumna1]] = 0,0,IF(MOD(ekodom[[#This Row],[Kolumna1]],5) = 0,300,0))</f>
        <v>0</v>
      </c>
      <c r="I305">
        <f>ekodom[[#This Row],[Codziennie]]+ekodom[[#This Row],[Prace]]+ekodom[[#This Row],[Podlewanie]]</f>
        <v>190</v>
      </c>
      <c r="J305" s="3">
        <f>IF(ekodom[[#This Row],[Zużycie]]&gt;ekodom[[#This Row],[Stan]],ABS(ekodom[[#This Row],[Zużycie]]-ekodom[[#This Row],[Stan]]),0)</f>
        <v>0</v>
      </c>
      <c r="K305" s="3">
        <f>ekodom[[#This Row],[Stan]]-ekodom[[#This Row],[Zużycie]]+ekodom[[#This Row],[Z wodociągów]]</f>
        <v>6403</v>
      </c>
    </row>
    <row r="306" spans="1:11" x14ac:dyDescent="0.3">
      <c r="A306" s="1">
        <v>44866</v>
      </c>
      <c r="B306">
        <v>0</v>
      </c>
      <c r="C306">
        <f>ekodom[[#This Row],[retencja]]+K305</f>
        <v>6403</v>
      </c>
      <c r="D306">
        <v>190</v>
      </c>
      <c r="E306">
        <f>IF(WEEKDAY(ekodom[[#This Row],[Data]],2) = 3,70,0)</f>
        <v>0</v>
      </c>
      <c r="F306" s="2">
        <f>IF(AND(MONTH(ekodom[[#This Row],[Data]])&gt;=4,MONTH(ekodom[[#This Row],[Data]])&lt;=9),1,0)</f>
        <v>0</v>
      </c>
      <c r="G306" s="2">
        <f>IF(ekodom[[#This Row],[Czy data pod?]] = 1,IF(ekodom[[#This Row],[retencja]] = 0,G305+1,0),0)</f>
        <v>0</v>
      </c>
      <c r="H306">
        <f>IF(ekodom[[#This Row],[Kolumna1]] = 0,0,IF(MOD(ekodom[[#This Row],[Kolumna1]],5) = 0,300,0))</f>
        <v>0</v>
      </c>
      <c r="I306">
        <f>ekodom[[#This Row],[Codziennie]]+ekodom[[#This Row],[Prace]]+ekodom[[#This Row],[Podlewanie]]</f>
        <v>190</v>
      </c>
      <c r="J306" s="3">
        <f>IF(ekodom[[#This Row],[Zużycie]]&gt;ekodom[[#This Row],[Stan]],ABS(ekodom[[#This Row],[Zużycie]]-ekodom[[#This Row],[Stan]]),0)</f>
        <v>0</v>
      </c>
      <c r="K306" s="3">
        <f>ekodom[[#This Row],[Stan]]-ekodom[[#This Row],[Zużycie]]+ekodom[[#This Row],[Z wodociągów]]</f>
        <v>6213</v>
      </c>
    </row>
    <row r="307" spans="1:11" x14ac:dyDescent="0.3">
      <c r="A307" s="1">
        <v>44867</v>
      </c>
      <c r="B307">
        <v>0</v>
      </c>
      <c r="C307">
        <f>ekodom[[#This Row],[retencja]]+K306</f>
        <v>6213</v>
      </c>
      <c r="D307">
        <v>190</v>
      </c>
      <c r="E307">
        <f>IF(WEEKDAY(ekodom[[#This Row],[Data]],2) = 3,70,0)</f>
        <v>70</v>
      </c>
      <c r="F307" s="2">
        <f>IF(AND(MONTH(ekodom[[#This Row],[Data]])&gt;=4,MONTH(ekodom[[#This Row],[Data]])&lt;=9),1,0)</f>
        <v>0</v>
      </c>
      <c r="G307" s="2">
        <f>IF(ekodom[[#This Row],[Czy data pod?]] = 1,IF(ekodom[[#This Row],[retencja]] = 0,G306+1,0),0)</f>
        <v>0</v>
      </c>
      <c r="H307">
        <f>IF(ekodom[[#This Row],[Kolumna1]] = 0,0,IF(MOD(ekodom[[#This Row],[Kolumna1]],5) = 0,300,0))</f>
        <v>0</v>
      </c>
      <c r="I307">
        <f>ekodom[[#This Row],[Codziennie]]+ekodom[[#This Row],[Prace]]+ekodom[[#This Row],[Podlewanie]]</f>
        <v>260</v>
      </c>
      <c r="J307" s="3">
        <f>IF(ekodom[[#This Row],[Zużycie]]&gt;ekodom[[#This Row],[Stan]],ABS(ekodom[[#This Row],[Zużycie]]-ekodom[[#This Row],[Stan]]),0)</f>
        <v>0</v>
      </c>
      <c r="K307" s="3">
        <f>ekodom[[#This Row],[Stan]]-ekodom[[#This Row],[Zużycie]]+ekodom[[#This Row],[Z wodociągów]]</f>
        <v>5953</v>
      </c>
    </row>
    <row r="308" spans="1:11" x14ac:dyDescent="0.3">
      <c r="A308" s="1">
        <v>44868</v>
      </c>
      <c r="B308">
        <v>935</v>
      </c>
      <c r="C308">
        <f>ekodom[[#This Row],[retencja]]+K307</f>
        <v>6888</v>
      </c>
      <c r="D308">
        <v>190</v>
      </c>
      <c r="E308">
        <f>IF(WEEKDAY(ekodom[[#This Row],[Data]],2) = 3,70,0)</f>
        <v>0</v>
      </c>
      <c r="F308" s="2">
        <f>IF(AND(MONTH(ekodom[[#This Row],[Data]])&gt;=4,MONTH(ekodom[[#This Row],[Data]])&lt;=9),1,0)</f>
        <v>0</v>
      </c>
      <c r="G308" s="2">
        <f>IF(ekodom[[#This Row],[Czy data pod?]] = 1,IF(ekodom[[#This Row],[retencja]] = 0,G307+1,0),0)</f>
        <v>0</v>
      </c>
      <c r="H308">
        <f>IF(ekodom[[#This Row],[Kolumna1]] = 0,0,IF(MOD(ekodom[[#This Row],[Kolumna1]],5) = 0,300,0))</f>
        <v>0</v>
      </c>
      <c r="I308">
        <f>ekodom[[#This Row],[Codziennie]]+ekodom[[#This Row],[Prace]]+ekodom[[#This Row],[Podlewanie]]</f>
        <v>190</v>
      </c>
      <c r="J308" s="3">
        <f>IF(ekodom[[#This Row],[Zużycie]]&gt;ekodom[[#This Row],[Stan]],ABS(ekodom[[#This Row],[Zużycie]]-ekodom[[#This Row],[Stan]]),0)</f>
        <v>0</v>
      </c>
      <c r="K308" s="3">
        <f>ekodom[[#This Row],[Stan]]-ekodom[[#This Row],[Zużycie]]+ekodom[[#This Row],[Z wodociągów]]</f>
        <v>6698</v>
      </c>
    </row>
    <row r="309" spans="1:11" x14ac:dyDescent="0.3">
      <c r="A309" s="1">
        <v>44869</v>
      </c>
      <c r="B309">
        <v>648</v>
      </c>
      <c r="C309">
        <f>ekodom[[#This Row],[retencja]]+K308</f>
        <v>7346</v>
      </c>
      <c r="D309">
        <v>190</v>
      </c>
      <c r="E309">
        <f>IF(WEEKDAY(ekodom[[#This Row],[Data]],2) = 3,70,0)</f>
        <v>0</v>
      </c>
      <c r="F309" s="2">
        <f>IF(AND(MONTH(ekodom[[#This Row],[Data]])&gt;=4,MONTH(ekodom[[#This Row],[Data]])&lt;=9),1,0)</f>
        <v>0</v>
      </c>
      <c r="G309" s="2">
        <f>IF(ekodom[[#This Row],[Czy data pod?]] = 1,IF(ekodom[[#This Row],[retencja]] = 0,G308+1,0),0)</f>
        <v>0</v>
      </c>
      <c r="H309">
        <f>IF(ekodom[[#This Row],[Kolumna1]] = 0,0,IF(MOD(ekodom[[#This Row],[Kolumna1]],5) = 0,300,0))</f>
        <v>0</v>
      </c>
      <c r="I309">
        <f>ekodom[[#This Row],[Codziennie]]+ekodom[[#This Row],[Prace]]+ekodom[[#This Row],[Podlewanie]]</f>
        <v>190</v>
      </c>
      <c r="J309" s="3">
        <f>IF(ekodom[[#This Row],[Zużycie]]&gt;ekodom[[#This Row],[Stan]],ABS(ekodom[[#This Row],[Zużycie]]-ekodom[[#This Row],[Stan]]),0)</f>
        <v>0</v>
      </c>
      <c r="K309" s="3">
        <f>ekodom[[#This Row],[Stan]]-ekodom[[#This Row],[Zużycie]]+ekodom[[#This Row],[Z wodociągów]]</f>
        <v>7156</v>
      </c>
    </row>
    <row r="310" spans="1:11" x14ac:dyDescent="0.3">
      <c r="A310" s="1">
        <v>44870</v>
      </c>
      <c r="B310">
        <v>793</v>
      </c>
      <c r="C310">
        <f>ekodom[[#This Row],[retencja]]+K309</f>
        <v>7949</v>
      </c>
      <c r="D310">
        <v>190</v>
      </c>
      <c r="E310">
        <f>IF(WEEKDAY(ekodom[[#This Row],[Data]],2) = 3,70,0)</f>
        <v>0</v>
      </c>
      <c r="F310" s="2">
        <f>IF(AND(MONTH(ekodom[[#This Row],[Data]])&gt;=4,MONTH(ekodom[[#This Row],[Data]])&lt;=9),1,0)</f>
        <v>0</v>
      </c>
      <c r="G310" s="2">
        <f>IF(ekodom[[#This Row],[Czy data pod?]] = 1,IF(ekodom[[#This Row],[retencja]] = 0,G309+1,0),0)</f>
        <v>0</v>
      </c>
      <c r="H310">
        <f>IF(ekodom[[#This Row],[Kolumna1]] = 0,0,IF(MOD(ekodom[[#This Row],[Kolumna1]],5) = 0,300,0))</f>
        <v>0</v>
      </c>
      <c r="I310">
        <f>ekodom[[#This Row],[Codziennie]]+ekodom[[#This Row],[Prace]]+ekodom[[#This Row],[Podlewanie]]</f>
        <v>190</v>
      </c>
      <c r="J310" s="3">
        <f>IF(ekodom[[#This Row],[Zużycie]]&gt;ekodom[[#This Row],[Stan]],ABS(ekodom[[#This Row],[Zużycie]]-ekodom[[#This Row],[Stan]]),0)</f>
        <v>0</v>
      </c>
      <c r="K310" s="3">
        <f>ekodom[[#This Row],[Stan]]-ekodom[[#This Row],[Zużycie]]+ekodom[[#This Row],[Z wodociągów]]</f>
        <v>7759</v>
      </c>
    </row>
    <row r="311" spans="1:11" x14ac:dyDescent="0.3">
      <c r="A311" s="1">
        <v>44871</v>
      </c>
      <c r="B311">
        <v>1276</v>
      </c>
      <c r="C311">
        <f>ekodom[[#This Row],[retencja]]+K310</f>
        <v>9035</v>
      </c>
      <c r="D311">
        <v>190</v>
      </c>
      <c r="E311">
        <f>IF(WEEKDAY(ekodom[[#This Row],[Data]],2) = 3,70,0)</f>
        <v>0</v>
      </c>
      <c r="F311" s="2">
        <f>IF(AND(MONTH(ekodom[[#This Row],[Data]])&gt;=4,MONTH(ekodom[[#This Row],[Data]])&lt;=9),1,0)</f>
        <v>0</v>
      </c>
      <c r="G311" s="2">
        <f>IF(ekodom[[#This Row],[Czy data pod?]] = 1,IF(ekodom[[#This Row],[retencja]] = 0,G310+1,0),0)</f>
        <v>0</v>
      </c>
      <c r="H311">
        <f>IF(ekodom[[#This Row],[Kolumna1]] = 0,0,IF(MOD(ekodom[[#This Row],[Kolumna1]],5) = 0,300,0))</f>
        <v>0</v>
      </c>
      <c r="I311">
        <f>ekodom[[#This Row],[Codziennie]]+ekodom[[#This Row],[Prace]]+ekodom[[#This Row],[Podlewanie]]</f>
        <v>190</v>
      </c>
      <c r="J311" s="3">
        <f>IF(ekodom[[#This Row],[Zużycie]]&gt;ekodom[[#This Row],[Stan]],ABS(ekodom[[#This Row],[Zużycie]]-ekodom[[#This Row],[Stan]]),0)</f>
        <v>0</v>
      </c>
      <c r="K311" s="3">
        <f>ekodom[[#This Row],[Stan]]-ekodom[[#This Row],[Zużycie]]+ekodom[[#This Row],[Z wodociągów]]</f>
        <v>8845</v>
      </c>
    </row>
    <row r="312" spans="1:11" x14ac:dyDescent="0.3">
      <c r="A312" s="1">
        <v>44872</v>
      </c>
      <c r="B312">
        <v>1234</v>
      </c>
      <c r="C312">
        <f>ekodom[[#This Row],[retencja]]+K311</f>
        <v>10079</v>
      </c>
      <c r="D312">
        <v>190</v>
      </c>
      <c r="E312">
        <f>IF(WEEKDAY(ekodom[[#This Row],[Data]],2) = 3,70,0)</f>
        <v>0</v>
      </c>
      <c r="F312" s="2">
        <f>IF(AND(MONTH(ekodom[[#This Row],[Data]])&gt;=4,MONTH(ekodom[[#This Row],[Data]])&lt;=9),1,0)</f>
        <v>0</v>
      </c>
      <c r="G312" s="2">
        <f>IF(ekodom[[#This Row],[Czy data pod?]] = 1,IF(ekodom[[#This Row],[retencja]] = 0,G311+1,0),0)</f>
        <v>0</v>
      </c>
      <c r="H312">
        <f>IF(ekodom[[#This Row],[Kolumna1]] = 0,0,IF(MOD(ekodom[[#This Row],[Kolumna1]],5) = 0,300,0))</f>
        <v>0</v>
      </c>
      <c r="I312">
        <f>ekodom[[#This Row],[Codziennie]]+ekodom[[#This Row],[Prace]]+ekodom[[#This Row],[Podlewanie]]</f>
        <v>190</v>
      </c>
      <c r="J312" s="3">
        <f>IF(ekodom[[#This Row],[Zużycie]]&gt;ekodom[[#This Row],[Stan]],ABS(ekodom[[#This Row],[Zużycie]]-ekodom[[#This Row],[Stan]]),0)</f>
        <v>0</v>
      </c>
      <c r="K312" s="3">
        <f>ekodom[[#This Row],[Stan]]-ekodom[[#This Row],[Zużycie]]+ekodom[[#This Row],[Z wodociągów]]</f>
        <v>9889</v>
      </c>
    </row>
    <row r="313" spans="1:11" x14ac:dyDescent="0.3">
      <c r="A313" s="1">
        <v>44873</v>
      </c>
      <c r="B313">
        <v>1302</v>
      </c>
      <c r="C313">
        <f>ekodom[[#This Row],[retencja]]+K312</f>
        <v>11191</v>
      </c>
      <c r="D313">
        <v>190</v>
      </c>
      <c r="E313">
        <f>IF(WEEKDAY(ekodom[[#This Row],[Data]],2) = 3,70,0)</f>
        <v>0</v>
      </c>
      <c r="F313" s="2">
        <f>IF(AND(MONTH(ekodom[[#This Row],[Data]])&gt;=4,MONTH(ekodom[[#This Row],[Data]])&lt;=9),1,0)</f>
        <v>0</v>
      </c>
      <c r="G313" s="2">
        <f>IF(ekodom[[#This Row],[Czy data pod?]] = 1,IF(ekodom[[#This Row],[retencja]] = 0,G312+1,0),0)</f>
        <v>0</v>
      </c>
      <c r="H313">
        <f>IF(ekodom[[#This Row],[Kolumna1]] = 0,0,IF(MOD(ekodom[[#This Row],[Kolumna1]],5) = 0,300,0))</f>
        <v>0</v>
      </c>
      <c r="I313">
        <f>ekodom[[#This Row],[Codziennie]]+ekodom[[#This Row],[Prace]]+ekodom[[#This Row],[Podlewanie]]</f>
        <v>190</v>
      </c>
      <c r="J313" s="3">
        <f>IF(ekodom[[#This Row],[Zużycie]]&gt;ekodom[[#This Row],[Stan]],ABS(ekodom[[#This Row],[Zużycie]]-ekodom[[#This Row],[Stan]]),0)</f>
        <v>0</v>
      </c>
      <c r="K313" s="3">
        <f>ekodom[[#This Row],[Stan]]-ekodom[[#This Row],[Zużycie]]+ekodom[[#This Row],[Z wodociągów]]</f>
        <v>11001</v>
      </c>
    </row>
    <row r="314" spans="1:11" x14ac:dyDescent="0.3">
      <c r="A314" s="1">
        <v>44874</v>
      </c>
      <c r="B314">
        <v>1316</v>
      </c>
      <c r="C314">
        <f>ekodom[[#This Row],[retencja]]+K313</f>
        <v>12317</v>
      </c>
      <c r="D314">
        <v>190</v>
      </c>
      <c r="E314">
        <f>IF(WEEKDAY(ekodom[[#This Row],[Data]],2) = 3,70,0)</f>
        <v>70</v>
      </c>
      <c r="F314" s="2">
        <f>IF(AND(MONTH(ekodom[[#This Row],[Data]])&gt;=4,MONTH(ekodom[[#This Row],[Data]])&lt;=9),1,0)</f>
        <v>0</v>
      </c>
      <c r="G314" s="2">
        <f>IF(ekodom[[#This Row],[Czy data pod?]] = 1,IF(ekodom[[#This Row],[retencja]] = 0,G313+1,0),0)</f>
        <v>0</v>
      </c>
      <c r="H314">
        <f>IF(ekodom[[#This Row],[Kolumna1]] = 0,0,IF(MOD(ekodom[[#This Row],[Kolumna1]],5) = 0,300,0))</f>
        <v>0</v>
      </c>
      <c r="I314">
        <f>ekodom[[#This Row],[Codziennie]]+ekodom[[#This Row],[Prace]]+ekodom[[#This Row],[Podlewanie]]</f>
        <v>260</v>
      </c>
      <c r="J314" s="3">
        <f>IF(ekodom[[#This Row],[Zużycie]]&gt;ekodom[[#This Row],[Stan]],ABS(ekodom[[#This Row],[Zużycie]]-ekodom[[#This Row],[Stan]]),0)</f>
        <v>0</v>
      </c>
      <c r="K314" s="3">
        <f>ekodom[[#This Row],[Stan]]-ekodom[[#This Row],[Zużycie]]+ekodom[[#This Row],[Z wodociągów]]</f>
        <v>12057</v>
      </c>
    </row>
    <row r="315" spans="1:11" x14ac:dyDescent="0.3">
      <c r="A315" s="1">
        <v>44875</v>
      </c>
      <c r="B315">
        <v>1463</v>
      </c>
      <c r="C315">
        <f>ekodom[[#This Row],[retencja]]+K314</f>
        <v>13520</v>
      </c>
      <c r="D315">
        <v>190</v>
      </c>
      <c r="E315">
        <f>IF(WEEKDAY(ekodom[[#This Row],[Data]],2) = 3,70,0)</f>
        <v>0</v>
      </c>
      <c r="F315" s="2">
        <f>IF(AND(MONTH(ekodom[[#This Row],[Data]])&gt;=4,MONTH(ekodom[[#This Row],[Data]])&lt;=9),1,0)</f>
        <v>0</v>
      </c>
      <c r="G315" s="2">
        <f>IF(ekodom[[#This Row],[Czy data pod?]] = 1,IF(ekodom[[#This Row],[retencja]] = 0,G314+1,0),0)</f>
        <v>0</v>
      </c>
      <c r="H315">
        <f>IF(ekodom[[#This Row],[Kolumna1]] = 0,0,IF(MOD(ekodom[[#This Row],[Kolumna1]],5) = 0,300,0))</f>
        <v>0</v>
      </c>
      <c r="I315">
        <f>ekodom[[#This Row],[Codziennie]]+ekodom[[#This Row],[Prace]]+ekodom[[#This Row],[Podlewanie]]</f>
        <v>190</v>
      </c>
      <c r="J315" s="3">
        <f>IF(ekodom[[#This Row],[Zużycie]]&gt;ekodom[[#This Row],[Stan]],ABS(ekodom[[#This Row],[Zużycie]]-ekodom[[#This Row],[Stan]]),0)</f>
        <v>0</v>
      </c>
      <c r="K315" s="3">
        <f>ekodom[[#This Row],[Stan]]-ekodom[[#This Row],[Zużycie]]+ekodom[[#This Row],[Z wodociągów]]</f>
        <v>13330</v>
      </c>
    </row>
    <row r="316" spans="1:11" x14ac:dyDescent="0.3">
      <c r="A316" s="1">
        <v>44876</v>
      </c>
      <c r="B316">
        <v>771</v>
      </c>
      <c r="C316">
        <f>ekodom[[#This Row],[retencja]]+K315</f>
        <v>14101</v>
      </c>
      <c r="D316">
        <v>190</v>
      </c>
      <c r="E316">
        <f>IF(WEEKDAY(ekodom[[#This Row],[Data]],2) = 3,70,0)</f>
        <v>0</v>
      </c>
      <c r="F316" s="2">
        <f>IF(AND(MONTH(ekodom[[#This Row],[Data]])&gt;=4,MONTH(ekodom[[#This Row],[Data]])&lt;=9),1,0)</f>
        <v>0</v>
      </c>
      <c r="G316" s="2">
        <f>IF(ekodom[[#This Row],[Czy data pod?]] = 1,IF(ekodom[[#This Row],[retencja]] = 0,G315+1,0),0)</f>
        <v>0</v>
      </c>
      <c r="H316">
        <f>IF(ekodom[[#This Row],[Kolumna1]] = 0,0,IF(MOD(ekodom[[#This Row],[Kolumna1]],5) = 0,300,0))</f>
        <v>0</v>
      </c>
      <c r="I316">
        <f>ekodom[[#This Row],[Codziennie]]+ekodom[[#This Row],[Prace]]+ekodom[[#This Row],[Podlewanie]]</f>
        <v>190</v>
      </c>
      <c r="J316" s="3">
        <f>IF(ekodom[[#This Row],[Zużycie]]&gt;ekodom[[#This Row],[Stan]],ABS(ekodom[[#This Row],[Zużycie]]-ekodom[[#This Row],[Stan]]),0)</f>
        <v>0</v>
      </c>
      <c r="K316" s="3">
        <f>ekodom[[#This Row],[Stan]]-ekodom[[#This Row],[Zużycie]]+ekodom[[#This Row],[Z wodociągów]]</f>
        <v>13911</v>
      </c>
    </row>
    <row r="317" spans="1:11" x14ac:dyDescent="0.3">
      <c r="A317" s="1">
        <v>44877</v>
      </c>
      <c r="B317">
        <v>0</v>
      </c>
      <c r="C317">
        <f>ekodom[[#This Row],[retencja]]+K316</f>
        <v>13911</v>
      </c>
      <c r="D317">
        <v>190</v>
      </c>
      <c r="E317">
        <f>IF(WEEKDAY(ekodom[[#This Row],[Data]],2) = 3,70,0)</f>
        <v>0</v>
      </c>
      <c r="F317" s="2">
        <f>IF(AND(MONTH(ekodom[[#This Row],[Data]])&gt;=4,MONTH(ekodom[[#This Row],[Data]])&lt;=9),1,0)</f>
        <v>0</v>
      </c>
      <c r="G317" s="2">
        <f>IF(ekodom[[#This Row],[Czy data pod?]] = 1,IF(ekodom[[#This Row],[retencja]] = 0,G316+1,0),0)</f>
        <v>0</v>
      </c>
      <c r="H317">
        <f>IF(ekodom[[#This Row],[Kolumna1]] = 0,0,IF(MOD(ekodom[[#This Row],[Kolumna1]],5) = 0,300,0))</f>
        <v>0</v>
      </c>
      <c r="I317">
        <f>ekodom[[#This Row],[Codziennie]]+ekodom[[#This Row],[Prace]]+ekodom[[#This Row],[Podlewanie]]</f>
        <v>190</v>
      </c>
      <c r="J317" s="3">
        <f>IF(ekodom[[#This Row],[Zużycie]]&gt;ekodom[[#This Row],[Stan]],ABS(ekodom[[#This Row],[Zużycie]]-ekodom[[#This Row],[Stan]]),0)</f>
        <v>0</v>
      </c>
      <c r="K317" s="3">
        <f>ekodom[[#This Row],[Stan]]-ekodom[[#This Row],[Zużycie]]+ekodom[[#This Row],[Z wodociągów]]</f>
        <v>13721</v>
      </c>
    </row>
    <row r="318" spans="1:11" x14ac:dyDescent="0.3">
      <c r="A318" s="1">
        <v>44878</v>
      </c>
      <c r="B318">
        <v>0</v>
      </c>
      <c r="C318">
        <f>ekodom[[#This Row],[retencja]]+K317</f>
        <v>13721</v>
      </c>
      <c r="D318">
        <v>190</v>
      </c>
      <c r="E318">
        <f>IF(WEEKDAY(ekodom[[#This Row],[Data]],2) = 3,70,0)</f>
        <v>0</v>
      </c>
      <c r="F318" s="2">
        <f>IF(AND(MONTH(ekodom[[#This Row],[Data]])&gt;=4,MONTH(ekodom[[#This Row],[Data]])&lt;=9),1,0)</f>
        <v>0</v>
      </c>
      <c r="G318" s="2">
        <f>IF(ekodom[[#This Row],[Czy data pod?]] = 1,IF(ekodom[[#This Row],[retencja]] = 0,G317+1,0),0)</f>
        <v>0</v>
      </c>
      <c r="H318">
        <f>IF(ekodom[[#This Row],[Kolumna1]] = 0,0,IF(MOD(ekodom[[#This Row],[Kolumna1]],5) = 0,300,0))</f>
        <v>0</v>
      </c>
      <c r="I318">
        <f>ekodom[[#This Row],[Codziennie]]+ekodom[[#This Row],[Prace]]+ekodom[[#This Row],[Podlewanie]]</f>
        <v>190</v>
      </c>
      <c r="J318" s="3">
        <f>IF(ekodom[[#This Row],[Zużycie]]&gt;ekodom[[#This Row],[Stan]],ABS(ekodom[[#This Row],[Zużycie]]-ekodom[[#This Row],[Stan]]),0)</f>
        <v>0</v>
      </c>
      <c r="K318" s="3">
        <f>ekodom[[#This Row],[Stan]]-ekodom[[#This Row],[Zużycie]]+ekodom[[#This Row],[Z wodociągów]]</f>
        <v>13531</v>
      </c>
    </row>
    <row r="319" spans="1:11" x14ac:dyDescent="0.3">
      <c r="A319" s="1">
        <v>44879</v>
      </c>
      <c r="B319">
        <v>0</v>
      </c>
      <c r="C319">
        <f>ekodom[[#This Row],[retencja]]+K318</f>
        <v>13531</v>
      </c>
      <c r="D319">
        <v>190</v>
      </c>
      <c r="E319">
        <f>IF(WEEKDAY(ekodom[[#This Row],[Data]],2) = 3,70,0)</f>
        <v>0</v>
      </c>
      <c r="F319" s="2">
        <f>IF(AND(MONTH(ekodom[[#This Row],[Data]])&gt;=4,MONTH(ekodom[[#This Row],[Data]])&lt;=9),1,0)</f>
        <v>0</v>
      </c>
      <c r="G319" s="2">
        <f>IF(ekodom[[#This Row],[Czy data pod?]] = 1,IF(ekodom[[#This Row],[retencja]] = 0,G318+1,0),0)</f>
        <v>0</v>
      </c>
      <c r="H319">
        <f>IF(ekodom[[#This Row],[Kolumna1]] = 0,0,IF(MOD(ekodom[[#This Row],[Kolumna1]],5) = 0,300,0))</f>
        <v>0</v>
      </c>
      <c r="I319">
        <f>ekodom[[#This Row],[Codziennie]]+ekodom[[#This Row],[Prace]]+ekodom[[#This Row],[Podlewanie]]</f>
        <v>190</v>
      </c>
      <c r="J319" s="3">
        <f>IF(ekodom[[#This Row],[Zużycie]]&gt;ekodom[[#This Row],[Stan]],ABS(ekodom[[#This Row],[Zużycie]]-ekodom[[#This Row],[Stan]]),0)</f>
        <v>0</v>
      </c>
      <c r="K319" s="3">
        <f>ekodom[[#This Row],[Stan]]-ekodom[[#This Row],[Zużycie]]+ekodom[[#This Row],[Z wodociągów]]</f>
        <v>13341</v>
      </c>
    </row>
    <row r="320" spans="1:11" x14ac:dyDescent="0.3">
      <c r="A320" s="1">
        <v>44880</v>
      </c>
      <c r="B320">
        <v>0</v>
      </c>
      <c r="C320">
        <f>ekodom[[#This Row],[retencja]]+K319</f>
        <v>13341</v>
      </c>
      <c r="D320">
        <v>190</v>
      </c>
      <c r="E320">
        <f>IF(WEEKDAY(ekodom[[#This Row],[Data]],2) = 3,70,0)</f>
        <v>0</v>
      </c>
      <c r="F320" s="2">
        <f>IF(AND(MONTH(ekodom[[#This Row],[Data]])&gt;=4,MONTH(ekodom[[#This Row],[Data]])&lt;=9),1,0)</f>
        <v>0</v>
      </c>
      <c r="G320" s="2">
        <f>IF(ekodom[[#This Row],[Czy data pod?]] = 1,IF(ekodom[[#This Row],[retencja]] = 0,G319+1,0),0)</f>
        <v>0</v>
      </c>
      <c r="H320">
        <f>IF(ekodom[[#This Row],[Kolumna1]] = 0,0,IF(MOD(ekodom[[#This Row],[Kolumna1]],5) = 0,300,0))</f>
        <v>0</v>
      </c>
      <c r="I320">
        <f>ekodom[[#This Row],[Codziennie]]+ekodom[[#This Row],[Prace]]+ekodom[[#This Row],[Podlewanie]]</f>
        <v>190</v>
      </c>
      <c r="J320" s="3">
        <f>IF(ekodom[[#This Row],[Zużycie]]&gt;ekodom[[#This Row],[Stan]],ABS(ekodom[[#This Row],[Zużycie]]-ekodom[[#This Row],[Stan]]),0)</f>
        <v>0</v>
      </c>
      <c r="K320" s="3">
        <f>ekodom[[#This Row],[Stan]]-ekodom[[#This Row],[Zużycie]]+ekodom[[#This Row],[Z wodociągów]]</f>
        <v>13151</v>
      </c>
    </row>
    <row r="321" spans="1:11" x14ac:dyDescent="0.3">
      <c r="A321" s="1">
        <v>44881</v>
      </c>
      <c r="B321">
        <v>0</v>
      </c>
      <c r="C321">
        <f>ekodom[[#This Row],[retencja]]+K320</f>
        <v>13151</v>
      </c>
      <c r="D321">
        <v>190</v>
      </c>
      <c r="E321">
        <f>IF(WEEKDAY(ekodom[[#This Row],[Data]],2) = 3,70,0)</f>
        <v>70</v>
      </c>
      <c r="F321" s="2">
        <f>IF(AND(MONTH(ekodom[[#This Row],[Data]])&gt;=4,MONTH(ekodom[[#This Row],[Data]])&lt;=9),1,0)</f>
        <v>0</v>
      </c>
      <c r="G321" s="2">
        <f>IF(ekodom[[#This Row],[Czy data pod?]] = 1,IF(ekodom[[#This Row],[retencja]] = 0,G320+1,0),0)</f>
        <v>0</v>
      </c>
      <c r="H321">
        <f>IF(ekodom[[#This Row],[Kolumna1]] = 0,0,IF(MOD(ekodom[[#This Row],[Kolumna1]],5) = 0,300,0))</f>
        <v>0</v>
      </c>
      <c r="I321">
        <f>ekodom[[#This Row],[Codziennie]]+ekodom[[#This Row],[Prace]]+ekodom[[#This Row],[Podlewanie]]</f>
        <v>260</v>
      </c>
      <c r="J321" s="3">
        <f>IF(ekodom[[#This Row],[Zużycie]]&gt;ekodom[[#This Row],[Stan]],ABS(ekodom[[#This Row],[Zużycie]]-ekodom[[#This Row],[Stan]]),0)</f>
        <v>0</v>
      </c>
      <c r="K321" s="3">
        <f>ekodom[[#This Row],[Stan]]-ekodom[[#This Row],[Zużycie]]+ekodom[[#This Row],[Z wodociągów]]</f>
        <v>12891</v>
      </c>
    </row>
    <row r="322" spans="1:11" x14ac:dyDescent="0.3">
      <c r="A322" s="1">
        <v>44882</v>
      </c>
      <c r="B322">
        <v>0</v>
      </c>
      <c r="C322">
        <f>ekodom[[#This Row],[retencja]]+K321</f>
        <v>12891</v>
      </c>
      <c r="D322">
        <v>190</v>
      </c>
      <c r="E322">
        <f>IF(WEEKDAY(ekodom[[#This Row],[Data]],2) = 3,70,0)</f>
        <v>0</v>
      </c>
      <c r="F322" s="2">
        <f>IF(AND(MONTH(ekodom[[#This Row],[Data]])&gt;=4,MONTH(ekodom[[#This Row],[Data]])&lt;=9),1,0)</f>
        <v>0</v>
      </c>
      <c r="G322" s="2">
        <f>IF(ekodom[[#This Row],[Czy data pod?]] = 1,IF(ekodom[[#This Row],[retencja]] = 0,G321+1,0),0)</f>
        <v>0</v>
      </c>
      <c r="H322">
        <f>IF(ekodom[[#This Row],[Kolumna1]] = 0,0,IF(MOD(ekodom[[#This Row],[Kolumna1]],5) = 0,300,0))</f>
        <v>0</v>
      </c>
      <c r="I322">
        <f>ekodom[[#This Row],[Codziennie]]+ekodom[[#This Row],[Prace]]+ekodom[[#This Row],[Podlewanie]]</f>
        <v>190</v>
      </c>
      <c r="J322" s="3">
        <f>IF(ekodom[[#This Row],[Zużycie]]&gt;ekodom[[#This Row],[Stan]],ABS(ekodom[[#This Row],[Zużycie]]-ekodom[[#This Row],[Stan]]),0)</f>
        <v>0</v>
      </c>
      <c r="K322" s="3">
        <f>ekodom[[#This Row],[Stan]]-ekodom[[#This Row],[Zużycie]]+ekodom[[#This Row],[Z wodociągów]]</f>
        <v>12701</v>
      </c>
    </row>
    <row r="323" spans="1:11" x14ac:dyDescent="0.3">
      <c r="A323" s="1">
        <v>44883</v>
      </c>
      <c r="B323">
        <v>0</v>
      </c>
      <c r="C323">
        <f>ekodom[[#This Row],[retencja]]+K322</f>
        <v>12701</v>
      </c>
      <c r="D323">
        <v>190</v>
      </c>
      <c r="E323">
        <f>IF(WEEKDAY(ekodom[[#This Row],[Data]],2) = 3,70,0)</f>
        <v>0</v>
      </c>
      <c r="F323" s="2">
        <f>IF(AND(MONTH(ekodom[[#This Row],[Data]])&gt;=4,MONTH(ekodom[[#This Row],[Data]])&lt;=9),1,0)</f>
        <v>0</v>
      </c>
      <c r="G323" s="2">
        <f>IF(ekodom[[#This Row],[Czy data pod?]] = 1,IF(ekodom[[#This Row],[retencja]] = 0,G322+1,0),0)</f>
        <v>0</v>
      </c>
      <c r="H323">
        <f>IF(ekodom[[#This Row],[Kolumna1]] = 0,0,IF(MOD(ekodom[[#This Row],[Kolumna1]],5) = 0,300,0))</f>
        <v>0</v>
      </c>
      <c r="I323">
        <f>ekodom[[#This Row],[Codziennie]]+ekodom[[#This Row],[Prace]]+ekodom[[#This Row],[Podlewanie]]</f>
        <v>190</v>
      </c>
      <c r="J323" s="3">
        <f>IF(ekodom[[#This Row],[Zużycie]]&gt;ekodom[[#This Row],[Stan]],ABS(ekodom[[#This Row],[Zużycie]]-ekodom[[#This Row],[Stan]]),0)</f>
        <v>0</v>
      </c>
      <c r="K323" s="3">
        <f>ekodom[[#This Row],[Stan]]-ekodom[[#This Row],[Zużycie]]+ekodom[[#This Row],[Z wodociągów]]</f>
        <v>12511</v>
      </c>
    </row>
    <row r="324" spans="1:11" x14ac:dyDescent="0.3">
      <c r="A324" s="1">
        <v>44884</v>
      </c>
      <c r="B324">
        <v>816</v>
      </c>
      <c r="C324">
        <f>ekodom[[#This Row],[retencja]]+K323</f>
        <v>13327</v>
      </c>
      <c r="D324">
        <v>190</v>
      </c>
      <c r="E324">
        <f>IF(WEEKDAY(ekodom[[#This Row],[Data]],2) = 3,70,0)</f>
        <v>0</v>
      </c>
      <c r="F324" s="2">
        <f>IF(AND(MONTH(ekodom[[#This Row],[Data]])&gt;=4,MONTH(ekodom[[#This Row],[Data]])&lt;=9),1,0)</f>
        <v>0</v>
      </c>
      <c r="G324" s="2">
        <f>IF(ekodom[[#This Row],[Czy data pod?]] = 1,IF(ekodom[[#This Row],[retencja]] = 0,G323+1,0),0)</f>
        <v>0</v>
      </c>
      <c r="H324">
        <f>IF(ekodom[[#This Row],[Kolumna1]] = 0,0,IF(MOD(ekodom[[#This Row],[Kolumna1]],5) = 0,300,0))</f>
        <v>0</v>
      </c>
      <c r="I324">
        <f>ekodom[[#This Row],[Codziennie]]+ekodom[[#This Row],[Prace]]+ekodom[[#This Row],[Podlewanie]]</f>
        <v>190</v>
      </c>
      <c r="J324" s="3">
        <f>IF(ekodom[[#This Row],[Zużycie]]&gt;ekodom[[#This Row],[Stan]],ABS(ekodom[[#This Row],[Zużycie]]-ekodom[[#This Row],[Stan]]),0)</f>
        <v>0</v>
      </c>
      <c r="K324" s="3">
        <f>ekodom[[#This Row],[Stan]]-ekodom[[#This Row],[Zużycie]]+ekodom[[#This Row],[Z wodociągów]]</f>
        <v>13137</v>
      </c>
    </row>
    <row r="325" spans="1:11" x14ac:dyDescent="0.3">
      <c r="A325" s="1">
        <v>44885</v>
      </c>
      <c r="B325">
        <v>734</v>
      </c>
      <c r="C325">
        <f>ekodom[[#This Row],[retencja]]+K324</f>
        <v>13871</v>
      </c>
      <c r="D325">
        <v>190</v>
      </c>
      <c r="E325">
        <f>IF(WEEKDAY(ekodom[[#This Row],[Data]],2) = 3,70,0)</f>
        <v>0</v>
      </c>
      <c r="F325" s="2">
        <f>IF(AND(MONTH(ekodom[[#This Row],[Data]])&gt;=4,MONTH(ekodom[[#This Row],[Data]])&lt;=9),1,0)</f>
        <v>0</v>
      </c>
      <c r="G325" s="2">
        <f>IF(ekodom[[#This Row],[Czy data pod?]] = 1,IF(ekodom[[#This Row],[retencja]] = 0,G324+1,0),0)</f>
        <v>0</v>
      </c>
      <c r="H325">
        <f>IF(ekodom[[#This Row],[Kolumna1]] = 0,0,IF(MOD(ekodom[[#This Row],[Kolumna1]],5) = 0,300,0))</f>
        <v>0</v>
      </c>
      <c r="I325">
        <f>ekodom[[#This Row],[Codziennie]]+ekodom[[#This Row],[Prace]]+ekodom[[#This Row],[Podlewanie]]</f>
        <v>190</v>
      </c>
      <c r="J325" s="3">
        <f>IF(ekodom[[#This Row],[Zużycie]]&gt;ekodom[[#This Row],[Stan]],ABS(ekodom[[#This Row],[Zużycie]]-ekodom[[#This Row],[Stan]]),0)</f>
        <v>0</v>
      </c>
      <c r="K325" s="3">
        <f>ekodom[[#This Row],[Stan]]-ekodom[[#This Row],[Zużycie]]+ekodom[[#This Row],[Z wodociągów]]</f>
        <v>13681</v>
      </c>
    </row>
    <row r="326" spans="1:11" x14ac:dyDescent="0.3">
      <c r="A326" s="1">
        <v>44886</v>
      </c>
      <c r="B326">
        <v>1097</v>
      </c>
      <c r="C326">
        <f>ekodom[[#This Row],[retencja]]+K325</f>
        <v>14778</v>
      </c>
      <c r="D326">
        <v>190</v>
      </c>
      <c r="E326">
        <f>IF(WEEKDAY(ekodom[[#This Row],[Data]],2) = 3,70,0)</f>
        <v>0</v>
      </c>
      <c r="F326" s="2">
        <f>IF(AND(MONTH(ekodom[[#This Row],[Data]])&gt;=4,MONTH(ekodom[[#This Row],[Data]])&lt;=9),1,0)</f>
        <v>0</v>
      </c>
      <c r="G326" s="2">
        <f>IF(ekodom[[#This Row],[Czy data pod?]] = 1,IF(ekodom[[#This Row],[retencja]] = 0,G325+1,0),0)</f>
        <v>0</v>
      </c>
      <c r="H326">
        <f>IF(ekodom[[#This Row],[Kolumna1]] = 0,0,IF(MOD(ekodom[[#This Row],[Kolumna1]],5) = 0,300,0))</f>
        <v>0</v>
      </c>
      <c r="I326">
        <f>ekodom[[#This Row],[Codziennie]]+ekodom[[#This Row],[Prace]]+ekodom[[#This Row],[Podlewanie]]</f>
        <v>190</v>
      </c>
      <c r="J326" s="3">
        <f>IF(ekodom[[#This Row],[Zużycie]]&gt;ekodom[[#This Row],[Stan]],ABS(ekodom[[#This Row],[Zużycie]]-ekodom[[#This Row],[Stan]]),0)</f>
        <v>0</v>
      </c>
      <c r="K326" s="3">
        <f>ekodom[[#This Row],[Stan]]-ekodom[[#This Row],[Zużycie]]+ekodom[[#This Row],[Z wodociągów]]</f>
        <v>14588</v>
      </c>
    </row>
    <row r="327" spans="1:11" x14ac:dyDescent="0.3">
      <c r="A327" s="1">
        <v>44887</v>
      </c>
      <c r="B327">
        <v>640</v>
      </c>
      <c r="C327">
        <f>ekodom[[#This Row],[retencja]]+K326</f>
        <v>15228</v>
      </c>
      <c r="D327">
        <v>190</v>
      </c>
      <c r="E327">
        <f>IF(WEEKDAY(ekodom[[#This Row],[Data]],2) = 3,70,0)</f>
        <v>0</v>
      </c>
      <c r="F327" s="2">
        <f>IF(AND(MONTH(ekodom[[#This Row],[Data]])&gt;=4,MONTH(ekodom[[#This Row],[Data]])&lt;=9),1,0)</f>
        <v>0</v>
      </c>
      <c r="G327" s="2">
        <f>IF(ekodom[[#This Row],[Czy data pod?]] = 1,IF(ekodom[[#This Row],[retencja]] = 0,G326+1,0),0)</f>
        <v>0</v>
      </c>
      <c r="H327">
        <f>IF(ekodom[[#This Row],[Kolumna1]] = 0,0,IF(MOD(ekodom[[#This Row],[Kolumna1]],5) = 0,300,0))</f>
        <v>0</v>
      </c>
      <c r="I327">
        <f>ekodom[[#This Row],[Codziennie]]+ekodom[[#This Row],[Prace]]+ekodom[[#This Row],[Podlewanie]]</f>
        <v>190</v>
      </c>
      <c r="J327" s="3">
        <f>IF(ekodom[[#This Row],[Zużycie]]&gt;ekodom[[#This Row],[Stan]],ABS(ekodom[[#This Row],[Zużycie]]-ekodom[[#This Row],[Stan]]),0)</f>
        <v>0</v>
      </c>
      <c r="K327" s="3">
        <f>ekodom[[#This Row],[Stan]]-ekodom[[#This Row],[Zużycie]]+ekodom[[#This Row],[Z wodociągów]]</f>
        <v>15038</v>
      </c>
    </row>
    <row r="328" spans="1:11" x14ac:dyDescent="0.3">
      <c r="A328" s="1">
        <v>44888</v>
      </c>
      <c r="B328">
        <v>0</v>
      </c>
      <c r="C328">
        <f>ekodom[[#This Row],[retencja]]+K327</f>
        <v>15038</v>
      </c>
      <c r="D328">
        <v>190</v>
      </c>
      <c r="E328">
        <f>IF(WEEKDAY(ekodom[[#This Row],[Data]],2) = 3,70,0)</f>
        <v>70</v>
      </c>
      <c r="F328" s="2">
        <f>IF(AND(MONTH(ekodom[[#This Row],[Data]])&gt;=4,MONTH(ekodom[[#This Row],[Data]])&lt;=9),1,0)</f>
        <v>0</v>
      </c>
      <c r="G328" s="2">
        <f>IF(ekodom[[#This Row],[Czy data pod?]] = 1,IF(ekodom[[#This Row],[retencja]] = 0,G327+1,0),0)</f>
        <v>0</v>
      </c>
      <c r="H328">
        <f>IF(ekodom[[#This Row],[Kolumna1]] = 0,0,IF(MOD(ekodom[[#This Row],[Kolumna1]],5) = 0,300,0))</f>
        <v>0</v>
      </c>
      <c r="I328">
        <f>ekodom[[#This Row],[Codziennie]]+ekodom[[#This Row],[Prace]]+ekodom[[#This Row],[Podlewanie]]</f>
        <v>260</v>
      </c>
      <c r="J328" s="3">
        <f>IF(ekodom[[#This Row],[Zużycie]]&gt;ekodom[[#This Row],[Stan]],ABS(ekodom[[#This Row],[Zużycie]]-ekodom[[#This Row],[Stan]]),0)</f>
        <v>0</v>
      </c>
      <c r="K328" s="3">
        <f>ekodom[[#This Row],[Stan]]-ekodom[[#This Row],[Zużycie]]+ekodom[[#This Row],[Z wodociągów]]</f>
        <v>14778</v>
      </c>
    </row>
    <row r="329" spans="1:11" x14ac:dyDescent="0.3">
      <c r="A329" s="1">
        <v>44889</v>
      </c>
      <c r="B329">
        <v>0</v>
      </c>
      <c r="C329">
        <f>ekodom[[#This Row],[retencja]]+K328</f>
        <v>14778</v>
      </c>
      <c r="D329">
        <v>190</v>
      </c>
      <c r="E329">
        <f>IF(WEEKDAY(ekodom[[#This Row],[Data]],2) = 3,70,0)</f>
        <v>0</v>
      </c>
      <c r="F329" s="2">
        <f>IF(AND(MONTH(ekodom[[#This Row],[Data]])&gt;=4,MONTH(ekodom[[#This Row],[Data]])&lt;=9),1,0)</f>
        <v>0</v>
      </c>
      <c r="G329" s="2">
        <f>IF(ekodom[[#This Row],[Czy data pod?]] = 1,IF(ekodom[[#This Row],[retencja]] = 0,G328+1,0),0)</f>
        <v>0</v>
      </c>
      <c r="H329">
        <f>IF(ekodom[[#This Row],[Kolumna1]] = 0,0,IF(MOD(ekodom[[#This Row],[Kolumna1]],5) = 0,300,0))</f>
        <v>0</v>
      </c>
      <c r="I329">
        <f>ekodom[[#This Row],[Codziennie]]+ekodom[[#This Row],[Prace]]+ekodom[[#This Row],[Podlewanie]]</f>
        <v>190</v>
      </c>
      <c r="J329" s="3">
        <f>IF(ekodom[[#This Row],[Zużycie]]&gt;ekodom[[#This Row],[Stan]],ABS(ekodom[[#This Row],[Zużycie]]-ekodom[[#This Row],[Stan]]),0)</f>
        <v>0</v>
      </c>
      <c r="K329" s="3">
        <f>ekodom[[#This Row],[Stan]]-ekodom[[#This Row],[Zużycie]]+ekodom[[#This Row],[Z wodociągów]]</f>
        <v>14588</v>
      </c>
    </row>
    <row r="330" spans="1:11" x14ac:dyDescent="0.3">
      <c r="A330" s="1">
        <v>44890</v>
      </c>
      <c r="B330">
        <v>1066</v>
      </c>
      <c r="C330">
        <f>ekodom[[#This Row],[retencja]]+K329</f>
        <v>15654</v>
      </c>
      <c r="D330">
        <v>190</v>
      </c>
      <c r="E330">
        <f>IF(WEEKDAY(ekodom[[#This Row],[Data]],2) = 3,70,0)</f>
        <v>0</v>
      </c>
      <c r="F330" s="2">
        <f>IF(AND(MONTH(ekodom[[#This Row],[Data]])&gt;=4,MONTH(ekodom[[#This Row],[Data]])&lt;=9),1,0)</f>
        <v>0</v>
      </c>
      <c r="G330" s="2">
        <f>IF(ekodom[[#This Row],[Czy data pod?]] = 1,IF(ekodom[[#This Row],[retencja]] = 0,G329+1,0),0)</f>
        <v>0</v>
      </c>
      <c r="H330">
        <f>IF(ekodom[[#This Row],[Kolumna1]] = 0,0,IF(MOD(ekodom[[#This Row],[Kolumna1]],5) = 0,300,0))</f>
        <v>0</v>
      </c>
      <c r="I330">
        <f>ekodom[[#This Row],[Codziennie]]+ekodom[[#This Row],[Prace]]+ekodom[[#This Row],[Podlewanie]]</f>
        <v>190</v>
      </c>
      <c r="J330" s="3">
        <f>IF(ekodom[[#This Row],[Zużycie]]&gt;ekodom[[#This Row],[Stan]],ABS(ekodom[[#This Row],[Zużycie]]-ekodom[[#This Row],[Stan]]),0)</f>
        <v>0</v>
      </c>
      <c r="K330" s="3">
        <f>ekodom[[#This Row],[Stan]]-ekodom[[#This Row],[Zużycie]]+ekodom[[#This Row],[Z wodociągów]]</f>
        <v>15464</v>
      </c>
    </row>
    <row r="331" spans="1:11" x14ac:dyDescent="0.3">
      <c r="A331" s="1">
        <v>44891</v>
      </c>
      <c r="B331">
        <v>670</v>
      </c>
      <c r="C331">
        <f>ekodom[[#This Row],[retencja]]+K330</f>
        <v>16134</v>
      </c>
      <c r="D331">
        <v>190</v>
      </c>
      <c r="E331">
        <f>IF(WEEKDAY(ekodom[[#This Row],[Data]],2) = 3,70,0)</f>
        <v>0</v>
      </c>
      <c r="F331" s="2">
        <f>IF(AND(MONTH(ekodom[[#This Row],[Data]])&gt;=4,MONTH(ekodom[[#This Row],[Data]])&lt;=9),1,0)</f>
        <v>0</v>
      </c>
      <c r="G331" s="2">
        <f>IF(ekodom[[#This Row],[Czy data pod?]] = 1,IF(ekodom[[#This Row],[retencja]] = 0,G330+1,0),0)</f>
        <v>0</v>
      </c>
      <c r="H331">
        <f>IF(ekodom[[#This Row],[Kolumna1]] = 0,0,IF(MOD(ekodom[[#This Row],[Kolumna1]],5) = 0,300,0))</f>
        <v>0</v>
      </c>
      <c r="I331">
        <f>ekodom[[#This Row],[Codziennie]]+ekodom[[#This Row],[Prace]]+ekodom[[#This Row],[Podlewanie]]</f>
        <v>190</v>
      </c>
      <c r="J331" s="3">
        <f>IF(ekodom[[#This Row],[Zużycie]]&gt;ekodom[[#This Row],[Stan]],ABS(ekodom[[#This Row],[Zużycie]]-ekodom[[#This Row],[Stan]]),0)</f>
        <v>0</v>
      </c>
      <c r="K331" s="3">
        <f>ekodom[[#This Row],[Stan]]-ekodom[[#This Row],[Zużycie]]+ekodom[[#This Row],[Z wodociągów]]</f>
        <v>15944</v>
      </c>
    </row>
    <row r="332" spans="1:11" x14ac:dyDescent="0.3">
      <c r="A332" s="1">
        <v>44892</v>
      </c>
      <c r="B332">
        <v>0</v>
      </c>
      <c r="C332">
        <f>ekodom[[#This Row],[retencja]]+K331</f>
        <v>15944</v>
      </c>
      <c r="D332">
        <v>190</v>
      </c>
      <c r="E332">
        <f>IF(WEEKDAY(ekodom[[#This Row],[Data]],2) = 3,70,0)</f>
        <v>0</v>
      </c>
      <c r="F332" s="2">
        <f>IF(AND(MONTH(ekodom[[#This Row],[Data]])&gt;=4,MONTH(ekodom[[#This Row],[Data]])&lt;=9),1,0)</f>
        <v>0</v>
      </c>
      <c r="G332" s="2">
        <f>IF(ekodom[[#This Row],[Czy data pod?]] = 1,IF(ekodom[[#This Row],[retencja]] = 0,G331+1,0),0)</f>
        <v>0</v>
      </c>
      <c r="H332">
        <f>IF(ekodom[[#This Row],[Kolumna1]] = 0,0,IF(MOD(ekodom[[#This Row],[Kolumna1]],5) = 0,300,0))</f>
        <v>0</v>
      </c>
      <c r="I332">
        <f>ekodom[[#This Row],[Codziennie]]+ekodom[[#This Row],[Prace]]+ekodom[[#This Row],[Podlewanie]]</f>
        <v>190</v>
      </c>
      <c r="J332" s="3">
        <f>IF(ekodom[[#This Row],[Zużycie]]&gt;ekodom[[#This Row],[Stan]],ABS(ekodom[[#This Row],[Zużycie]]-ekodom[[#This Row],[Stan]]),0)</f>
        <v>0</v>
      </c>
      <c r="K332" s="3">
        <f>ekodom[[#This Row],[Stan]]-ekodom[[#This Row],[Zużycie]]+ekodom[[#This Row],[Z wodociągów]]</f>
        <v>15754</v>
      </c>
    </row>
    <row r="333" spans="1:11" x14ac:dyDescent="0.3">
      <c r="A333" s="1">
        <v>44893</v>
      </c>
      <c r="B333">
        <v>0</v>
      </c>
      <c r="C333">
        <f>ekodom[[#This Row],[retencja]]+K332</f>
        <v>15754</v>
      </c>
      <c r="D333">
        <v>190</v>
      </c>
      <c r="E333">
        <f>IF(WEEKDAY(ekodom[[#This Row],[Data]],2) = 3,70,0)</f>
        <v>0</v>
      </c>
      <c r="F333" s="2">
        <f>IF(AND(MONTH(ekodom[[#This Row],[Data]])&gt;=4,MONTH(ekodom[[#This Row],[Data]])&lt;=9),1,0)</f>
        <v>0</v>
      </c>
      <c r="G333" s="2">
        <f>IF(ekodom[[#This Row],[Czy data pod?]] = 1,IF(ekodom[[#This Row],[retencja]] = 0,G332+1,0),0)</f>
        <v>0</v>
      </c>
      <c r="H333">
        <f>IF(ekodom[[#This Row],[Kolumna1]] = 0,0,IF(MOD(ekodom[[#This Row],[Kolumna1]],5) = 0,300,0))</f>
        <v>0</v>
      </c>
      <c r="I333">
        <f>ekodom[[#This Row],[Codziennie]]+ekodom[[#This Row],[Prace]]+ekodom[[#This Row],[Podlewanie]]</f>
        <v>190</v>
      </c>
      <c r="J333" s="3">
        <f>IF(ekodom[[#This Row],[Zużycie]]&gt;ekodom[[#This Row],[Stan]],ABS(ekodom[[#This Row],[Zużycie]]-ekodom[[#This Row],[Stan]]),0)</f>
        <v>0</v>
      </c>
      <c r="K333" s="3">
        <f>ekodom[[#This Row],[Stan]]-ekodom[[#This Row],[Zużycie]]+ekodom[[#This Row],[Z wodociągów]]</f>
        <v>15564</v>
      </c>
    </row>
    <row r="334" spans="1:11" x14ac:dyDescent="0.3">
      <c r="A334" s="1">
        <v>44894</v>
      </c>
      <c r="B334">
        <v>0</v>
      </c>
      <c r="C334">
        <f>ekodom[[#This Row],[retencja]]+K333</f>
        <v>15564</v>
      </c>
      <c r="D334">
        <v>190</v>
      </c>
      <c r="E334">
        <f>IF(WEEKDAY(ekodom[[#This Row],[Data]],2) = 3,70,0)</f>
        <v>0</v>
      </c>
      <c r="F334" s="2">
        <f>IF(AND(MONTH(ekodom[[#This Row],[Data]])&gt;=4,MONTH(ekodom[[#This Row],[Data]])&lt;=9),1,0)</f>
        <v>0</v>
      </c>
      <c r="G334" s="2">
        <f>IF(ekodom[[#This Row],[Czy data pod?]] = 1,IF(ekodom[[#This Row],[retencja]] = 0,G333+1,0),0)</f>
        <v>0</v>
      </c>
      <c r="H334">
        <f>IF(ekodom[[#This Row],[Kolumna1]] = 0,0,IF(MOD(ekodom[[#This Row],[Kolumna1]],5) = 0,300,0))</f>
        <v>0</v>
      </c>
      <c r="I334">
        <f>ekodom[[#This Row],[Codziennie]]+ekodom[[#This Row],[Prace]]+ekodom[[#This Row],[Podlewanie]]</f>
        <v>190</v>
      </c>
      <c r="J334" s="3">
        <f>IF(ekodom[[#This Row],[Zużycie]]&gt;ekodom[[#This Row],[Stan]],ABS(ekodom[[#This Row],[Zużycie]]-ekodom[[#This Row],[Stan]]),0)</f>
        <v>0</v>
      </c>
      <c r="K334" s="3">
        <f>ekodom[[#This Row],[Stan]]-ekodom[[#This Row],[Zużycie]]+ekodom[[#This Row],[Z wodociągów]]</f>
        <v>15374</v>
      </c>
    </row>
    <row r="335" spans="1:11" x14ac:dyDescent="0.3">
      <c r="A335" s="1">
        <v>44895</v>
      </c>
      <c r="B335">
        <v>0</v>
      </c>
      <c r="C335">
        <f>ekodom[[#This Row],[retencja]]+K334</f>
        <v>15374</v>
      </c>
      <c r="D335">
        <v>190</v>
      </c>
      <c r="E335">
        <f>IF(WEEKDAY(ekodom[[#This Row],[Data]],2) = 3,70,0)</f>
        <v>70</v>
      </c>
      <c r="F335" s="2">
        <f>IF(AND(MONTH(ekodom[[#This Row],[Data]])&gt;=4,MONTH(ekodom[[#This Row],[Data]])&lt;=9),1,0)</f>
        <v>0</v>
      </c>
      <c r="G335" s="2">
        <f>IF(ekodom[[#This Row],[Czy data pod?]] = 1,IF(ekodom[[#This Row],[retencja]] = 0,G334+1,0),0)</f>
        <v>0</v>
      </c>
      <c r="H335">
        <f>IF(ekodom[[#This Row],[Kolumna1]] = 0,0,IF(MOD(ekodom[[#This Row],[Kolumna1]],5) = 0,300,0))</f>
        <v>0</v>
      </c>
      <c r="I335">
        <f>ekodom[[#This Row],[Codziennie]]+ekodom[[#This Row],[Prace]]+ekodom[[#This Row],[Podlewanie]]</f>
        <v>260</v>
      </c>
      <c r="J335" s="3">
        <f>IF(ekodom[[#This Row],[Zużycie]]&gt;ekodom[[#This Row],[Stan]],ABS(ekodom[[#This Row],[Zużycie]]-ekodom[[#This Row],[Stan]]),0)</f>
        <v>0</v>
      </c>
      <c r="K335" s="3">
        <f>ekodom[[#This Row],[Stan]]-ekodom[[#This Row],[Zużycie]]+ekodom[[#This Row],[Z wodociągów]]</f>
        <v>15114</v>
      </c>
    </row>
    <row r="336" spans="1:11" x14ac:dyDescent="0.3">
      <c r="A336" s="1">
        <v>44896</v>
      </c>
      <c r="B336">
        <v>0</v>
      </c>
      <c r="C336">
        <f>ekodom[[#This Row],[retencja]]+K335</f>
        <v>15114</v>
      </c>
      <c r="D336">
        <v>190</v>
      </c>
      <c r="E336">
        <f>IF(WEEKDAY(ekodom[[#This Row],[Data]],2) = 3,70,0)</f>
        <v>0</v>
      </c>
      <c r="F336" s="2">
        <f>IF(AND(MONTH(ekodom[[#This Row],[Data]])&gt;=4,MONTH(ekodom[[#This Row],[Data]])&lt;=9),1,0)</f>
        <v>0</v>
      </c>
      <c r="G336" s="2">
        <f>IF(ekodom[[#This Row],[Czy data pod?]] = 1,IF(ekodom[[#This Row],[retencja]] = 0,G335+1,0),0)</f>
        <v>0</v>
      </c>
      <c r="H336">
        <f>IF(ekodom[[#This Row],[Kolumna1]] = 0,0,IF(MOD(ekodom[[#This Row],[Kolumna1]],5) = 0,300,0))</f>
        <v>0</v>
      </c>
      <c r="I336">
        <f>ekodom[[#This Row],[Codziennie]]+ekodom[[#This Row],[Prace]]+ekodom[[#This Row],[Podlewanie]]</f>
        <v>190</v>
      </c>
      <c r="J336" s="3">
        <f>IF(ekodom[[#This Row],[Zużycie]]&gt;ekodom[[#This Row],[Stan]],ABS(ekodom[[#This Row],[Zużycie]]-ekodom[[#This Row],[Stan]]),0)</f>
        <v>0</v>
      </c>
      <c r="K336" s="3">
        <f>ekodom[[#This Row],[Stan]]-ekodom[[#This Row],[Zużycie]]+ekodom[[#This Row],[Z wodociągów]]</f>
        <v>14924</v>
      </c>
    </row>
    <row r="337" spans="1:11" x14ac:dyDescent="0.3">
      <c r="A337" s="1">
        <v>44897</v>
      </c>
      <c r="B337">
        <v>0</v>
      </c>
      <c r="C337">
        <f>ekodom[[#This Row],[retencja]]+K336</f>
        <v>14924</v>
      </c>
      <c r="D337">
        <v>190</v>
      </c>
      <c r="E337">
        <f>IF(WEEKDAY(ekodom[[#This Row],[Data]],2) = 3,70,0)</f>
        <v>0</v>
      </c>
      <c r="F337" s="2">
        <f>IF(AND(MONTH(ekodom[[#This Row],[Data]])&gt;=4,MONTH(ekodom[[#This Row],[Data]])&lt;=9),1,0)</f>
        <v>0</v>
      </c>
      <c r="G337" s="2">
        <f>IF(ekodom[[#This Row],[Czy data pod?]] = 1,IF(ekodom[[#This Row],[retencja]] = 0,G336+1,0),0)</f>
        <v>0</v>
      </c>
      <c r="H337">
        <f>IF(ekodom[[#This Row],[Kolumna1]] = 0,0,IF(MOD(ekodom[[#This Row],[Kolumna1]],5) = 0,300,0))</f>
        <v>0</v>
      </c>
      <c r="I337">
        <f>ekodom[[#This Row],[Codziennie]]+ekodom[[#This Row],[Prace]]+ekodom[[#This Row],[Podlewanie]]</f>
        <v>190</v>
      </c>
      <c r="J337" s="3">
        <f>IF(ekodom[[#This Row],[Zużycie]]&gt;ekodom[[#This Row],[Stan]],ABS(ekodom[[#This Row],[Zużycie]]-ekodom[[#This Row],[Stan]]),0)</f>
        <v>0</v>
      </c>
      <c r="K337" s="3">
        <f>ekodom[[#This Row],[Stan]]-ekodom[[#This Row],[Zużycie]]+ekodom[[#This Row],[Z wodociągów]]</f>
        <v>14734</v>
      </c>
    </row>
    <row r="338" spans="1:11" x14ac:dyDescent="0.3">
      <c r="A338" s="1">
        <v>44898</v>
      </c>
      <c r="B338">
        <v>0</v>
      </c>
      <c r="C338">
        <f>ekodom[[#This Row],[retencja]]+K337</f>
        <v>14734</v>
      </c>
      <c r="D338">
        <v>190</v>
      </c>
      <c r="E338">
        <f>IF(WEEKDAY(ekodom[[#This Row],[Data]],2) = 3,70,0)</f>
        <v>0</v>
      </c>
      <c r="F338" s="2">
        <f>IF(AND(MONTH(ekodom[[#This Row],[Data]])&gt;=4,MONTH(ekodom[[#This Row],[Data]])&lt;=9),1,0)</f>
        <v>0</v>
      </c>
      <c r="G338" s="2">
        <f>IF(ekodom[[#This Row],[Czy data pod?]] = 1,IF(ekodom[[#This Row],[retencja]] = 0,G337+1,0),0)</f>
        <v>0</v>
      </c>
      <c r="H338">
        <f>IF(ekodom[[#This Row],[Kolumna1]] = 0,0,IF(MOD(ekodom[[#This Row],[Kolumna1]],5) = 0,300,0))</f>
        <v>0</v>
      </c>
      <c r="I338">
        <f>ekodom[[#This Row],[Codziennie]]+ekodom[[#This Row],[Prace]]+ekodom[[#This Row],[Podlewanie]]</f>
        <v>190</v>
      </c>
      <c r="J338" s="3">
        <f>IF(ekodom[[#This Row],[Zużycie]]&gt;ekodom[[#This Row],[Stan]],ABS(ekodom[[#This Row],[Zużycie]]-ekodom[[#This Row],[Stan]]),0)</f>
        <v>0</v>
      </c>
      <c r="K338" s="3">
        <f>ekodom[[#This Row],[Stan]]-ekodom[[#This Row],[Zużycie]]+ekodom[[#This Row],[Z wodociągów]]</f>
        <v>14544</v>
      </c>
    </row>
    <row r="339" spans="1:11" x14ac:dyDescent="0.3">
      <c r="A339" s="1">
        <v>44899</v>
      </c>
      <c r="B339">
        <v>0</v>
      </c>
      <c r="C339">
        <f>ekodom[[#This Row],[retencja]]+K338</f>
        <v>14544</v>
      </c>
      <c r="D339">
        <v>190</v>
      </c>
      <c r="E339">
        <f>IF(WEEKDAY(ekodom[[#This Row],[Data]],2) = 3,70,0)</f>
        <v>0</v>
      </c>
      <c r="F339" s="2">
        <f>IF(AND(MONTH(ekodom[[#This Row],[Data]])&gt;=4,MONTH(ekodom[[#This Row],[Data]])&lt;=9),1,0)</f>
        <v>0</v>
      </c>
      <c r="G339" s="2">
        <f>IF(ekodom[[#This Row],[Czy data pod?]] = 1,IF(ekodom[[#This Row],[retencja]] = 0,G338+1,0),0)</f>
        <v>0</v>
      </c>
      <c r="H339">
        <f>IF(ekodom[[#This Row],[Kolumna1]] = 0,0,IF(MOD(ekodom[[#This Row],[Kolumna1]],5) = 0,300,0))</f>
        <v>0</v>
      </c>
      <c r="I339">
        <f>ekodom[[#This Row],[Codziennie]]+ekodom[[#This Row],[Prace]]+ekodom[[#This Row],[Podlewanie]]</f>
        <v>190</v>
      </c>
      <c r="J339" s="3">
        <f>IF(ekodom[[#This Row],[Zużycie]]&gt;ekodom[[#This Row],[Stan]],ABS(ekodom[[#This Row],[Zużycie]]-ekodom[[#This Row],[Stan]]),0)</f>
        <v>0</v>
      </c>
      <c r="K339" s="3">
        <f>ekodom[[#This Row],[Stan]]-ekodom[[#This Row],[Zużycie]]+ekodom[[#This Row],[Z wodociągów]]</f>
        <v>14354</v>
      </c>
    </row>
    <row r="340" spans="1:11" x14ac:dyDescent="0.3">
      <c r="A340" s="1">
        <v>44900</v>
      </c>
      <c r="B340">
        <v>29</v>
      </c>
      <c r="C340">
        <f>ekodom[[#This Row],[retencja]]+K339</f>
        <v>14383</v>
      </c>
      <c r="D340">
        <v>190</v>
      </c>
      <c r="E340">
        <f>IF(WEEKDAY(ekodom[[#This Row],[Data]],2) = 3,70,0)</f>
        <v>0</v>
      </c>
      <c r="F340" s="2">
        <f>IF(AND(MONTH(ekodom[[#This Row],[Data]])&gt;=4,MONTH(ekodom[[#This Row],[Data]])&lt;=9),1,0)</f>
        <v>0</v>
      </c>
      <c r="G340" s="2">
        <f>IF(ekodom[[#This Row],[Czy data pod?]] = 1,IF(ekodom[[#This Row],[retencja]] = 0,G339+1,0),0)</f>
        <v>0</v>
      </c>
      <c r="H340">
        <f>IF(ekodom[[#This Row],[Kolumna1]] = 0,0,IF(MOD(ekodom[[#This Row],[Kolumna1]],5) = 0,300,0))</f>
        <v>0</v>
      </c>
      <c r="I340">
        <f>ekodom[[#This Row],[Codziennie]]+ekodom[[#This Row],[Prace]]+ekodom[[#This Row],[Podlewanie]]</f>
        <v>190</v>
      </c>
      <c r="J340" s="3">
        <f>IF(ekodom[[#This Row],[Zużycie]]&gt;ekodom[[#This Row],[Stan]],ABS(ekodom[[#This Row],[Zużycie]]-ekodom[[#This Row],[Stan]]),0)</f>
        <v>0</v>
      </c>
      <c r="K340" s="3">
        <f>ekodom[[#This Row],[Stan]]-ekodom[[#This Row],[Zużycie]]+ekodom[[#This Row],[Z wodociągów]]</f>
        <v>14193</v>
      </c>
    </row>
    <row r="341" spans="1:11" x14ac:dyDescent="0.3">
      <c r="A341" s="1">
        <v>44901</v>
      </c>
      <c r="B341">
        <v>46</v>
      </c>
      <c r="C341">
        <f>ekodom[[#This Row],[retencja]]+K340</f>
        <v>14239</v>
      </c>
      <c r="D341">
        <v>190</v>
      </c>
      <c r="E341">
        <f>IF(WEEKDAY(ekodom[[#This Row],[Data]],2) = 3,70,0)</f>
        <v>0</v>
      </c>
      <c r="F341" s="2">
        <f>IF(AND(MONTH(ekodom[[#This Row],[Data]])&gt;=4,MONTH(ekodom[[#This Row],[Data]])&lt;=9),1,0)</f>
        <v>0</v>
      </c>
      <c r="G341" s="2">
        <f>IF(ekodom[[#This Row],[Czy data pod?]] = 1,IF(ekodom[[#This Row],[retencja]] = 0,G340+1,0),0)</f>
        <v>0</v>
      </c>
      <c r="H341">
        <f>IF(ekodom[[#This Row],[Kolumna1]] = 0,0,IF(MOD(ekodom[[#This Row],[Kolumna1]],5) = 0,300,0))</f>
        <v>0</v>
      </c>
      <c r="I341">
        <f>ekodom[[#This Row],[Codziennie]]+ekodom[[#This Row],[Prace]]+ekodom[[#This Row],[Podlewanie]]</f>
        <v>190</v>
      </c>
      <c r="J341" s="3">
        <f>IF(ekodom[[#This Row],[Zużycie]]&gt;ekodom[[#This Row],[Stan]],ABS(ekodom[[#This Row],[Zużycie]]-ekodom[[#This Row],[Stan]]),0)</f>
        <v>0</v>
      </c>
      <c r="K341" s="3">
        <f>ekodom[[#This Row],[Stan]]-ekodom[[#This Row],[Zużycie]]+ekodom[[#This Row],[Z wodociągów]]</f>
        <v>14049</v>
      </c>
    </row>
    <row r="342" spans="1:11" x14ac:dyDescent="0.3">
      <c r="A342" s="1">
        <v>44902</v>
      </c>
      <c r="B342">
        <v>0</v>
      </c>
      <c r="C342">
        <f>ekodom[[#This Row],[retencja]]+K341</f>
        <v>14049</v>
      </c>
      <c r="D342">
        <v>190</v>
      </c>
      <c r="E342">
        <f>IF(WEEKDAY(ekodom[[#This Row],[Data]],2) = 3,70,0)</f>
        <v>70</v>
      </c>
      <c r="F342" s="2">
        <f>IF(AND(MONTH(ekodom[[#This Row],[Data]])&gt;=4,MONTH(ekodom[[#This Row],[Data]])&lt;=9),1,0)</f>
        <v>0</v>
      </c>
      <c r="G342" s="2">
        <f>IF(ekodom[[#This Row],[Czy data pod?]] = 1,IF(ekodom[[#This Row],[retencja]] = 0,G341+1,0),0)</f>
        <v>0</v>
      </c>
      <c r="H342">
        <f>IF(ekodom[[#This Row],[Kolumna1]] = 0,0,IF(MOD(ekodom[[#This Row],[Kolumna1]],5) = 0,300,0))</f>
        <v>0</v>
      </c>
      <c r="I342">
        <f>ekodom[[#This Row],[Codziennie]]+ekodom[[#This Row],[Prace]]+ekodom[[#This Row],[Podlewanie]]</f>
        <v>260</v>
      </c>
      <c r="J342" s="3">
        <f>IF(ekodom[[#This Row],[Zużycie]]&gt;ekodom[[#This Row],[Stan]],ABS(ekodom[[#This Row],[Zużycie]]-ekodom[[#This Row],[Stan]]),0)</f>
        <v>0</v>
      </c>
      <c r="K342" s="3">
        <f>ekodom[[#This Row],[Stan]]-ekodom[[#This Row],[Zużycie]]+ekodom[[#This Row],[Z wodociągów]]</f>
        <v>13789</v>
      </c>
    </row>
    <row r="343" spans="1:11" x14ac:dyDescent="0.3">
      <c r="A343" s="1">
        <v>44903</v>
      </c>
      <c r="B343">
        <v>0</v>
      </c>
      <c r="C343">
        <f>ekodom[[#This Row],[retencja]]+K342</f>
        <v>13789</v>
      </c>
      <c r="D343">
        <v>190</v>
      </c>
      <c r="E343">
        <f>IF(WEEKDAY(ekodom[[#This Row],[Data]],2) = 3,70,0)</f>
        <v>0</v>
      </c>
      <c r="F343" s="2">
        <f>IF(AND(MONTH(ekodom[[#This Row],[Data]])&gt;=4,MONTH(ekodom[[#This Row],[Data]])&lt;=9),1,0)</f>
        <v>0</v>
      </c>
      <c r="G343" s="2">
        <f>IF(ekodom[[#This Row],[Czy data pod?]] = 1,IF(ekodom[[#This Row],[retencja]] = 0,G342+1,0),0)</f>
        <v>0</v>
      </c>
      <c r="H343">
        <f>IF(ekodom[[#This Row],[Kolumna1]] = 0,0,IF(MOD(ekodom[[#This Row],[Kolumna1]],5) = 0,300,0))</f>
        <v>0</v>
      </c>
      <c r="I343">
        <f>ekodom[[#This Row],[Codziennie]]+ekodom[[#This Row],[Prace]]+ekodom[[#This Row],[Podlewanie]]</f>
        <v>190</v>
      </c>
      <c r="J343" s="3">
        <f>IF(ekodom[[#This Row],[Zużycie]]&gt;ekodom[[#This Row],[Stan]],ABS(ekodom[[#This Row],[Zużycie]]-ekodom[[#This Row],[Stan]]),0)</f>
        <v>0</v>
      </c>
      <c r="K343" s="3">
        <f>ekodom[[#This Row],[Stan]]-ekodom[[#This Row],[Zużycie]]+ekodom[[#This Row],[Z wodociągów]]</f>
        <v>13599</v>
      </c>
    </row>
    <row r="344" spans="1:11" x14ac:dyDescent="0.3">
      <c r="A344" s="1">
        <v>44904</v>
      </c>
      <c r="B344">
        <v>0</v>
      </c>
      <c r="C344">
        <f>ekodom[[#This Row],[retencja]]+K343</f>
        <v>13599</v>
      </c>
      <c r="D344">
        <v>190</v>
      </c>
      <c r="E344">
        <f>IF(WEEKDAY(ekodom[[#This Row],[Data]],2) = 3,70,0)</f>
        <v>0</v>
      </c>
      <c r="F344" s="2">
        <f>IF(AND(MONTH(ekodom[[#This Row],[Data]])&gt;=4,MONTH(ekodom[[#This Row],[Data]])&lt;=9),1,0)</f>
        <v>0</v>
      </c>
      <c r="G344" s="2">
        <f>IF(ekodom[[#This Row],[Czy data pod?]] = 1,IF(ekodom[[#This Row],[retencja]] = 0,G343+1,0),0)</f>
        <v>0</v>
      </c>
      <c r="H344">
        <f>IF(ekodom[[#This Row],[Kolumna1]] = 0,0,IF(MOD(ekodom[[#This Row],[Kolumna1]],5) = 0,300,0))</f>
        <v>0</v>
      </c>
      <c r="I344">
        <f>ekodom[[#This Row],[Codziennie]]+ekodom[[#This Row],[Prace]]+ekodom[[#This Row],[Podlewanie]]</f>
        <v>190</v>
      </c>
      <c r="J344" s="3">
        <f>IF(ekodom[[#This Row],[Zużycie]]&gt;ekodom[[#This Row],[Stan]],ABS(ekodom[[#This Row],[Zużycie]]-ekodom[[#This Row],[Stan]]),0)</f>
        <v>0</v>
      </c>
      <c r="K344" s="3">
        <f>ekodom[[#This Row],[Stan]]-ekodom[[#This Row],[Zużycie]]+ekodom[[#This Row],[Z wodociągów]]</f>
        <v>13409</v>
      </c>
    </row>
    <row r="345" spans="1:11" x14ac:dyDescent="0.3">
      <c r="A345" s="1">
        <v>44905</v>
      </c>
      <c r="B345">
        <v>0</v>
      </c>
      <c r="C345">
        <f>ekodom[[#This Row],[retencja]]+K344</f>
        <v>13409</v>
      </c>
      <c r="D345">
        <v>190</v>
      </c>
      <c r="E345">
        <f>IF(WEEKDAY(ekodom[[#This Row],[Data]],2) = 3,70,0)</f>
        <v>0</v>
      </c>
      <c r="F345" s="2">
        <f>IF(AND(MONTH(ekodom[[#This Row],[Data]])&gt;=4,MONTH(ekodom[[#This Row],[Data]])&lt;=9),1,0)</f>
        <v>0</v>
      </c>
      <c r="G345" s="2">
        <f>IF(ekodom[[#This Row],[Czy data pod?]] = 1,IF(ekodom[[#This Row],[retencja]] = 0,G344+1,0),0)</f>
        <v>0</v>
      </c>
      <c r="H345">
        <f>IF(ekodom[[#This Row],[Kolumna1]] = 0,0,IF(MOD(ekodom[[#This Row],[Kolumna1]],5) = 0,300,0))</f>
        <v>0</v>
      </c>
      <c r="I345">
        <f>ekodom[[#This Row],[Codziennie]]+ekodom[[#This Row],[Prace]]+ekodom[[#This Row],[Podlewanie]]</f>
        <v>190</v>
      </c>
      <c r="J345" s="3">
        <f>IF(ekodom[[#This Row],[Zużycie]]&gt;ekodom[[#This Row],[Stan]],ABS(ekodom[[#This Row],[Zużycie]]-ekodom[[#This Row],[Stan]]),0)</f>
        <v>0</v>
      </c>
      <c r="K345" s="3">
        <f>ekodom[[#This Row],[Stan]]-ekodom[[#This Row],[Zużycie]]+ekodom[[#This Row],[Z wodociągów]]</f>
        <v>13219</v>
      </c>
    </row>
    <row r="346" spans="1:11" x14ac:dyDescent="0.3">
      <c r="A346" s="1">
        <v>44906</v>
      </c>
      <c r="B346">
        <v>0</v>
      </c>
      <c r="C346">
        <f>ekodom[[#This Row],[retencja]]+K345</f>
        <v>13219</v>
      </c>
      <c r="D346">
        <v>190</v>
      </c>
      <c r="E346">
        <f>IF(WEEKDAY(ekodom[[#This Row],[Data]],2) = 3,70,0)</f>
        <v>0</v>
      </c>
      <c r="F346" s="2">
        <f>IF(AND(MONTH(ekodom[[#This Row],[Data]])&gt;=4,MONTH(ekodom[[#This Row],[Data]])&lt;=9),1,0)</f>
        <v>0</v>
      </c>
      <c r="G346" s="2">
        <f>IF(ekodom[[#This Row],[Czy data pod?]] = 1,IF(ekodom[[#This Row],[retencja]] = 0,G345+1,0),0)</f>
        <v>0</v>
      </c>
      <c r="H346">
        <f>IF(ekodom[[#This Row],[Kolumna1]] = 0,0,IF(MOD(ekodom[[#This Row],[Kolumna1]],5) = 0,300,0))</f>
        <v>0</v>
      </c>
      <c r="I346">
        <f>ekodom[[#This Row],[Codziennie]]+ekodom[[#This Row],[Prace]]+ekodom[[#This Row],[Podlewanie]]</f>
        <v>190</v>
      </c>
      <c r="J346" s="3">
        <f>IF(ekodom[[#This Row],[Zużycie]]&gt;ekodom[[#This Row],[Stan]],ABS(ekodom[[#This Row],[Zużycie]]-ekodom[[#This Row],[Stan]]),0)</f>
        <v>0</v>
      </c>
      <c r="K346" s="3">
        <f>ekodom[[#This Row],[Stan]]-ekodom[[#This Row],[Zużycie]]+ekodom[[#This Row],[Z wodociągów]]</f>
        <v>13029</v>
      </c>
    </row>
    <row r="347" spans="1:11" x14ac:dyDescent="0.3">
      <c r="A347" s="1">
        <v>44907</v>
      </c>
      <c r="B347">
        <v>0</v>
      </c>
      <c r="C347">
        <f>ekodom[[#This Row],[retencja]]+K346</f>
        <v>13029</v>
      </c>
      <c r="D347">
        <v>190</v>
      </c>
      <c r="E347">
        <f>IF(WEEKDAY(ekodom[[#This Row],[Data]],2) = 3,70,0)</f>
        <v>0</v>
      </c>
      <c r="F347" s="2">
        <f>IF(AND(MONTH(ekodom[[#This Row],[Data]])&gt;=4,MONTH(ekodom[[#This Row],[Data]])&lt;=9),1,0)</f>
        <v>0</v>
      </c>
      <c r="G347" s="2">
        <f>IF(ekodom[[#This Row],[Czy data pod?]] = 1,IF(ekodom[[#This Row],[retencja]] = 0,G346+1,0),0)</f>
        <v>0</v>
      </c>
      <c r="H347">
        <f>IF(ekodom[[#This Row],[Kolumna1]] = 0,0,IF(MOD(ekodom[[#This Row],[Kolumna1]],5) = 0,300,0))</f>
        <v>0</v>
      </c>
      <c r="I347">
        <f>ekodom[[#This Row],[Codziennie]]+ekodom[[#This Row],[Prace]]+ekodom[[#This Row],[Podlewanie]]</f>
        <v>190</v>
      </c>
      <c r="J347" s="3">
        <f>IF(ekodom[[#This Row],[Zużycie]]&gt;ekodom[[#This Row],[Stan]],ABS(ekodom[[#This Row],[Zużycie]]-ekodom[[#This Row],[Stan]]),0)</f>
        <v>0</v>
      </c>
      <c r="K347" s="3">
        <f>ekodom[[#This Row],[Stan]]-ekodom[[#This Row],[Zużycie]]+ekodom[[#This Row],[Z wodociągów]]</f>
        <v>12839</v>
      </c>
    </row>
    <row r="348" spans="1:11" x14ac:dyDescent="0.3">
      <c r="A348" s="1">
        <v>44908</v>
      </c>
      <c r="B348">
        <v>145</v>
      </c>
      <c r="C348">
        <f>ekodom[[#This Row],[retencja]]+K347</f>
        <v>12984</v>
      </c>
      <c r="D348">
        <v>190</v>
      </c>
      <c r="E348">
        <f>IF(WEEKDAY(ekodom[[#This Row],[Data]],2) = 3,70,0)</f>
        <v>0</v>
      </c>
      <c r="F348" s="2">
        <f>IF(AND(MONTH(ekodom[[#This Row],[Data]])&gt;=4,MONTH(ekodom[[#This Row],[Data]])&lt;=9),1,0)</f>
        <v>0</v>
      </c>
      <c r="G348" s="2">
        <f>IF(ekodom[[#This Row],[Czy data pod?]] = 1,IF(ekodom[[#This Row],[retencja]] = 0,G347+1,0),0)</f>
        <v>0</v>
      </c>
      <c r="H348">
        <f>IF(ekodom[[#This Row],[Kolumna1]] = 0,0,IF(MOD(ekodom[[#This Row],[Kolumna1]],5) = 0,300,0))</f>
        <v>0</v>
      </c>
      <c r="I348">
        <f>ekodom[[#This Row],[Codziennie]]+ekodom[[#This Row],[Prace]]+ekodom[[#This Row],[Podlewanie]]</f>
        <v>190</v>
      </c>
      <c r="J348" s="3">
        <f>IF(ekodom[[#This Row],[Zużycie]]&gt;ekodom[[#This Row],[Stan]],ABS(ekodom[[#This Row],[Zużycie]]-ekodom[[#This Row],[Stan]]),0)</f>
        <v>0</v>
      </c>
      <c r="K348" s="3">
        <f>ekodom[[#This Row],[Stan]]-ekodom[[#This Row],[Zużycie]]+ekodom[[#This Row],[Z wodociągów]]</f>
        <v>12794</v>
      </c>
    </row>
    <row r="349" spans="1:11" x14ac:dyDescent="0.3">
      <c r="A349" s="1">
        <v>44909</v>
      </c>
      <c r="B349">
        <v>0</v>
      </c>
      <c r="C349">
        <f>ekodom[[#This Row],[retencja]]+K348</f>
        <v>12794</v>
      </c>
      <c r="D349">
        <v>190</v>
      </c>
      <c r="E349">
        <f>IF(WEEKDAY(ekodom[[#This Row],[Data]],2) = 3,70,0)</f>
        <v>70</v>
      </c>
      <c r="F349" s="2">
        <f>IF(AND(MONTH(ekodom[[#This Row],[Data]])&gt;=4,MONTH(ekodom[[#This Row],[Data]])&lt;=9),1,0)</f>
        <v>0</v>
      </c>
      <c r="G349" s="2">
        <f>IF(ekodom[[#This Row],[Czy data pod?]] = 1,IF(ekodom[[#This Row],[retencja]] = 0,G348+1,0),0)</f>
        <v>0</v>
      </c>
      <c r="H349">
        <f>IF(ekodom[[#This Row],[Kolumna1]] = 0,0,IF(MOD(ekodom[[#This Row],[Kolumna1]],5) = 0,300,0))</f>
        <v>0</v>
      </c>
      <c r="I349">
        <f>ekodom[[#This Row],[Codziennie]]+ekodom[[#This Row],[Prace]]+ekodom[[#This Row],[Podlewanie]]</f>
        <v>260</v>
      </c>
      <c r="J349" s="3">
        <f>IF(ekodom[[#This Row],[Zużycie]]&gt;ekodom[[#This Row],[Stan]],ABS(ekodom[[#This Row],[Zużycie]]-ekodom[[#This Row],[Stan]]),0)</f>
        <v>0</v>
      </c>
      <c r="K349" s="3">
        <f>ekodom[[#This Row],[Stan]]-ekodom[[#This Row],[Zużycie]]+ekodom[[#This Row],[Z wodociągów]]</f>
        <v>12534</v>
      </c>
    </row>
    <row r="350" spans="1:11" x14ac:dyDescent="0.3">
      <c r="A350" s="1">
        <v>44910</v>
      </c>
      <c r="B350">
        <v>0</v>
      </c>
      <c r="C350">
        <f>ekodom[[#This Row],[retencja]]+K349</f>
        <v>12534</v>
      </c>
      <c r="D350">
        <v>190</v>
      </c>
      <c r="E350">
        <f>IF(WEEKDAY(ekodom[[#This Row],[Data]],2) = 3,70,0)</f>
        <v>0</v>
      </c>
      <c r="F350" s="2">
        <f>IF(AND(MONTH(ekodom[[#This Row],[Data]])&gt;=4,MONTH(ekodom[[#This Row],[Data]])&lt;=9),1,0)</f>
        <v>0</v>
      </c>
      <c r="G350" s="2">
        <f>IF(ekodom[[#This Row],[Czy data pod?]] = 1,IF(ekodom[[#This Row],[retencja]] = 0,G349+1,0),0)</f>
        <v>0</v>
      </c>
      <c r="H350">
        <f>IF(ekodom[[#This Row],[Kolumna1]] = 0,0,IF(MOD(ekodom[[#This Row],[Kolumna1]],5) = 0,300,0))</f>
        <v>0</v>
      </c>
      <c r="I350">
        <f>ekodom[[#This Row],[Codziennie]]+ekodom[[#This Row],[Prace]]+ekodom[[#This Row],[Podlewanie]]</f>
        <v>190</v>
      </c>
      <c r="J350" s="3">
        <f>IF(ekodom[[#This Row],[Zużycie]]&gt;ekodom[[#This Row],[Stan]],ABS(ekodom[[#This Row],[Zużycie]]-ekodom[[#This Row],[Stan]]),0)</f>
        <v>0</v>
      </c>
      <c r="K350" s="3">
        <f>ekodom[[#This Row],[Stan]]-ekodom[[#This Row],[Zużycie]]+ekodom[[#This Row],[Z wodociągów]]</f>
        <v>12344</v>
      </c>
    </row>
    <row r="351" spans="1:11" x14ac:dyDescent="0.3">
      <c r="A351" s="1">
        <v>44911</v>
      </c>
      <c r="B351">
        <v>24</v>
      </c>
      <c r="C351">
        <f>ekodom[[#This Row],[retencja]]+K350</f>
        <v>12368</v>
      </c>
      <c r="D351">
        <v>190</v>
      </c>
      <c r="E351">
        <f>IF(WEEKDAY(ekodom[[#This Row],[Data]],2) = 3,70,0)</f>
        <v>0</v>
      </c>
      <c r="F351" s="2">
        <f>IF(AND(MONTH(ekodom[[#This Row],[Data]])&gt;=4,MONTH(ekodom[[#This Row],[Data]])&lt;=9),1,0)</f>
        <v>0</v>
      </c>
      <c r="G351" s="2">
        <f>IF(ekodom[[#This Row],[Czy data pod?]] = 1,IF(ekodom[[#This Row],[retencja]] = 0,G350+1,0),0)</f>
        <v>0</v>
      </c>
      <c r="H351">
        <f>IF(ekodom[[#This Row],[Kolumna1]] = 0,0,IF(MOD(ekodom[[#This Row],[Kolumna1]],5) = 0,300,0))</f>
        <v>0</v>
      </c>
      <c r="I351">
        <f>ekodom[[#This Row],[Codziennie]]+ekodom[[#This Row],[Prace]]+ekodom[[#This Row],[Podlewanie]]</f>
        <v>190</v>
      </c>
      <c r="J351" s="3">
        <f>IF(ekodom[[#This Row],[Zużycie]]&gt;ekodom[[#This Row],[Stan]],ABS(ekodom[[#This Row],[Zużycie]]-ekodom[[#This Row],[Stan]]),0)</f>
        <v>0</v>
      </c>
      <c r="K351" s="3">
        <f>ekodom[[#This Row],[Stan]]-ekodom[[#This Row],[Zużycie]]+ekodom[[#This Row],[Z wodociągów]]</f>
        <v>12178</v>
      </c>
    </row>
    <row r="352" spans="1:11" x14ac:dyDescent="0.3">
      <c r="A352" s="1">
        <v>44912</v>
      </c>
      <c r="B352">
        <v>0</v>
      </c>
      <c r="C352">
        <f>ekodom[[#This Row],[retencja]]+K351</f>
        <v>12178</v>
      </c>
      <c r="D352">
        <v>190</v>
      </c>
      <c r="E352">
        <f>IF(WEEKDAY(ekodom[[#This Row],[Data]],2) = 3,70,0)</f>
        <v>0</v>
      </c>
      <c r="F352" s="2">
        <f>IF(AND(MONTH(ekodom[[#This Row],[Data]])&gt;=4,MONTH(ekodom[[#This Row],[Data]])&lt;=9),1,0)</f>
        <v>0</v>
      </c>
      <c r="G352" s="2">
        <f>IF(ekodom[[#This Row],[Czy data pod?]] = 1,IF(ekodom[[#This Row],[retencja]] = 0,G351+1,0),0)</f>
        <v>0</v>
      </c>
      <c r="H352">
        <f>IF(ekodom[[#This Row],[Kolumna1]] = 0,0,IF(MOD(ekodom[[#This Row],[Kolumna1]],5) = 0,300,0))</f>
        <v>0</v>
      </c>
      <c r="I352">
        <f>ekodom[[#This Row],[Codziennie]]+ekodom[[#This Row],[Prace]]+ekodom[[#This Row],[Podlewanie]]</f>
        <v>190</v>
      </c>
      <c r="J352" s="3">
        <f>IF(ekodom[[#This Row],[Zużycie]]&gt;ekodom[[#This Row],[Stan]],ABS(ekodom[[#This Row],[Zużycie]]-ekodom[[#This Row],[Stan]]),0)</f>
        <v>0</v>
      </c>
      <c r="K352" s="3">
        <f>ekodom[[#This Row],[Stan]]-ekodom[[#This Row],[Zużycie]]+ekodom[[#This Row],[Z wodociągów]]</f>
        <v>11988</v>
      </c>
    </row>
    <row r="353" spans="1:11" x14ac:dyDescent="0.3">
      <c r="A353" s="1">
        <v>44913</v>
      </c>
      <c r="B353">
        <v>0</v>
      </c>
      <c r="C353">
        <f>ekodom[[#This Row],[retencja]]+K352</f>
        <v>11988</v>
      </c>
      <c r="D353">
        <v>190</v>
      </c>
      <c r="E353">
        <f>IF(WEEKDAY(ekodom[[#This Row],[Data]],2) = 3,70,0)</f>
        <v>0</v>
      </c>
      <c r="F353" s="2">
        <f>IF(AND(MONTH(ekodom[[#This Row],[Data]])&gt;=4,MONTH(ekodom[[#This Row],[Data]])&lt;=9),1,0)</f>
        <v>0</v>
      </c>
      <c r="G353" s="2">
        <f>IF(ekodom[[#This Row],[Czy data pod?]] = 1,IF(ekodom[[#This Row],[retencja]] = 0,G352+1,0),0)</f>
        <v>0</v>
      </c>
      <c r="H353">
        <f>IF(ekodom[[#This Row],[Kolumna1]] = 0,0,IF(MOD(ekodom[[#This Row],[Kolumna1]],5) = 0,300,0))</f>
        <v>0</v>
      </c>
      <c r="I353">
        <f>ekodom[[#This Row],[Codziennie]]+ekodom[[#This Row],[Prace]]+ekodom[[#This Row],[Podlewanie]]</f>
        <v>190</v>
      </c>
      <c r="J353" s="3">
        <f>IF(ekodom[[#This Row],[Zużycie]]&gt;ekodom[[#This Row],[Stan]],ABS(ekodom[[#This Row],[Zużycie]]-ekodom[[#This Row],[Stan]]),0)</f>
        <v>0</v>
      </c>
      <c r="K353" s="3">
        <f>ekodom[[#This Row],[Stan]]-ekodom[[#This Row],[Zużycie]]+ekodom[[#This Row],[Z wodociągów]]</f>
        <v>11798</v>
      </c>
    </row>
    <row r="354" spans="1:11" x14ac:dyDescent="0.3">
      <c r="A354" s="1">
        <v>44914</v>
      </c>
      <c r="B354">
        <v>45</v>
      </c>
      <c r="C354">
        <f>ekodom[[#This Row],[retencja]]+K353</f>
        <v>11843</v>
      </c>
      <c r="D354">
        <v>190</v>
      </c>
      <c r="E354">
        <f>IF(WEEKDAY(ekodom[[#This Row],[Data]],2) = 3,70,0)</f>
        <v>0</v>
      </c>
      <c r="F354" s="2">
        <f>IF(AND(MONTH(ekodom[[#This Row],[Data]])&gt;=4,MONTH(ekodom[[#This Row],[Data]])&lt;=9),1,0)</f>
        <v>0</v>
      </c>
      <c r="G354" s="2">
        <f>IF(ekodom[[#This Row],[Czy data pod?]] = 1,IF(ekodom[[#This Row],[retencja]] = 0,G353+1,0),0)</f>
        <v>0</v>
      </c>
      <c r="H354">
        <f>IF(ekodom[[#This Row],[Kolumna1]] = 0,0,IF(MOD(ekodom[[#This Row],[Kolumna1]],5) = 0,300,0))</f>
        <v>0</v>
      </c>
      <c r="I354">
        <f>ekodom[[#This Row],[Codziennie]]+ekodom[[#This Row],[Prace]]+ekodom[[#This Row],[Podlewanie]]</f>
        <v>190</v>
      </c>
      <c r="J354" s="3">
        <f>IF(ekodom[[#This Row],[Zużycie]]&gt;ekodom[[#This Row],[Stan]],ABS(ekodom[[#This Row],[Zużycie]]-ekodom[[#This Row],[Stan]]),0)</f>
        <v>0</v>
      </c>
      <c r="K354" s="3">
        <f>ekodom[[#This Row],[Stan]]-ekodom[[#This Row],[Zużycie]]+ekodom[[#This Row],[Z wodociągów]]</f>
        <v>11653</v>
      </c>
    </row>
    <row r="355" spans="1:11" x14ac:dyDescent="0.3">
      <c r="A355" s="1">
        <v>44915</v>
      </c>
      <c r="B355">
        <v>97</v>
      </c>
      <c r="C355">
        <f>ekodom[[#This Row],[retencja]]+K354</f>
        <v>11750</v>
      </c>
      <c r="D355">
        <v>190</v>
      </c>
      <c r="E355">
        <f>IF(WEEKDAY(ekodom[[#This Row],[Data]],2) = 3,70,0)</f>
        <v>0</v>
      </c>
      <c r="F355" s="2">
        <f>IF(AND(MONTH(ekodom[[#This Row],[Data]])&gt;=4,MONTH(ekodom[[#This Row],[Data]])&lt;=9),1,0)</f>
        <v>0</v>
      </c>
      <c r="G355" s="2">
        <f>IF(ekodom[[#This Row],[Czy data pod?]] = 1,IF(ekodom[[#This Row],[retencja]] = 0,G354+1,0),0)</f>
        <v>0</v>
      </c>
      <c r="H355">
        <f>IF(ekodom[[#This Row],[Kolumna1]] = 0,0,IF(MOD(ekodom[[#This Row],[Kolumna1]],5) = 0,300,0))</f>
        <v>0</v>
      </c>
      <c r="I355">
        <f>ekodom[[#This Row],[Codziennie]]+ekodom[[#This Row],[Prace]]+ekodom[[#This Row],[Podlewanie]]</f>
        <v>190</v>
      </c>
      <c r="J355" s="3">
        <f>IF(ekodom[[#This Row],[Zużycie]]&gt;ekodom[[#This Row],[Stan]],ABS(ekodom[[#This Row],[Zużycie]]-ekodom[[#This Row],[Stan]]),0)</f>
        <v>0</v>
      </c>
      <c r="K355" s="3">
        <f>ekodom[[#This Row],[Stan]]-ekodom[[#This Row],[Zużycie]]+ekodom[[#This Row],[Z wodociągów]]</f>
        <v>11560</v>
      </c>
    </row>
    <row r="356" spans="1:11" x14ac:dyDescent="0.3">
      <c r="A356" s="1">
        <v>44916</v>
      </c>
      <c r="B356">
        <v>0</v>
      </c>
      <c r="C356">
        <f>ekodom[[#This Row],[retencja]]+K355</f>
        <v>11560</v>
      </c>
      <c r="D356">
        <v>190</v>
      </c>
      <c r="E356">
        <f>IF(WEEKDAY(ekodom[[#This Row],[Data]],2) = 3,70,0)</f>
        <v>70</v>
      </c>
      <c r="F356" s="2">
        <f>IF(AND(MONTH(ekodom[[#This Row],[Data]])&gt;=4,MONTH(ekodom[[#This Row],[Data]])&lt;=9),1,0)</f>
        <v>0</v>
      </c>
      <c r="G356" s="2">
        <f>IF(ekodom[[#This Row],[Czy data pod?]] = 1,IF(ekodom[[#This Row],[retencja]] = 0,G355+1,0),0)</f>
        <v>0</v>
      </c>
      <c r="H356">
        <f>IF(ekodom[[#This Row],[Kolumna1]] = 0,0,IF(MOD(ekodom[[#This Row],[Kolumna1]],5) = 0,300,0))</f>
        <v>0</v>
      </c>
      <c r="I356">
        <f>ekodom[[#This Row],[Codziennie]]+ekodom[[#This Row],[Prace]]+ekodom[[#This Row],[Podlewanie]]</f>
        <v>260</v>
      </c>
      <c r="J356" s="3">
        <f>IF(ekodom[[#This Row],[Zużycie]]&gt;ekodom[[#This Row],[Stan]],ABS(ekodom[[#This Row],[Zużycie]]-ekodom[[#This Row],[Stan]]),0)</f>
        <v>0</v>
      </c>
      <c r="K356" s="3">
        <f>ekodom[[#This Row],[Stan]]-ekodom[[#This Row],[Zużycie]]+ekodom[[#This Row],[Z wodociągów]]</f>
        <v>11300</v>
      </c>
    </row>
    <row r="357" spans="1:11" x14ac:dyDescent="0.3">
      <c r="A357" s="1">
        <v>44917</v>
      </c>
      <c r="B357">
        <v>22</v>
      </c>
      <c r="C357">
        <f>ekodom[[#This Row],[retencja]]+K356</f>
        <v>11322</v>
      </c>
      <c r="D357">
        <v>190</v>
      </c>
      <c r="E357">
        <f>IF(WEEKDAY(ekodom[[#This Row],[Data]],2) = 3,70,0)</f>
        <v>0</v>
      </c>
      <c r="F357" s="2">
        <f>IF(AND(MONTH(ekodom[[#This Row],[Data]])&gt;=4,MONTH(ekodom[[#This Row],[Data]])&lt;=9),1,0)</f>
        <v>0</v>
      </c>
      <c r="G357" s="2">
        <f>IF(ekodom[[#This Row],[Czy data pod?]] = 1,IF(ekodom[[#This Row],[retencja]] = 0,G356+1,0),0)</f>
        <v>0</v>
      </c>
      <c r="H357">
        <f>IF(ekodom[[#This Row],[Kolumna1]] = 0,0,IF(MOD(ekodom[[#This Row],[Kolumna1]],5) = 0,300,0))</f>
        <v>0</v>
      </c>
      <c r="I357">
        <f>ekodom[[#This Row],[Codziennie]]+ekodom[[#This Row],[Prace]]+ekodom[[#This Row],[Podlewanie]]</f>
        <v>190</v>
      </c>
      <c r="J357" s="3">
        <f>IF(ekodom[[#This Row],[Zużycie]]&gt;ekodom[[#This Row],[Stan]],ABS(ekodom[[#This Row],[Zużycie]]-ekodom[[#This Row],[Stan]]),0)</f>
        <v>0</v>
      </c>
      <c r="K357" s="3">
        <f>ekodom[[#This Row],[Stan]]-ekodom[[#This Row],[Zużycie]]+ekodom[[#This Row],[Z wodociągów]]</f>
        <v>11132</v>
      </c>
    </row>
    <row r="358" spans="1:11" x14ac:dyDescent="0.3">
      <c r="A358" s="1">
        <v>44918</v>
      </c>
      <c r="B358">
        <v>0</v>
      </c>
      <c r="C358">
        <f>ekodom[[#This Row],[retencja]]+K357</f>
        <v>11132</v>
      </c>
      <c r="D358">
        <v>190</v>
      </c>
      <c r="E358">
        <f>IF(WEEKDAY(ekodom[[#This Row],[Data]],2) = 3,70,0)</f>
        <v>0</v>
      </c>
      <c r="F358" s="2">
        <f>IF(AND(MONTH(ekodom[[#This Row],[Data]])&gt;=4,MONTH(ekodom[[#This Row],[Data]])&lt;=9),1,0)</f>
        <v>0</v>
      </c>
      <c r="G358" s="2">
        <f>IF(ekodom[[#This Row],[Czy data pod?]] = 1,IF(ekodom[[#This Row],[retencja]] = 0,G357+1,0),0)</f>
        <v>0</v>
      </c>
      <c r="H358">
        <f>IF(ekodom[[#This Row],[Kolumna1]] = 0,0,IF(MOD(ekodom[[#This Row],[Kolumna1]],5) = 0,300,0))</f>
        <v>0</v>
      </c>
      <c r="I358">
        <f>ekodom[[#This Row],[Codziennie]]+ekodom[[#This Row],[Prace]]+ekodom[[#This Row],[Podlewanie]]</f>
        <v>190</v>
      </c>
      <c r="J358" s="3">
        <f>IF(ekodom[[#This Row],[Zużycie]]&gt;ekodom[[#This Row],[Stan]],ABS(ekodom[[#This Row],[Zużycie]]-ekodom[[#This Row],[Stan]]),0)</f>
        <v>0</v>
      </c>
      <c r="K358" s="3">
        <f>ekodom[[#This Row],[Stan]]-ekodom[[#This Row],[Zużycie]]+ekodom[[#This Row],[Z wodociągów]]</f>
        <v>10942</v>
      </c>
    </row>
    <row r="359" spans="1:11" x14ac:dyDescent="0.3">
      <c r="A359" s="1">
        <v>44919</v>
      </c>
      <c r="B359">
        <v>0</v>
      </c>
      <c r="C359">
        <f>ekodom[[#This Row],[retencja]]+K358</f>
        <v>10942</v>
      </c>
      <c r="D359">
        <v>190</v>
      </c>
      <c r="E359">
        <f>IF(WEEKDAY(ekodom[[#This Row],[Data]],2) = 3,70,0)</f>
        <v>0</v>
      </c>
      <c r="F359" s="2">
        <f>IF(AND(MONTH(ekodom[[#This Row],[Data]])&gt;=4,MONTH(ekodom[[#This Row],[Data]])&lt;=9),1,0)</f>
        <v>0</v>
      </c>
      <c r="G359" s="2">
        <f>IF(ekodom[[#This Row],[Czy data pod?]] = 1,IF(ekodom[[#This Row],[retencja]] = 0,G358+1,0),0)</f>
        <v>0</v>
      </c>
      <c r="H359">
        <f>IF(ekodom[[#This Row],[Kolumna1]] = 0,0,IF(MOD(ekodom[[#This Row],[Kolumna1]],5) = 0,300,0))</f>
        <v>0</v>
      </c>
      <c r="I359">
        <f>ekodom[[#This Row],[Codziennie]]+ekodom[[#This Row],[Prace]]+ekodom[[#This Row],[Podlewanie]]</f>
        <v>190</v>
      </c>
      <c r="J359" s="3">
        <f>IF(ekodom[[#This Row],[Zużycie]]&gt;ekodom[[#This Row],[Stan]],ABS(ekodom[[#This Row],[Zużycie]]-ekodom[[#This Row],[Stan]]),0)</f>
        <v>0</v>
      </c>
      <c r="K359" s="3">
        <f>ekodom[[#This Row],[Stan]]-ekodom[[#This Row],[Zużycie]]+ekodom[[#This Row],[Z wodociągów]]</f>
        <v>10752</v>
      </c>
    </row>
    <row r="360" spans="1:11" x14ac:dyDescent="0.3">
      <c r="A360" s="1">
        <v>44920</v>
      </c>
      <c r="B360">
        <v>0</v>
      </c>
      <c r="C360">
        <f>ekodom[[#This Row],[retencja]]+K359</f>
        <v>10752</v>
      </c>
      <c r="D360">
        <v>190</v>
      </c>
      <c r="E360">
        <f>IF(WEEKDAY(ekodom[[#This Row],[Data]],2) = 3,70,0)</f>
        <v>0</v>
      </c>
      <c r="F360" s="2">
        <f>IF(AND(MONTH(ekodom[[#This Row],[Data]])&gt;=4,MONTH(ekodom[[#This Row],[Data]])&lt;=9),1,0)</f>
        <v>0</v>
      </c>
      <c r="G360" s="2">
        <f>IF(ekodom[[#This Row],[Czy data pod?]] = 1,IF(ekodom[[#This Row],[retencja]] = 0,G359+1,0),0)</f>
        <v>0</v>
      </c>
      <c r="H360">
        <f>IF(ekodom[[#This Row],[Kolumna1]] = 0,0,IF(MOD(ekodom[[#This Row],[Kolumna1]],5) = 0,300,0))</f>
        <v>0</v>
      </c>
      <c r="I360">
        <f>ekodom[[#This Row],[Codziennie]]+ekodom[[#This Row],[Prace]]+ekodom[[#This Row],[Podlewanie]]</f>
        <v>190</v>
      </c>
      <c r="J360" s="3">
        <f>IF(ekodom[[#This Row],[Zużycie]]&gt;ekodom[[#This Row],[Stan]],ABS(ekodom[[#This Row],[Zużycie]]-ekodom[[#This Row],[Stan]]),0)</f>
        <v>0</v>
      </c>
      <c r="K360" s="3">
        <f>ekodom[[#This Row],[Stan]]-ekodom[[#This Row],[Zużycie]]+ekodom[[#This Row],[Z wodociągów]]</f>
        <v>10562</v>
      </c>
    </row>
    <row r="361" spans="1:11" x14ac:dyDescent="0.3">
      <c r="A361" s="1">
        <v>44921</v>
      </c>
      <c r="B361">
        <v>135</v>
      </c>
      <c r="C361">
        <f>ekodom[[#This Row],[retencja]]+K360</f>
        <v>10697</v>
      </c>
      <c r="D361">
        <v>190</v>
      </c>
      <c r="E361">
        <f>IF(WEEKDAY(ekodom[[#This Row],[Data]],2) = 3,70,0)</f>
        <v>0</v>
      </c>
      <c r="F361" s="2">
        <f>IF(AND(MONTH(ekodom[[#This Row],[Data]])&gt;=4,MONTH(ekodom[[#This Row],[Data]])&lt;=9),1,0)</f>
        <v>0</v>
      </c>
      <c r="G361" s="2">
        <f>IF(ekodom[[#This Row],[Czy data pod?]] = 1,IF(ekodom[[#This Row],[retencja]] = 0,G360+1,0),0)</f>
        <v>0</v>
      </c>
      <c r="H361">
        <f>IF(ekodom[[#This Row],[Kolumna1]] = 0,0,IF(MOD(ekodom[[#This Row],[Kolumna1]],5) = 0,300,0))</f>
        <v>0</v>
      </c>
      <c r="I361">
        <f>ekodom[[#This Row],[Codziennie]]+ekodom[[#This Row],[Prace]]+ekodom[[#This Row],[Podlewanie]]</f>
        <v>190</v>
      </c>
      <c r="J361" s="3">
        <f>IF(ekodom[[#This Row],[Zużycie]]&gt;ekodom[[#This Row],[Stan]],ABS(ekodom[[#This Row],[Zużycie]]-ekodom[[#This Row],[Stan]]),0)</f>
        <v>0</v>
      </c>
      <c r="K361" s="3">
        <f>ekodom[[#This Row],[Stan]]-ekodom[[#This Row],[Zużycie]]+ekodom[[#This Row],[Z wodociągów]]</f>
        <v>10507</v>
      </c>
    </row>
    <row r="362" spans="1:11" x14ac:dyDescent="0.3">
      <c r="A362" s="1">
        <v>44922</v>
      </c>
      <c r="B362">
        <v>0</v>
      </c>
      <c r="C362">
        <f>ekodom[[#This Row],[retencja]]+K361</f>
        <v>10507</v>
      </c>
      <c r="D362">
        <v>190</v>
      </c>
      <c r="E362">
        <f>IF(WEEKDAY(ekodom[[#This Row],[Data]],2) = 3,70,0)</f>
        <v>0</v>
      </c>
      <c r="F362" s="2">
        <f>IF(AND(MONTH(ekodom[[#This Row],[Data]])&gt;=4,MONTH(ekodom[[#This Row],[Data]])&lt;=9),1,0)</f>
        <v>0</v>
      </c>
      <c r="G362" s="2">
        <f>IF(ekodom[[#This Row],[Czy data pod?]] = 1,IF(ekodom[[#This Row],[retencja]] = 0,G361+1,0),0)</f>
        <v>0</v>
      </c>
      <c r="H362">
        <f>IF(ekodom[[#This Row],[Kolumna1]] = 0,0,IF(MOD(ekodom[[#This Row],[Kolumna1]],5) = 0,300,0))</f>
        <v>0</v>
      </c>
      <c r="I362">
        <f>ekodom[[#This Row],[Codziennie]]+ekodom[[#This Row],[Prace]]+ekodom[[#This Row],[Podlewanie]]</f>
        <v>190</v>
      </c>
      <c r="J362" s="3">
        <f>IF(ekodom[[#This Row],[Zużycie]]&gt;ekodom[[#This Row],[Stan]],ABS(ekodom[[#This Row],[Zużycie]]-ekodom[[#This Row],[Stan]]),0)</f>
        <v>0</v>
      </c>
      <c r="K362" s="3">
        <f>ekodom[[#This Row],[Stan]]-ekodom[[#This Row],[Zużycie]]+ekodom[[#This Row],[Z wodociągów]]</f>
        <v>10317</v>
      </c>
    </row>
    <row r="363" spans="1:11" x14ac:dyDescent="0.3">
      <c r="A363" s="1">
        <v>44923</v>
      </c>
      <c r="B363">
        <v>153</v>
      </c>
      <c r="C363">
        <f>ekodom[[#This Row],[retencja]]+K362</f>
        <v>10470</v>
      </c>
      <c r="D363">
        <v>190</v>
      </c>
      <c r="E363">
        <f>IF(WEEKDAY(ekodom[[#This Row],[Data]],2) = 3,70,0)</f>
        <v>70</v>
      </c>
      <c r="F363" s="2">
        <f>IF(AND(MONTH(ekodom[[#This Row],[Data]])&gt;=4,MONTH(ekodom[[#This Row],[Data]])&lt;=9),1,0)</f>
        <v>0</v>
      </c>
      <c r="G363" s="2">
        <f>IF(ekodom[[#This Row],[Czy data pod?]] = 1,IF(ekodom[[#This Row],[retencja]] = 0,G362+1,0),0)</f>
        <v>0</v>
      </c>
      <c r="H363">
        <f>IF(ekodom[[#This Row],[Kolumna1]] = 0,0,IF(MOD(ekodom[[#This Row],[Kolumna1]],5) = 0,300,0))</f>
        <v>0</v>
      </c>
      <c r="I363">
        <f>ekodom[[#This Row],[Codziennie]]+ekodom[[#This Row],[Prace]]+ekodom[[#This Row],[Podlewanie]]</f>
        <v>260</v>
      </c>
      <c r="J363" s="3">
        <f>IF(ekodom[[#This Row],[Zużycie]]&gt;ekodom[[#This Row],[Stan]],ABS(ekodom[[#This Row],[Zużycie]]-ekodom[[#This Row],[Stan]]),0)</f>
        <v>0</v>
      </c>
      <c r="K363" s="3">
        <f>ekodom[[#This Row],[Stan]]-ekodom[[#This Row],[Zużycie]]+ekodom[[#This Row],[Z wodociągów]]</f>
        <v>10210</v>
      </c>
    </row>
    <row r="364" spans="1:11" x14ac:dyDescent="0.3">
      <c r="A364" s="1">
        <v>44924</v>
      </c>
      <c r="B364">
        <v>0</v>
      </c>
      <c r="C364">
        <f>ekodom[[#This Row],[retencja]]+K363</f>
        <v>10210</v>
      </c>
      <c r="D364">
        <v>190</v>
      </c>
      <c r="E364">
        <f>IF(WEEKDAY(ekodom[[#This Row],[Data]],2) = 3,70,0)</f>
        <v>0</v>
      </c>
      <c r="F364" s="2">
        <f>IF(AND(MONTH(ekodom[[#This Row],[Data]])&gt;=4,MONTH(ekodom[[#This Row],[Data]])&lt;=9),1,0)</f>
        <v>0</v>
      </c>
      <c r="G364" s="2">
        <f>IF(ekodom[[#This Row],[Czy data pod?]] = 1,IF(ekodom[[#This Row],[retencja]] = 0,G363+1,0),0)</f>
        <v>0</v>
      </c>
      <c r="H364">
        <f>IF(ekodom[[#This Row],[Kolumna1]] = 0,0,IF(MOD(ekodom[[#This Row],[Kolumna1]],5) = 0,300,0))</f>
        <v>0</v>
      </c>
      <c r="I364">
        <f>ekodom[[#This Row],[Codziennie]]+ekodom[[#This Row],[Prace]]+ekodom[[#This Row],[Podlewanie]]</f>
        <v>190</v>
      </c>
      <c r="J364" s="3">
        <f>IF(ekodom[[#This Row],[Zużycie]]&gt;ekodom[[#This Row],[Stan]],ABS(ekodom[[#This Row],[Zużycie]]-ekodom[[#This Row],[Stan]]),0)</f>
        <v>0</v>
      </c>
      <c r="K364" s="3">
        <f>ekodom[[#This Row],[Stan]]-ekodom[[#This Row],[Zużycie]]+ekodom[[#This Row],[Z wodociągów]]</f>
        <v>10020</v>
      </c>
    </row>
    <row r="365" spans="1:11" x14ac:dyDescent="0.3">
      <c r="A365" s="1">
        <v>44925</v>
      </c>
      <c r="B365">
        <v>0</v>
      </c>
      <c r="C365">
        <f>ekodom[[#This Row],[retencja]]+K364</f>
        <v>10020</v>
      </c>
      <c r="D365">
        <v>190</v>
      </c>
      <c r="E365">
        <f>IF(WEEKDAY(ekodom[[#This Row],[Data]],2) = 3,70,0)</f>
        <v>0</v>
      </c>
      <c r="F365" s="2">
        <f>IF(AND(MONTH(ekodom[[#This Row],[Data]])&gt;=4,MONTH(ekodom[[#This Row],[Data]])&lt;=9),1,0)</f>
        <v>0</v>
      </c>
      <c r="G365" s="2">
        <f>IF(ekodom[[#This Row],[Czy data pod?]] = 1,IF(ekodom[[#This Row],[retencja]] = 0,G364+1,0),0)</f>
        <v>0</v>
      </c>
      <c r="H365">
        <f>IF(ekodom[[#This Row],[Kolumna1]] = 0,0,IF(MOD(ekodom[[#This Row],[Kolumna1]],5) = 0,300,0))</f>
        <v>0</v>
      </c>
      <c r="I365">
        <f>ekodom[[#This Row],[Codziennie]]+ekodom[[#This Row],[Prace]]+ekodom[[#This Row],[Podlewanie]]</f>
        <v>190</v>
      </c>
      <c r="J365" s="3">
        <f>IF(ekodom[[#This Row],[Zużycie]]&gt;ekodom[[#This Row],[Stan]],ABS(ekodom[[#This Row],[Zużycie]]-ekodom[[#This Row],[Stan]]),0)</f>
        <v>0</v>
      </c>
      <c r="K365" s="3">
        <f>ekodom[[#This Row],[Stan]]-ekodom[[#This Row],[Zużycie]]+ekodom[[#This Row],[Z wodociągów]]</f>
        <v>9830</v>
      </c>
    </row>
    <row r="366" spans="1:11" x14ac:dyDescent="0.3">
      <c r="A366" s="1">
        <v>44926</v>
      </c>
      <c r="B366">
        <v>144</v>
      </c>
      <c r="C366">
        <f>ekodom[[#This Row],[retencja]]+K365</f>
        <v>9974</v>
      </c>
      <c r="D366">
        <v>190</v>
      </c>
      <c r="E366">
        <f>IF(WEEKDAY(ekodom[[#This Row],[Data]],2) = 3,70,0)</f>
        <v>0</v>
      </c>
      <c r="F366" s="2">
        <f>IF(AND(MONTH(ekodom[[#This Row],[Data]])&gt;=4,MONTH(ekodom[[#This Row],[Data]])&lt;=9),1,0)</f>
        <v>0</v>
      </c>
      <c r="G366" s="2">
        <f>IF(ekodom[[#This Row],[Czy data pod?]] = 1,IF(ekodom[[#This Row],[retencja]] = 0,G365+1,0),0)</f>
        <v>0</v>
      </c>
      <c r="H366">
        <f>IF(ekodom[[#This Row],[Kolumna1]] = 0,0,IF(MOD(ekodom[[#This Row],[Kolumna1]],5) = 0,300,0))</f>
        <v>0</v>
      </c>
      <c r="I366">
        <f>ekodom[[#This Row],[Codziennie]]+ekodom[[#This Row],[Prace]]+ekodom[[#This Row],[Podlewanie]]</f>
        <v>190</v>
      </c>
      <c r="J366" s="3">
        <f>IF(ekodom[[#This Row],[Zużycie]]&gt;ekodom[[#This Row],[Stan]],ABS(ekodom[[#This Row],[Zużycie]]-ekodom[[#This Row],[Stan]]),0)</f>
        <v>0</v>
      </c>
      <c r="K366" s="3">
        <f>ekodom[[#This Row],[Stan]]-ekodom[[#This Row],[Zużycie]]+ekodom[[#This Row],[Z wodociągów]]</f>
        <v>9784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51498-698E-4A9C-BCEE-0B6BF30D227A}">
  <dimension ref="A1:O366"/>
  <sheetViews>
    <sheetView workbookViewId="0">
      <selection activeCell="E3" sqref="E3"/>
    </sheetView>
  </sheetViews>
  <sheetFormatPr defaultRowHeight="14.4" x14ac:dyDescent="0.3"/>
  <cols>
    <col min="1" max="1" width="11.44140625" customWidth="1"/>
    <col min="2" max="2" width="11.109375" customWidth="1"/>
    <col min="3" max="3" width="8.88671875" customWidth="1"/>
    <col min="7" max="7" width="10.77734375" customWidth="1"/>
    <col min="8" max="8" width="10.88671875" customWidth="1"/>
    <col min="9" max="9" width="15.44140625" customWidth="1"/>
    <col min="10" max="10" width="17" customWidth="1"/>
    <col min="11" max="11" width="11.109375" customWidth="1"/>
    <col min="13" max="13" width="15.33203125" customWidth="1"/>
    <col min="15" max="15" width="10.109375" bestFit="1" customWidth="1"/>
  </cols>
  <sheetData>
    <row r="1" spans="1:15" x14ac:dyDescent="0.3">
      <c r="A1" t="s">
        <v>0</v>
      </c>
      <c r="B1" t="s">
        <v>1</v>
      </c>
      <c r="C1" t="s">
        <v>9</v>
      </c>
      <c r="D1" t="s">
        <v>3</v>
      </c>
      <c r="E1" t="s">
        <v>5</v>
      </c>
      <c r="F1" s="2" t="s">
        <v>4</v>
      </c>
      <c r="G1" s="2" t="s">
        <v>2</v>
      </c>
      <c r="H1" t="s">
        <v>6</v>
      </c>
      <c r="I1" t="s">
        <v>7</v>
      </c>
      <c r="J1" t="s">
        <v>8</v>
      </c>
      <c r="K1" t="s">
        <v>10</v>
      </c>
    </row>
    <row r="2" spans="1:15" x14ac:dyDescent="0.3">
      <c r="A2" s="1">
        <v>44562</v>
      </c>
      <c r="B2">
        <v>0</v>
      </c>
      <c r="C2">
        <v>0</v>
      </c>
      <c r="D2">
        <v>190</v>
      </c>
      <c r="E2">
        <f>IF(WEEKDAY(ekodom3[[#This Row],[Data]],2) = 3,70,0)</f>
        <v>0</v>
      </c>
      <c r="F2" s="2">
        <f>IF(AND(MONTH(ekodom3[[#This Row],[Data]])&gt;=4,MONTH(ekodom3[[#This Row],[Data]])&lt;=9),1,0)</f>
        <v>0</v>
      </c>
      <c r="G2" s="2">
        <f>IF(ekodom3[[#This Row],[Czy data pod?]] = 1,IF(ekodom3[[#This Row],[retencja]] = 0,ekodom3[[#Headers],[Kolumna1]]+1,0),0)</f>
        <v>0</v>
      </c>
      <c r="H2">
        <f>IF(ekodom3[[#This Row],[Kolumna1]] = 0,0,IF(MOD(ekodom3[[#This Row],[Kolumna1]],5) = 0,300,0))</f>
        <v>0</v>
      </c>
      <c r="I2">
        <f>ekodom3[[#This Row],[Codziennie]]+ekodom3[[#This Row],[Prace]]+ekodom3[[#This Row],[Podlewanie]]</f>
        <v>190</v>
      </c>
      <c r="J2" s="3">
        <f>IF(ekodom3[[#This Row],[Zużycie]]&gt;ekodom3[[#This Row],[Stan]],ABS(ekodom3[[#This Row],[Zużycie]]-ekodom3[[#This Row],[Stan]]),0)</f>
        <v>190</v>
      </c>
      <c r="K2" s="3">
        <f>ekodom3[[#This Row],[Stan]]-ekodom3[[#This Row],[Zużycie]]+ekodom3[[#This Row],[Z wodociągów]]</f>
        <v>0</v>
      </c>
      <c r="M2" t="s">
        <v>11</v>
      </c>
      <c r="N2">
        <f>MAX(ekodom3[Kolumna1])</f>
        <v>21</v>
      </c>
      <c r="O2" s="1">
        <f>A225</f>
        <v>44785</v>
      </c>
    </row>
    <row r="3" spans="1:15" x14ac:dyDescent="0.3">
      <c r="A3" s="1">
        <v>44563</v>
      </c>
      <c r="B3">
        <v>0</v>
      </c>
      <c r="C3">
        <f>ekodom3[[#This Row],[retencja]]+K2</f>
        <v>0</v>
      </c>
      <c r="D3">
        <v>190</v>
      </c>
      <c r="E3">
        <f>IF(WEEKDAY(ekodom3[[#This Row],[Data]],2) = 3,70,0)</f>
        <v>0</v>
      </c>
      <c r="F3" s="2">
        <f>IF(AND(MONTH(ekodom3[[#This Row],[Data]])&gt;=4,MONTH(ekodom3[[#This Row],[Data]])&lt;=9),1,0)</f>
        <v>0</v>
      </c>
      <c r="G3" s="2">
        <f>IF(ekodom3[[#This Row],[Czy data pod?]] = 1,IF(ekodom3[[#This Row],[retencja]] = 0,G2+1,0),0)</f>
        <v>0</v>
      </c>
      <c r="H3">
        <f>IF(ekodom3[[#This Row],[Kolumna1]] = 0,0,IF(MOD(ekodom3[[#This Row],[Kolumna1]],5) = 0,300,0))</f>
        <v>0</v>
      </c>
      <c r="I3">
        <f>ekodom3[[#This Row],[Codziennie]]+ekodom3[[#This Row],[Prace]]+ekodom3[[#This Row],[Podlewanie]]</f>
        <v>190</v>
      </c>
      <c r="J3" s="3">
        <f>IF(ekodom3[[#This Row],[Zużycie]]&gt;ekodom3[[#This Row],[Stan]],ABS(ekodom3[[#This Row],[Zużycie]]-ekodom3[[#This Row],[Stan]]),0)</f>
        <v>190</v>
      </c>
      <c r="K3" s="3">
        <f>ekodom3[[#This Row],[Stan]]-ekodom3[[#This Row],[Zużycie]]+ekodom3[[#This Row],[Z wodociągów]]</f>
        <v>0</v>
      </c>
      <c r="O3" s="1">
        <f>A245</f>
        <v>44805</v>
      </c>
    </row>
    <row r="4" spans="1:15" x14ac:dyDescent="0.3">
      <c r="A4" s="1">
        <v>44564</v>
      </c>
      <c r="B4">
        <v>0</v>
      </c>
      <c r="C4">
        <f>ekodom3[[#This Row],[retencja]]+K3</f>
        <v>0</v>
      </c>
      <c r="D4">
        <v>190</v>
      </c>
      <c r="E4">
        <f>IF(WEEKDAY(ekodom3[[#This Row],[Data]],2) = 3,70,0)</f>
        <v>0</v>
      </c>
      <c r="F4" s="2">
        <f>IF(AND(MONTH(ekodom3[[#This Row],[Data]])&gt;=4,MONTH(ekodom3[[#This Row],[Data]])&lt;=9),1,0)</f>
        <v>0</v>
      </c>
      <c r="G4" s="2">
        <f>IF(ekodom3[[#This Row],[Czy data pod?]] = 1,IF(ekodom3[[#This Row],[retencja]] = 0,G3+1,0),0)</f>
        <v>0</v>
      </c>
      <c r="H4">
        <f>IF(ekodom3[[#This Row],[Kolumna1]] = 0,0,IF(MOD(ekodom3[[#This Row],[Kolumna1]],5) = 0,300,0))</f>
        <v>0</v>
      </c>
      <c r="I4">
        <f>ekodom3[[#This Row],[Codziennie]]+ekodom3[[#This Row],[Prace]]+ekodom3[[#This Row],[Podlewanie]]</f>
        <v>190</v>
      </c>
      <c r="J4" s="3">
        <f>IF(ekodom3[[#This Row],[Zużycie]]&gt;ekodom3[[#This Row],[Stan]],ABS(ekodom3[[#This Row],[Zużycie]]-ekodom3[[#This Row],[Stan]]),0)</f>
        <v>190</v>
      </c>
      <c r="K4" s="3">
        <f>ekodom3[[#This Row],[Stan]]-ekodom3[[#This Row],[Zużycie]]+ekodom3[[#This Row],[Z wodociągów]]</f>
        <v>0</v>
      </c>
      <c r="M4" t="s">
        <v>12</v>
      </c>
      <c r="N4">
        <f>COUNTIF(ekodom3[Podlewanie],"&gt;0")</f>
        <v>18</v>
      </c>
    </row>
    <row r="5" spans="1:15" x14ac:dyDescent="0.3">
      <c r="A5" s="1">
        <v>44565</v>
      </c>
      <c r="B5">
        <v>0</v>
      </c>
      <c r="C5">
        <f>ekodom3[[#This Row],[retencja]]+K4</f>
        <v>0</v>
      </c>
      <c r="D5">
        <v>190</v>
      </c>
      <c r="E5">
        <f>IF(WEEKDAY(ekodom3[[#This Row],[Data]],2) = 3,70,0)</f>
        <v>0</v>
      </c>
      <c r="F5" s="2">
        <f>IF(AND(MONTH(ekodom3[[#This Row],[Data]])&gt;=4,MONTH(ekodom3[[#This Row],[Data]])&lt;=9),1,0)</f>
        <v>0</v>
      </c>
      <c r="G5" s="2">
        <f>IF(ekodom3[[#This Row],[Czy data pod?]] = 1,IF(ekodom3[[#This Row],[retencja]] = 0,G4+1,0),0)</f>
        <v>0</v>
      </c>
      <c r="H5">
        <f>IF(ekodom3[[#This Row],[Kolumna1]] = 0,0,IF(MOD(ekodom3[[#This Row],[Kolumna1]],5) = 0,300,0))</f>
        <v>0</v>
      </c>
      <c r="I5">
        <f>ekodom3[[#This Row],[Codziennie]]+ekodom3[[#This Row],[Prace]]+ekodom3[[#This Row],[Podlewanie]]</f>
        <v>190</v>
      </c>
      <c r="J5" s="3">
        <f>IF(ekodom3[[#This Row],[Zużycie]]&gt;ekodom3[[#This Row],[Stan]],ABS(ekodom3[[#This Row],[Zużycie]]-ekodom3[[#This Row],[Stan]]),0)</f>
        <v>190</v>
      </c>
      <c r="K5" s="3">
        <f>ekodom3[[#This Row],[Stan]]-ekodom3[[#This Row],[Zużycie]]+ekodom3[[#This Row],[Z wodociągów]]</f>
        <v>0</v>
      </c>
    </row>
    <row r="6" spans="1:15" x14ac:dyDescent="0.3">
      <c r="A6" s="1">
        <v>44566</v>
      </c>
      <c r="B6">
        <v>0</v>
      </c>
      <c r="C6">
        <f>ekodom3[[#This Row],[retencja]]+K5</f>
        <v>0</v>
      </c>
      <c r="D6">
        <v>190</v>
      </c>
      <c r="E6">
        <f>IF(WEEKDAY(ekodom3[[#This Row],[Data]],2) = 3,70,0)</f>
        <v>70</v>
      </c>
      <c r="F6" s="2">
        <f>IF(AND(MONTH(ekodom3[[#This Row],[Data]])&gt;=4,MONTH(ekodom3[[#This Row],[Data]])&lt;=9),1,0)</f>
        <v>0</v>
      </c>
      <c r="G6" s="2">
        <f>IF(ekodom3[[#This Row],[Czy data pod?]] = 1,IF(ekodom3[[#This Row],[retencja]] = 0,G5+1,0),0)</f>
        <v>0</v>
      </c>
      <c r="H6">
        <f>IF(ekodom3[[#This Row],[Kolumna1]] = 0,0,IF(MOD(ekodom3[[#This Row],[Kolumna1]],5) = 0,300,0))</f>
        <v>0</v>
      </c>
      <c r="I6">
        <f>ekodom3[[#This Row],[Codziennie]]+ekodom3[[#This Row],[Prace]]+ekodom3[[#This Row],[Podlewanie]]</f>
        <v>260</v>
      </c>
      <c r="J6" s="3">
        <f>IF(ekodom3[[#This Row],[Zużycie]]&gt;ekodom3[[#This Row],[Stan]],ABS(ekodom3[[#This Row],[Zużycie]]-ekodom3[[#This Row],[Stan]]),0)</f>
        <v>260</v>
      </c>
      <c r="K6" s="3">
        <f>ekodom3[[#This Row],[Stan]]-ekodom3[[#This Row],[Zużycie]]+ekodom3[[#This Row],[Z wodociągów]]</f>
        <v>0</v>
      </c>
    </row>
    <row r="7" spans="1:15" x14ac:dyDescent="0.3">
      <c r="A7" s="1">
        <v>44567</v>
      </c>
      <c r="B7">
        <v>0</v>
      </c>
      <c r="C7">
        <f>ekodom3[[#This Row],[retencja]]+K6</f>
        <v>0</v>
      </c>
      <c r="D7">
        <v>190</v>
      </c>
      <c r="E7">
        <f>IF(WEEKDAY(ekodom3[[#This Row],[Data]],2) = 3,70,0)</f>
        <v>0</v>
      </c>
      <c r="F7" s="2">
        <f>IF(AND(MONTH(ekodom3[[#This Row],[Data]])&gt;=4,MONTH(ekodom3[[#This Row],[Data]])&lt;=9),1,0)</f>
        <v>0</v>
      </c>
      <c r="G7" s="2">
        <f>IF(ekodom3[[#This Row],[Czy data pod?]] = 1,IF(ekodom3[[#This Row],[retencja]] = 0,G6+1,0),0)</f>
        <v>0</v>
      </c>
      <c r="H7">
        <f>IF(ekodom3[[#This Row],[Kolumna1]] = 0,0,IF(MOD(ekodom3[[#This Row],[Kolumna1]],5) = 0,300,0))</f>
        <v>0</v>
      </c>
      <c r="I7">
        <f>ekodom3[[#This Row],[Codziennie]]+ekodom3[[#This Row],[Prace]]+ekodom3[[#This Row],[Podlewanie]]</f>
        <v>190</v>
      </c>
      <c r="J7" s="3">
        <f>IF(ekodom3[[#This Row],[Zużycie]]&gt;ekodom3[[#This Row],[Stan]],ABS(ekodom3[[#This Row],[Zużycie]]-ekodom3[[#This Row],[Stan]]),0)</f>
        <v>190</v>
      </c>
      <c r="K7" s="3">
        <f>ekodom3[[#This Row],[Stan]]-ekodom3[[#This Row],[Zużycie]]+ekodom3[[#This Row],[Z wodociągów]]</f>
        <v>0</v>
      </c>
    </row>
    <row r="8" spans="1:15" x14ac:dyDescent="0.3">
      <c r="A8" s="1">
        <v>44568</v>
      </c>
      <c r="B8">
        <v>0</v>
      </c>
      <c r="C8">
        <f>ekodom3[[#This Row],[retencja]]+K7</f>
        <v>0</v>
      </c>
      <c r="D8">
        <v>190</v>
      </c>
      <c r="E8">
        <f>IF(WEEKDAY(ekodom3[[#This Row],[Data]],2) = 3,70,0)</f>
        <v>0</v>
      </c>
      <c r="F8" s="2">
        <f>IF(AND(MONTH(ekodom3[[#This Row],[Data]])&gt;=4,MONTH(ekodom3[[#This Row],[Data]])&lt;=9),1,0)</f>
        <v>0</v>
      </c>
      <c r="G8" s="2">
        <f>IF(ekodom3[[#This Row],[Czy data pod?]] = 1,IF(ekodom3[[#This Row],[retencja]] = 0,G7+1,0),0)</f>
        <v>0</v>
      </c>
      <c r="H8">
        <f>IF(ekodom3[[#This Row],[Kolumna1]] = 0,0,IF(MOD(ekodom3[[#This Row],[Kolumna1]],5) = 0,300,0))</f>
        <v>0</v>
      </c>
      <c r="I8">
        <f>ekodom3[[#This Row],[Codziennie]]+ekodom3[[#This Row],[Prace]]+ekodom3[[#This Row],[Podlewanie]]</f>
        <v>190</v>
      </c>
      <c r="J8" s="3">
        <f>IF(ekodom3[[#This Row],[Zużycie]]&gt;ekodom3[[#This Row],[Stan]],ABS(ekodom3[[#This Row],[Zużycie]]-ekodom3[[#This Row],[Stan]]),0)</f>
        <v>190</v>
      </c>
      <c r="K8" s="3">
        <f>ekodom3[[#This Row],[Stan]]-ekodom3[[#This Row],[Zużycie]]+ekodom3[[#This Row],[Z wodociągów]]</f>
        <v>0</v>
      </c>
    </row>
    <row r="9" spans="1:15" x14ac:dyDescent="0.3">
      <c r="A9" s="1">
        <v>44569</v>
      </c>
      <c r="B9">
        <v>41</v>
      </c>
      <c r="C9">
        <f>ekodom3[[#This Row],[retencja]]+K8</f>
        <v>41</v>
      </c>
      <c r="D9">
        <v>190</v>
      </c>
      <c r="E9">
        <f>IF(WEEKDAY(ekodom3[[#This Row],[Data]],2) = 3,70,0)</f>
        <v>0</v>
      </c>
      <c r="F9" s="2">
        <f>IF(AND(MONTH(ekodom3[[#This Row],[Data]])&gt;=4,MONTH(ekodom3[[#This Row],[Data]])&lt;=9),1,0)</f>
        <v>0</v>
      </c>
      <c r="G9" s="2">
        <f>IF(ekodom3[[#This Row],[Czy data pod?]] = 1,IF(ekodom3[[#This Row],[retencja]] = 0,G8+1,0),0)</f>
        <v>0</v>
      </c>
      <c r="H9">
        <f>IF(ekodom3[[#This Row],[Kolumna1]] = 0,0,IF(MOD(ekodom3[[#This Row],[Kolumna1]],5) = 0,300,0))</f>
        <v>0</v>
      </c>
      <c r="I9">
        <f>ekodom3[[#This Row],[Codziennie]]+ekodom3[[#This Row],[Prace]]+ekodom3[[#This Row],[Podlewanie]]</f>
        <v>190</v>
      </c>
      <c r="J9" s="3">
        <f>IF(ekodom3[[#This Row],[Zużycie]]&gt;ekodom3[[#This Row],[Stan]],ABS(ekodom3[[#This Row],[Zużycie]]-ekodom3[[#This Row],[Stan]]),0)</f>
        <v>149</v>
      </c>
      <c r="K9" s="3">
        <f>ekodom3[[#This Row],[Stan]]-ekodom3[[#This Row],[Zużycie]]+ekodom3[[#This Row],[Z wodociągów]]</f>
        <v>0</v>
      </c>
    </row>
    <row r="10" spans="1:15" x14ac:dyDescent="0.3">
      <c r="A10" s="1">
        <v>44570</v>
      </c>
      <c r="B10">
        <v>79</v>
      </c>
      <c r="C10">
        <f>ekodom3[[#This Row],[retencja]]+K9</f>
        <v>79</v>
      </c>
      <c r="D10">
        <v>190</v>
      </c>
      <c r="E10">
        <f>IF(WEEKDAY(ekodom3[[#This Row],[Data]],2) = 3,70,0)</f>
        <v>0</v>
      </c>
      <c r="F10" s="2">
        <f>IF(AND(MONTH(ekodom3[[#This Row],[Data]])&gt;=4,MONTH(ekodom3[[#This Row],[Data]])&lt;=9),1,0)</f>
        <v>0</v>
      </c>
      <c r="G10" s="2">
        <f>IF(ekodom3[[#This Row],[Czy data pod?]] = 1,IF(ekodom3[[#This Row],[retencja]] = 0,G9+1,0),0)</f>
        <v>0</v>
      </c>
      <c r="H10">
        <f>IF(ekodom3[[#This Row],[Kolumna1]] = 0,0,IF(MOD(ekodom3[[#This Row],[Kolumna1]],5) = 0,300,0))</f>
        <v>0</v>
      </c>
      <c r="I10">
        <f>ekodom3[[#This Row],[Codziennie]]+ekodom3[[#This Row],[Prace]]+ekodom3[[#This Row],[Podlewanie]]</f>
        <v>190</v>
      </c>
      <c r="J10" s="3">
        <f>IF(ekodom3[[#This Row],[Zużycie]]&gt;ekodom3[[#This Row],[Stan]],ABS(ekodom3[[#This Row],[Zużycie]]-ekodom3[[#This Row],[Stan]]),0)</f>
        <v>111</v>
      </c>
      <c r="K10" s="3">
        <f>ekodom3[[#This Row],[Stan]]-ekodom3[[#This Row],[Zużycie]]+ekodom3[[#This Row],[Z wodociągów]]</f>
        <v>0</v>
      </c>
    </row>
    <row r="11" spans="1:15" x14ac:dyDescent="0.3">
      <c r="A11" s="1">
        <v>44571</v>
      </c>
      <c r="B11">
        <v>163</v>
      </c>
      <c r="C11">
        <f>ekodom3[[#This Row],[retencja]]+K10</f>
        <v>163</v>
      </c>
      <c r="D11">
        <v>190</v>
      </c>
      <c r="E11">
        <f>IF(WEEKDAY(ekodom3[[#This Row],[Data]],2) = 3,70,0)</f>
        <v>0</v>
      </c>
      <c r="F11" s="2">
        <f>IF(AND(MONTH(ekodom3[[#This Row],[Data]])&gt;=4,MONTH(ekodom3[[#This Row],[Data]])&lt;=9),1,0)</f>
        <v>0</v>
      </c>
      <c r="G11" s="2">
        <f>IF(ekodom3[[#This Row],[Czy data pod?]] = 1,IF(ekodom3[[#This Row],[retencja]] = 0,G10+1,0),0)</f>
        <v>0</v>
      </c>
      <c r="H11">
        <f>IF(ekodom3[[#This Row],[Kolumna1]] = 0,0,IF(MOD(ekodom3[[#This Row],[Kolumna1]],5) = 0,300,0))</f>
        <v>0</v>
      </c>
      <c r="I11">
        <f>ekodom3[[#This Row],[Codziennie]]+ekodom3[[#This Row],[Prace]]+ekodom3[[#This Row],[Podlewanie]]</f>
        <v>190</v>
      </c>
      <c r="J11" s="3">
        <f>IF(ekodom3[[#This Row],[Zużycie]]&gt;ekodom3[[#This Row],[Stan]],ABS(ekodom3[[#This Row],[Zużycie]]-ekodom3[[#This Row],[Stan]]),0)</f>
        <v>27</v>
      </c>
      <c r="K11" s="3">
        <f>ekodom3[[#This Row],[Stan]]-ekodom3[[#This Row],[Zużycie]]+ekodom3[[#This Row],[Z wodociągów]]</f>
        <v>0</v>
      </c>
    </row>
    <row r="12" spans="1:15" x14ac:dyDescent="0.3">
      <c r="A12" s="1">
        <v>44572</v>
      </c>
      <c r="B12">
        <v>259</v>
      </c>
      <c r="C12">
        <f>ekodom3[[#This Row],[retencja]]+K11</f>
        <v>259</v>
      </c>
      <c r="D12">
        <v>190</v>
      </c>
      <c r="E12">
        <f>IF(WEEKDAY(ekodom3[[#This Row],[Data]],2) = 3,70,0)</f>
        <v>0</v>
      </c>
      <c r="F12" s="2">
        <f>IF(AND(MONTH(ekodom3[[#This Row],[Data]])&gt;=4,MONTH(ekodom3[[#This Row],[Data]])&lt;=9),1,0)</f>
        <v>0</v>
      </c>
      <c r="G12" s="2">
        <f>IF(ekodom3[[#This Row],[Czy data pod?]] = 1,IF(ekodom3[[#This Row],[retencja]] = 0,G11+1,0),0)</f>
        <v>0</v>
      </c>
      <c r="H12">
        <f>IF(ekodom3[[#This Row],[Kolumna1]] = 0,0,IF(MOD(ekodom3[[#This Row],[Kolumna1]],5) = 0,300,0))</f>
        <v>0</v>
      </c>
      <c r="I12">
        <f>ekodom3[[#This Row],[Codziennie]]+ekodom3[[#This Row],[Prace]]+ekodom3[[#This Row],[Podlewanie]]</f>
        <v>190</v>
      </c>
      <c r="J12" s="3">
        <f>IF(ekodom3[[#This Row],[Zużycie]]&gt;ekodom3[[#This Row],[Stan]],ABS(ekodom3[[#This Row],[Zużycie]]-ekodom3[[#This Row],[Stan]]),0)</f>
        <v>0</v>
      </c>
      <c r="K12" s="3">
        <f>ekodom3[[#This Row],[Stan]]-ekodom3[[#This Row],[Zużycie]]+ekodom3[[#This Row],[Z wodociągów]]</f>
        <v>69</v>
      </c>
    </row>
    <row r="13" spans="1:15" x14ac:dyDescent="0.3">
      <c r="A13" s="1">
        <v>44573</v>
      </c>
      <c r="B13">
        <v>368</v>
      </c>
      <c r="C13">
        <f>ekodom3[[#This Row],[retencja]]+K12</f>
        <v>437</v>
      </c>
      <c r="D13">
        <v>190</v>
      </c>
      <c r="E13">
        <f>IF(WEEKDAY(ekodom3[[#This Row],[Data]],2) = 3,70,0)</f>
        <v>70</v>
      </c>
      <c r="F13" s="2">
        <f>IF(AND(MONTH(ekodom3[[#This Row],[Data]])&gt;=4,MONTH(ekodom3[[#This Row],[Data]])&lt;=9),1,0)</f>
        <v>0</v>
      </c>
      <c r="G13" s="2">
        <f>IF(ekodom3[[#This Row],[Czy data pod?]] = 1,IF(ekodom3[[#This Row],[retencja]] = 0,G12+1,0),0)</f>
        <v>0</v>
      </c>
      <c r="H13">
        <f>IF(ekodom3[[#This Row],[Kolumna1]] = 0,0,IF(MOD(ekodom3[[#This Row],[Kolumna1]],5) = 0,300,0))</f>
        <v>0</v>
      </c>
      <c r="I13">
        <f>ekodom3[[#This Row],[Codziennie]]+ekodom3[[#This Row],[Prace]]+ekodom3[[#This Row],[Podlewanie]]</f>
        <v>260</v>
      </c>
      <c r="J13" s="3">
        <f>IF(ekodom3[[#This Row],[Zużycie]]&gt;ekodom3[[#This Row],[Stan]],ABS(ekodom3[[#This Row],[Zużycie]]-ekodom3[[#This Row],[Stan]]),0)</f>
        <v>0</v>
      </c>
      <c r="K13" s="3">
        <f>ekodom3[[#This Row],[Stan]]-ekodom3[[#This Row],[Zużycie]]+ekodom3[[#This Row],[Z wodociągów]]</f>
        <v>177</v>
      </c>
    </row>
    <row r="14" spans="1:15" x14ac:dyDescent="0.3">
      <c r="A14" s="1">
        <v>44574</v>
      </c>
      <c r="B14">
        <v>45</v>
      </c>
      <c r="C14">
        <f>ekodom3[[#This Row],[retencja]]+K13</f>
        <v>222</v>
      </c>
      <c r="D14">
        <v>190</v>
      </c>
      <c r="E14">
        <f>IF(WEEKDAY(ekodom3[[#This Row],[Data]],2) = 3,70,0)</f>
        <v>0</v>
      </c>
      <c r="F14" s="2">
        <f>IF(AND(MONTH(ekodom3[[#This Row],[Data]])&gt;=4,MONTH(ekodom3[[#This Row],[Data]])&lt;=9),1,0)</f>
        <v>0</v>
      </c>
      <c r="G14" s="2">
        <f>IF(ekodom3[[#This Row],[Czy data pod?]] = 1,IF(ekodom3[[#This Row],[retencja]] = 0,G13+1,0),0)</f>
        <v>0</v>
      </c>
      <c r="H14">
        <f>IF(ekodom3[[#This Row],[Kolumna1]] = 0,0,IF(MOD(ekodom3[[#This Row],[Kolumna1]],5) = 0,300,0))</f>
        <v>0</v>
      </c>
      <c r="I14">
        <f>ekodom3[[#This Row],[Codziennie]]+ekodom3[[#This Row],[Prace]]+ekodom3[[#This Row],[Podlewanie]]</f>
        <v>190</v>
      </c>
      <c r="J14" s="3">
        <f>IF(ekodom3[[#This Row],[Zużycie]]&gt;ekodom3[[#This Row],[Stan]],ABS(ekodom3[[#This Row],[Zużycie]]-ekodom3[[#This Row],[Stan]]),0)</f>
        <v>0</v>
      </c>
      <c r="K14" s="3">
        <f>ekodom3[[#This Row],[Stan]]-ekodom3[[#This Row],[Zużycie]]+ekodom3[[#This Row],[Z wodociągów]]</f>
        <v>32</v>
      </c>
    </row>
    <row r="15" spans="1:15" x14ac:dyDescent="0.3">
      <c r="A15" s="1">
        <v>44575</v>
      </c>
      <c r="B15">
        <v>0</v>
      </c>
      <c r="C15">
        <f>ekodom3[[#This Row],[retencja]]+K14</f>
        <v>32</v>
      </c>
      <c r="D15">
        <v>190</v>
      </c>
      <c r="E15">
        <f>IF(WEEKDAY(ekodom3[[#This Row],[Data]],2) = 3,70,0)</f>
        <v>0</v>
      </c>
      <c r="F15" s="2">
        <f>IF(AND(MONTH(ekodom3[[#This Row],[Data]])&gt;=4,MONTH(ekodom3[[#This Row],[Data]])&lt;=9),1,0)</f>
        <v>0</v>
      </c>
      <c r="G15" s="2">
        <f>IF(ekodom3[[#This Row],[Czy data pod?]] = 1,IF(ekodom3[[#This Row],[retencja]] = 0,G14+1,0),0)</f>
        <v>0</v>
      </c>
      <c r="H15">
        <f>IF(ekodom3[[#This Row],[Kolumna1]] = 0,0,IF(MOD(ekodom3[[#This Row],[Kolumna1]],5) = 0,300,0))</f>
        <v>0</v>
      </c>
      <c r="I15">
        <f>ekodom3[[#This Row],[Codziennie]]+ekodom3[[#This Row],[Prace]]+ekodom3[[#This Row],[Podlewanie]]</f>
        <v>190</v>
      </c>
      <c r="J15" s="3">
        <f>IF(ekodom3[[#This Row],[Zużycie]]&gt;ekodom3[[#This Row],[Stan]],ABS(ekodom3[[#This Row],[Zużycie]]-ekodom3[[#This Row],[Stan]]),0)</f>
        <v>158</v>
      </c>
      <c r="K15" s="3">
        <f>ekodom3[[#This Row],[Stan]]-ekodom3[[#This Row],[Zużycie]]+ekodom3[[#This Row],[Z wodociągów]]</f>
        <v>0</v>
      </c>
    </row>
    <row r="16" spans="1:15" x14ac:dyDescent="0.3">
      <c r="A16" s="1">
        <v>44576</v>
      </c>
      <c r="B16">
        <v>0</v>
      </c>
      <c r="C16">
        <f>ekodom3[[#This Row],[retencja]]+K15</f>
        <v>0</v>
      </c>
      <c r="D16">
        <v>190</v>
      </c>
      <c r="E16">
        <f>IF(WEEKDAY(ekodom3[[#This Row],[Data]],2) = 3,70,0)</f>
        <v>0</v>
      </c>
      <c r="F16" s="2">
        <f>IF(AND(MONTH(ekodom3[[#This Row],[Data]])&gt;=4,MONTH(ekodom3[[#This Row],[Data]])&lt;=9),1,0)</f>
        <v>0</v>
      </c>
      <c r="G16" s="2">
        <f>IF(ekodom3[[#This Row],[Czy data pod?]] = 1,IF(ekodom3[[#This Row],[retencja]] = 0,G15+1,0),0)</f>
        <v>0</v>
      </c>
      <c r="H16">
        <f>IF(ekodom3[[#This Row],[Kolumna1]] = 0,0,IF(MOD(ekodom3[[#This Row],[Kolumna1]],5) = 0,300,0))</f>
        <v>0</v>
      </c>
      <c r="I16">
        <f>ekodom3[[#This Row],[Codziennie]]+ekodom3[[#This Row],[Prace]]+ekodom3[[#This Row],[Podlewanie]]</f>
        <v>190</v>
      </c>
      <c r="J16" s="3">
        <f>IF(ekodom3[[#This Row],[Zużycie]]&gt;ekodom3[[#This Row],[Stan]],ABS(ekodom3[[#This Row],[Zużycie]]-ekodom3[[#This Row],[Stan]]),0)</f>
        <v>190</v>
      </c>
      <c r="K16" s="3">
        <f>ekodom3[[#This Row],[Stan]]-ekodom3[[#This Row],[Zużycie]]+ekodom3[[#This Row],[Z wodociągów]]</f>
        <v>0</v>
      </c>
    </row>
    <row r="17" spans="1:11" x14ac:dyDescent="0.3">
      <c r="A17" s="1">
        <v>44577</v>
      </c>
      <c r="B17">
        <v>0</v>
      </c>
      <c r="C17">
        <f>ekodom3[[#This Row],[retencja]]+K16</f>
        <v>0</v>
      </c>
      <c r="D17">
        <v>190</v>
      </c>
      <c r="E17">
        <f>IF(WEEKDAY(ekodom3[[#This Row],[Data]],2) = 3,70,0)</f>
        <v>0</v>
      </c>
      <c r="F17" s="2">
        <f>IF(AND(MONTH(ekodom3[[#This Row],[Data]])&gt;=4,MONTH(ekodom3[[#This Row],[Data]])&lt;=9),1,0)</f>
        <v>0</v>
      </c>
      <c r="G17" s="2">
        <f>IF(ekodom3[[#This Row],[Czy data pod?]] = 1,IF(ekodom3[[#This Row],[retencja]] = 0,G16+1,0),0)</f>
        <v>0</v>
      </c>
      <c r="H17">
        <f>IF(ekodom3[[#This Row],[Kolumna1]] = 0,0,IF(MOD(ekodom3[[#This Row],[Kolumna1]],5) = 0,300,0))</f>
        <v>0</v>
      </c>
      <c r="I17">
        <f>ekodom3[[#This Row],[Codziennie]]+ekodom3[[#This Row],[Prace]]+ekodom3[[#This Row],[Podlewanie]]</f>
        <v>190</v>
      </c>
      <c r="J17" s="3">
        <f>IF(ekodom3[[#This Row],[Zużycie]]&gt;ekodom3[[#This Row],[Stan]],ABS(ekodom3[[#This Row],[Zużycie]]-ekodom3[[#This Row],[Stan]]),0)</f>
        <v>190</v>
      </c>
      <c r="K17" s="3">
        <f>ekodom3[[#This Row],[Stan]]-ekodom3[[#This Row],[Zużycie]]+ekodom3[[#This Row],[Z wodociągów]]</f>
        <v>0</v>
      </c>
    </row>
    <row r="18" spans="1:11" x14ac:dyDescent="0.3">
      <c r="A18" s="1">
        <v>44578</v>
      </c>
      <c r="B18">
        <v>0</v>
      </c>
      <c r="C18">
        <f>ekodom3[[#This Row],[retencja]]+K17</f>
        <v>0</v>
      </c>
      <c r="D18">
        <v>190</v>
      </c>
      <c r="E18">
        <f>IF(WEEKDAY(ekodom3[[#This Row],[Data]],2) = 3,70,0)</f>
        <v>0</v>
      </c>
      <c r="F18" s="2">
        <f>IF(AND(MONTH(ekodom3[[#This Row],[Data]])&gt;=4,MONTH(ekodom3[[#This Row],[Data]])&lt;=9),1,0)</f>
        <v>0</v>
      </c>
      <c r="G18" s="2">
        <f>IF(ekodom3[[#This Row],[Czy data pod?]] = 1,IF(ekodom3[[#This Row],[retencja]] = 0,G17+1,0),0)</f>
        <v>0</v>
      </c>
      <c r="H18">
        <f>IF(ekodom3[[#This Row],[Kolumna1]] = 0,0,IF(MOD(ekodom3[[#This Row],[Kolumna1]],5) = 0,300,0))</f>
        <v>0</v>
      </c>
      <c r="I18">
        <f>ekodom3[[#This Row],[Codziennie]]+ekodom3[[#This Row],[Prace]]+ekodom3[[#This Row],[Podlewanie]]</f>
        <v>190</v>
      </c>
      <c r="J18" s="3">
        <f>IF(ekodom3[[#This Row],[Zużycie]]&gt;ekodom3[[#This Row],[Stan]],ABS(ekodom3[[#This Row],[Zużycie]]-ekodom3[[#This Row],[Stan]]),0)</f>
        <v>190</v>
      </c>
      <c r="K18" s="3">
        <f>ekodom3[[#This Row],[Stan]]-ekodom3[[#This Row],[Zużycie]]+ekodom3[[#This Row],[Z wodociągów]]</f>
        <v>0</v>
      </c>
    </row>
    <row r="19" spans="1:11" x14ac:dyDescent="0.3">
      <c r="A19" s="1">
        <v>44579</v>
      </c>
      <c r="B19">
        <v>0</v>
      </c>
      <c r="C19">
        <f>ekodom3[[#This Row],[retencja]]+K18</f>
        <v>0</v>
      </c>
      <c r="D19">
        <v>190</v>
      </c>
      <c r="E19">
        <f>IF(WEEKDAY(ekodom3[[#This Row],[Data]],2) = 3,70,0)</f>
        <v>0</v>
      </c>
      <c r="F19" s="2">
        <f>IF(AND(MONTH(ekodom3[[#This Row],[Data]])&gt;=4,MONTH(ekodom3[[#This Row],[Data]])&lt;=9),1,0)</f>
        <v>0</v>
      </c>
      <c r="G19" s="2">
        <f>IF(ekodom3[[#This Row],[Czy data pod?]] = 1,IF(ekodom3[[#This Row],[retencja]] = 0,G18+1,0),0)</f>
        <v>0</v>
      </c>
      <c r="H19">
        <f>IF(ekodom3[[#This Row],[Kolumna1]] = 0,0,IF(MOD(ekodom3[[#This Row],[Kolumna1]],5) = 0,300,0))</f>
        <v>0</v>
      </c>
      <c r="I19">
        <f>ekodom3[[#This Row],[Codziennie]]+ekodom3[[#This Row],[Prace]]+ekodom3[[#This Row],[Podlewanie]]</f>
        <v>190</v>
      </c>
      <c r="J19" s="3">
        <f>IF(ekodom3[[#This Row],[Zużycie]]&gt;ekodom3[[#This Row],[Stan]],ABS(ekodom3[[#This Row],[Zużycie]]-ekodom3[[#This Row],[Stan]]),0)</f>
        <v>190</v>
      </c>
      <c r="K19" s="3">
        <f>ekodom3[[#This Row],[Stan]]-ekodom3[[#This Row],[Zużycie]]+ekodom3[[#This Row],[Z wodociągów]]</f>
        <v>0</v>
      </c>
    </row>
    <row r="20" spans="1:11" x14ac:dyDescent="0.3">
      <c r="A20" s="1">
        <v>44580</v>
      </c>
      <c r="B20">
        <v>0</v>
      </c>
      <c r="C20">
        <f>ekodom3[[#This Row],[retencja]]+K19</f>
        <v>0</v>
      </c>
      <c r="D20">
        <v>190</v>
      </c>
      <c r="E20">
        <f>IF(WEEKDAY(ekodom3[[#This Row],[Data]],2) = 3,70,0)</f>
        <v>70</v>
      </c>
      <c r="F20" s="2">
        <f>IF(AND(MONTH(ekodom3[[#This Row],[Data]])&gt;=4,MONTH(ekodom3[[#This Row],[Data]])&lt;=9),1,0)</f>
        <v>0</v>
      </c>
      <c r="G20" s="2">
        <f>IF(ekodom3[[#This Row],[Czy data pod?]] = 1,IF(ekodom3[[#This Row],[retencja]] = 0,G19+1,0),0)</f>
        <v>0</v>
      </c>
      <c r="H20">
        <f>IF(ekodom3[[#This Row],[Kolumna1]] = 0,0,IF(MOD(ekodom3[[#This Row],[Kolumna1]],5) = 0,300,0))</f>
        <v>0</v>
      </c>
      <c r="I20">
        <f>ekodom3[[#This Row],[Codziennie]]+ekodom3[[#This Row],[Prace]]+ekodom3[[#This Row],[Podlewanie]]</f>
        <v>260</v>
      </c>
      <c r="J20" s="3">
        <f>IF(ekodom3[[#This Row],[Zużycie]]&gt;ekodom3[[#This Row],[Stan]],ABS(ekodom3[[#This Row],[Zużycie]]-ekodom3[[#This Row],[Stan]]),0)</f>
        <v>260</v>
      </c>
      <c r="K20" s="3">
        <f>ekodom3[[#This Row],[Stan]]-ekodom3[[#This Row],[Zużycie]]+ekodom3[[#This Row],[Z wodociągów]]</f>
        <v>0</v>
      </c>
    </row>
    <row r="21" spans="1:11" x14ac:dyDescent="0.3">
      <c r="A21" s="1">
        <v>44581</v>
      </c>
      <c r="B21">
        <v>0</v>
      </c>
      <c r="C21">
        <f>ekodom3[[#This Row],[retencja]]+K20</f>
        <v>0</v>
      </c>
      <c r="D21">
        <v>190</v>
      </c>
      <c r="E21">
        <f>IF(WEEKDAY(ekodom3[[#This Row],[Data]],2) = 3,70,0)</f>
        <v>0</v>
      </c>
      <c r="F21" s="2">
        <f>IF(AND(MONTH(ekodom3[[#This Row],[Data]])&gt;=4,MONTH(ekodom3[[#This Row],[Data]])&lt;=9),1,0)</f>
        <v>0</v>
      </c>
      <c r="G21" s="2">
        <f>IF(ekodom3[[#This Row],[Czy data pod?]] = 1,IF(ekodom3[[#This Row],[retencja]] = 0,G20+1,0),0)</f>
        <v>0</v>
      </c>
      <c r="H21">
        <f>IF(ekodom3[[#This Row],[Kolumna1]] = 0,0,IF(MOD(ekodom3[[#This Row],[Kolumna1]],5) = 0,300,0))</f>
        <v>0</v>
      </c>
      <c r="I21">
        <f>ekodom3[[#This Row],[Codziennie]]+ekodom3[[#This Row],[Prace]]+ekodom3[[#This Row],[Podlewanie]]</f>
        <v>190</v>
      </c>
      <c r="J21" s="3">
        <f>IF(ekodom3[[#This Row],[Zużycie]]&gt;ekodom3[[#This Row],[Stan]],ABS(ekodom3[[#This Row],[Zużycie]]-ekodom3[[#This Row],[Stan]]),0)</f>
        <v>190</v>
      </c>
      <c r="K21" s="3">
        <f>ekodom3[[#This Row],[Stan]]-ekodom3[[#This Row],[Zużycie]]+ekodom3[[#This Row],[Z wodociągów]]</f>
        <v>0</v>
      </c>
    </row>
    <row r="22" spans="1:11" x14ac:dyDescent="0.3">
      <c r="A22" s="1">
        <v>44582</v>
      </c>
      <c r="B22">
        <v>0</v>
      </c>
      <c r="C22">
        <f>ekodom3[[#This Row],[retencja]]+K21</f>
        <v>0</v>
      </c>
      <c r="D22">
        <v>190</v>
      </c>
      <c r="E22">
        <f>IF(WEEKDAY(ekodom3[[#This Row],[Data]],2) = 3,70,0)</f>
        <v>0</v>
      </c>
      <c r="F22" s="2">
        <f>IF(AND(MONTH(ekodom3[[#This Row],[Data]])&gt;=4,MONTH(ekodom3[[#This Row],[Data]])&lt;=9),1,0)</f>
        <v>0</v>
      </c>
      <c r="G22" s="2">
        <f>IF(ekodom3[[#This Row],[Czy data pod?]] = 1,IF(ekodom3[[#This Row],[retencja]] = 0,G21+1,0),0)</f>
        <v>0</v>
      </c>
      <c r="H22">
        <f>IF(ekodom3[[#This Row],[Kolumna1]] = 0,0,IF(MOD(ekodom3[[#This Row],[Kolumna1]],5) = 0,300,0))</f>
        <v>0</v>
      </c>
      <c r="I22">
        <f>ekodom3[[#This Row],[Codziennie]]+ekodom3[[#This Row],[Prace]]+ekodom3[[#This Row],[Podlewanie]]</f>
        <v>190</v>
      </c>
      <c r="J22" s="3">
        <f>IF(ekodom3[[#This Row],[Zużycie]]&gt;ekodom3[[#This Row],[Stan]],ABS(ekodom3[[#This Row],[Zużycie]]-ekodom3[[#This Row],[Stan]]),0)</f>
        <v>190</v>
      </c>
      <c r="K22" s="3">
        <f>ekodom3[[#This Row],[Stan]]-ekodom3[[#This Row],[Zużycie]]+ekodom3[[#This Row],[Z wodociągów]]</f>
        <v>0</v>
      </c>
    </row>
    <row r="23" spans="1:11" x14ac:dyDescent="0.3">
      <c r="A23" s="1">
        <v>44583</v>
      </c>
      <c r="B23">
        <v>0</v>
      </c>
      <c r="C23">
        <f>ekodom3[[#This Row],[retencja]]+K22</f>
        <v>0</v>
      </c>
      <c r="D23">
        <v>190</v>
      </c>
      <c r="E23">
        <f>IF(WEEKDAY(ekodom3[[#This Row],[Data]],2) = 3,70,0)</f>
        <v>0</v>
      </c>
      <c r="F23" s="2">
        <f>IF(AND(MONTH(ekodom3[[#This Row],[Data]])&gt;=4,MONTH(ekodom3[[#This Row],[Data]])&lt;=9),1,0)</f>
        <v>0</v>
      </c>
      <c r="G23" s="2">
        <f>IF(ekodom3[[#This Row],[Czy data pod?]] = 1,IF(ekodom3[[#This Row],[retencja]] = 0,G22+1,0),0)</f>
        <v>0</v>
      </c>
      <c r="H23">
        <f>IF(ekodom3[[#This Row],[Kolumna1]] = 0,0,IF(MOD(ekodom3[[#This Row],[Kolumna1]],5) = 0,300,0))</f>
        <v>0</v>
      </c>
      <c r="I23">
        <f>ekodom3[[#This Row],[Codziennie]]+ekodom3[[#This Row],[Prace]]+ekodom3[[#This Row],[Podlewanie]]</f>
        <v>190</v>
      </c>
      <c r="J23" s="3">
        <f>IF(ekodom3[[#This Row],[Zużycie]]&gt;ekodom3[[#This Row],[Stan]],ABS(ekodom3[[#This Row],[Zużycie]]-ekodom3[[#This Row],[Stan]]),0)</f>
        <v>190</v>
      </c>
      <c r="K23" s="3">
        <f>ekodom3[[#This Row],[Stan]]-ekodom3[[#This Row],[Zużycie]]+ekodom3[[#This Row],[Z wodociągów]]</f>
        <v>0</v>
      </c>
    </row>
    <row r="24" spans="1:11" x14ac:dyDescent="0.3">
      <c r="A24" s="1">
        <v>44584</v>
      </c>
      <c r="B24">
        <v>33</v>
      </c>
      <c r="C24">
        <f>ekodom3[[#This Row],[retencja]]+K23</f>
        <v>33</v>
      </c>
      <c r="D24">
        <v>190</v>
      </c>
      <c r="E24">
        <f>IF(WEEKDAY(ekodom3[[#This Row],[Data]],2) = 3,70,0)</f>
        <v>0</v>
      </c>
      <c r="F24" s="2">
        <f>IF(AND(MONTH(ekodom3[[#This Row],[Data]])&gt;=4,MONTH(ekodom3[[#This Row],[Data]])&lt;=9),1,0)</f>
        <v>0</v>
      </c>
      <c r="G24" s="2">
        <f>IF(ekodom3[[#This Row],[Czy data pod?]] = 1,IF(ekodom3[[#This Row],[retencja]] = 0,G23+1,0),0)</f>
        <v>0</v>
      </c>
      <c r="H24">
        <f>IF(ekodom3[[#This Row],[Kolumna1]] = 0,0,IF(MOD(ekodom3[[#This Row],[Kolumna1]],5) = 0,300,0))</f>
        <v>0</v>
      </c>
      <c r="I24">
        <f>ekodom3[[#This Row],[Codziennie]]+ekodom3[[#This Row],[Prace]]+ekodom3[[#This Row],[Podlewanie]]</f>
        <v>190</v>
      </c>
      <c r="J24" s="3">
        <f>IF(ekodom3[[#This Row],[Zużycie]]&gt;ekodom3[[#This Row],[Stan]],ABS(ekodom3[[#This Row],[Zużycie]]-ekodom3[[#This Row],[Stan]]),0)</f>
        <v>157</v>
      </c>
      <c r="K24" s="3">
        <f>ekodom3[[#This Row],[Stan]]-ekodom3[[#This Row],[Zużycie]]+ekodom3[[#This Row],[Z wodociągów]]</f>
        <v>0</v>
      </c>
    </row>
    <row r="25" spans="1:11" x14ac:dyDescent="0.3">
      <c r="A25" s="1">
        <v>44585</v>
      </c>
      <c r="B25">
        <v>75</v>
      </c>
      <c r="C25">
        <f>ekodom3[[#This Row],[retencja]]+K24</f>
        <v>75</v>
      </c>
      <c r="D25">
        <v>190</v>
      </c>
      <c r="E25">
        <f>IF(WEEKDAY(ekodom3[[#This Row],[Data]],2) = 3,70,0)</f>
        <v>0</v>
      </c>
      <c r="F25" s="2">
        <f>IF(AND(MONTH(ekodom3[[#This Row],[Data]])&gt;=4,MONTH(ekodom3[[#This Row],[Data]])&lt;=9),1,0)</f>
        <v>0</v>
      </c>
      <c r="G25" s="2">
        <f>IF(ekodom3[[#This Row],[Czy data pod?]] = 1,IF(ekodom3[[#This Row],[retencja]] = 0,G24+1,0),0)</f>
        <v>0</v>
      </c>
      <c r="H25">
        <f>IF(ekodom3[[#This Row],[Kolumna1]] = 0,0,IF(MOD(ekodom3[[#This Row],[Kolumna1]],5) = 0,300,0))</f>
        <v>0</v>
      </c>
      <c r="I25">
        <f>ekodom3[[#This Row],[Codziennie]]+ekodom3[[#This Row],[Prace]]+ekodom3[[#This Row],[Podlewanie]]</f>
        <v>190</v>
      </c>
      <c r="J25" s="3">
        <f>IF(ekodom3[[#This Row],[Zużycie]]&gt;ekodom3[[#This Row],[Stan]],ABS(ekodom3[[#This Row],[Zużycie]]-ekodom3[[#This Row],[Stan]]),0)</f>
        <v>115</v>
      </c>
      <c r="K25" s="3">
        <f>ekodom3[[#This Row],[Stan]]-ekodom3[[#This Row],[Zużycie]]+ekodom3[[#This Row],[Z wodociągów]]</f>
        <v>0</v>
      </c>
    </row>
    <row r="26" spans="1:11" x14ac:dyDescent="0.3">
      <c r="A26" s="1">
        <v>44586</v>
      </c>
      <c r="B26">
        <v>537</v>
      </c>
      <c r="C26">
        <f>ekodom3[[#This Row],[retencja]]+K25</f>
        <v>537</v>
      </c>
      <c r="D26">
        <v>190</v>
      </c>
      <c r="E26">
        <f>IF(WEEKDAY(ekodom3[[#This Row],[Data]],2) = 3,70,0)</f>
        <v>0</v>
      </c>
      <c r="F26" s="2">
        <f>IF(AND(MONTH(ekodom3[[#This Row],[Data]])&gt;=4,MONTH(ekodom3[[#This Row],[Data]])&lt;=9),1,0)</f>
        <v>0</v>
      </c>
      <c r="G26" s="2">
        <f>IF(ekodom3[[#This Row],[Czy data pod?]] = 1,IF(ekodom3[[#This Row],[retencja]] = 0,G25+1,0),0)</f>
        <v>0</v>
      </c>
      <c r="H26">
        <f>IF(ekodom3[[#This Row],[Kolumna1]] = 0,0,IF(MOD(ekodom3[[#This Row],[Kolumna1]],5) = 0,300,0))</f>
        <v>0</v>
      </c>
      <c r="I26">
        <f>ekodom3[[#This Row],[Codziennie]]+ekodom3[[#This Row],[Prace]]+ekodom3[[#This Row],[Podlewanie]]</f>
        <v>190</v>
      </c>
      <c r="J26" s="3">
        <f>IF(ekodom3[[#This Row],[Zużycie]]&gt;ekodom3[[#This Row],[Stan]],ABS(ekodom3[[#This Row],[Zużycie]]-ekodom3[[#This Row],[Stan]]),0)</f>
        <v>0</v>
      </c>
      <c r="K26" s="3">
        <f>ekodom3[[#This Row],[Stan]]-ekodom3[[#This Row],[Zużycie]]+ekodom3[[#This Row],[Z wodociągów]]</f>
        <v>347</v>
      </c>
    </row>
    <row r="27" spans="1:11" x14ac:dyDescent="0.3">
      <c r="A27" s="1">
        <v>44587</v>
      </c>
      <c r="B27">
        <v>826</v>
      </c>
      <c r="C27">
        <f>ekodom3[[#This Row],[retencja]]+K26</f>
        <v>1173</v>
      </c>
      <c r="D27">
        <v>190</v>
      </c>
      <c r="E27">
        <f>IF(WEEKDAY(ekodom3[[#This Row],[Data]],2) = 3,70,0)</f>
        <v>70</v>
      </c>
      <c r="F27" s="2">
        <f>IF(AND(MONTH(ekodom3[[#This Row],[Data]])&gt;=4,MONTH(ekodom3[[#This Row],[Data]])&lt;=9),1,0)</f>
        <v>0</v>
      </c>
      <c r="G27" s="2">
        <f>IF(ekodom3[[#This Row],[Czy data pod?]] = 1,IF(ekodom3[[#This Row],[retencja]] = 0,G26+1,0),0)</f>
        <v>0</v>
      </c>
      <c r="H27">
        <f>IF(ekodom3[[#This Row],[Kolumna1]] = 0,0,IF(MOD(ekodom3[[#This Row],[Kolumna1]],5) = 0,300,0))</f>
        <v>0</v>
      </c>
      <c r="I27">
        <f>ekodom3[[#This Row],[Codziennie]]+ekodom3[[#This Row],[Prace]]+ekodom3[[#This Row],[Podlewanie]]</f>
        <v>260</v>
      </c>
      <c r="J27" s="3">
        <f>IF(ekodom3[[#This Row],[Zużycie]]&gt;ekodom3[[#This Row],[Stan]],ABS(ekodom3[[#This Row],[Zużycie]]-ekodom3[[#This Row],[Stan]]),0)</f>
        <v>0</v>
      </c>
      <c r="K27" s="3">
        <f>ekodom3[[#This Row],[Stan]]-ekodom3[[#This Row],[Zużycie]]+ekodom3[[#This Row],[Z wodociągów]]</f>
        <v>913</v>
      </c>
    </row>
    <row r="28" spans="1:11" x14ac:dyDescent="0.3">
      <c r="A28" s="1">
        <v>44588</v>
      </c>
      <c r="B28">
        <v>26</v>
      </c>
      <c r="C28">
        <f>ekodom3[[#This Row],[retencja]]+K27</f>
        <v>939</v>
      </c>
      <c r="D28">
        <v>190</v>
      </c>
      <c r="E28">
        <f>IF(WEEKDAY(ekodom3[[#This Row],[Data]],2) = 3,70,0)</f>
        <v>0</v>
      </c>
      <c r="F28" s="2">
        <f>IF(AND(MONTH(ekodom3[[#This Row],[Data]])&gt;=4,MONTH(ekodom3[[#This Row],[Data]])&lt;=9),1,0)</f>
        <v>0</v>
      </c>
      <c r="G28" s="2">
        <f>IF(ekodom3[[#This Row],[Czy data pod?]] = 1,IF(ekodom3[[#This Row],[retencja]] = 0,G27+1,0),0)</f>
        <v>0</v>
      </c>
      <c r="H28">
        <f>IF(ekodom3[[#This Row],[Kolumna1]] = 0,0,IF(MOD(ekodom3[[#This Row],[Kolumna1]],5) = 0,300,0))</f>
        <v>0</v>
      </c>
      <c r="I28">
        <f>ekodom3[[#This Row],[Codziennie]]+ekodom3[[#This Row],[Prace]]+ekodom3[[#This Row],[Podlewanie]]</f>
        <v>190</v>
      </c>
      <c r="J28" s="3">
        <f>IF(ekodom3[[#This Row],[Zużycie]]&gt;ekodom3[[#This Row],[Stan]],ABS(ekodom3[[#This Row],[Zużycie]]-ekodom3[[#This Row],[Stan]]),0)</f>
        <v>0</v>
      </c>
      <c r="K28" s="3">
        <f>ekodom3[[#This Row],[Stan]]-ekodom3[[#This Row],[Zużycie]]+ekodom3[[#This Row],[Z wodociągów]]</f>
        <v>749</v>
      </c>
    </row>
    <row r="29" spans="1:11" x14ac:dyDescent="0.3">
      <c r="A29" s="1">
        <v>44589</v>
      </c>
      <c r="B29">
        <v>0</v>
      </c>
      <c r="C29">
        <f>ekodom3[[#This Row],[retencja]]+K28</f>
        <v>749</v>
      </c>
      <c r="D29">
        <v>190</v>
      </c>
      <c r="E29">
        <f>IF(WEEKDAY(ekodom3[[#This Row],[Data]],2) = 3,70,0)</f>
        <v>0</v>
      </c>
      <c r="F29" s="2">
        <f>IF(AND(MONTH(ekodom3[[#This Row],[Data]])&gt;=4,MONTH(ekodom3[[#This Row],[Data]])&lt;=9),1,0)</f>
        <v>0</v>
      </c>
      <c r="G29" s="2">
        <f>IF(ekodom3[[#This Row],[Czy data pod?]] = 1,IF(ekodom3[[#This Row],[retencja]] = 0,G28+1,0),0)</f>
        <v>0</v>
      </c>
      <c r="H29">
        <f>IF(ekodom3[[#This Row],[Kolumna1]] = 0,0,IF(MOD(ekodom3[[#This Row],[Kolumna1]],5) = 0,300,0))</f>
        <v>0</v>
      </c>
      <c r="I29">
        <f>ekodom3[[#This Row],[Codziennie]]+ekodom3[[#This Row],[Prace]]+ekodom3[[#This Row],[Podlewanie]]</f>
        <v>190</v>
      </c>
      <c r="J29" s="3">
        <f>IF(ekodom3[[#This Row],[Zużycie]]&gt;ekodom3[[#This Row],[Stan]],ABS(ekodom3[[#This Row],[Zużycie]]-ekodom3[[#This Row],[Stan]]),0)</f>
        <v>0</v>
      </c>
      <c r="K29" s="3">
        <f>ekodom3[[#This Row],[Stan]]-ekodom3[[#This Row],[Zużycie]]+ekodom3[[#This Row],[Z wodociągów]]</f>
        <v>559</v>
      </c>
    </row>
    <row r="30" spans="1:11" x14ac:dyDescent="0.3">
      <c r="A30" s="1">
        <v>44590</v>
      </c>
      <c r="B30">
        <v>0</v>
      </c>
      <c r="C30">
        <f>ekodom3[[#This Row],[retencja]]+K29</f>
        <v>559</v>
      </c>
      <c r="D30">
        <v>190</v>
      </c>
      <c r="E30">
        <f>IF(WEEKDAY(ekodom3[[#This Row],[Data]],2) = 3,70,0)</f>
        <v>0</v>
      </c>
      <c r="F30" s="2">
        <f>IF(AND(MONTH(ekodom3[[#This Row],[Data]])&gt;=4,MONTH(ekodom3[[#This Row],[Data]])&lt;=9),1,0)</f>
        <v>0</v>
      </c>
      <c r="G30" s="2">
        <f>IF(ekodom3[[#This Row],[Czy data pod?]] = 1,IF(ekodom3[[#This Row],[retencja]] = 0,G29+1,0),0)</f>
        <v>0</v>
      </c>
      <c r="H30">
        <f>IF(ekodom3[[#This Row],[Kolumna1]] = 0,0,IF(MOD(ekodom3[[#This Row],[Kolumna1]],5) = 0,300,0))</f>
        <v>0</v>
      </c>
      <c r="I30">
        <f>ekodom3[[#This Row],[Codziennie]]+ekodom3[[#This Row],[Prace]]+ekodom3[[#This Row],[Podlewanie]]</f>
        <v>190</v>
      </c>
      <c r="J30" s="3">
        <f>IF(ekodom3[[#This Row],[Zużycie]]&gt;ekodom3[[#This Row],[Stan]],ABS(ekodom3[[#This Row],[Zużycie]]-ekodom3[[#This Row],[Stan]]),0)</f>
        <v>0</v>
      </c>
      <c r="K30" s="3">
        <f>ekodom3[[#This Row],[Stan]]-ekodom3[[#This Row],[Zużycie]]+ekodom3[[#This Row],[Z wodociągów]]</f>
        <v>369</v>
      </c>
    </row>
    <row r="31" spans="1:11" x14ac:dyDescent="0.3">
      <c r="A31" s="1">
        <v>44591</v>
      </c>
      <c r="B31">
        <v>0</v>
      </c>
      <c r="C31">
        <f>ekodom3[[#This Row],[retencja]]+K30</f>
        <v>369</v>
      </c>
      <c r="D31">
        <v>190</v>
      </c>
      <c r="E31">
        <f>IF(WEEKDAY(ekodom3[[#This Row],[Data]],2) = 3,70,0)</f>
        <v>0</v>
      </c>
      <c r="F31" s="2">
        <f>IF(AND(MONTH(ekodom3[[#This Row],[Data]])&gt;=4,MONTH(ekodom3[[#This Row],[Data]])&lt;=9),1,0)</f>
        <v>0</v>
      </c>
      <c r="G31" s="2">
        <f>IF(ekodom3[[#This Row],[Czy data pod?]] = 1,IF(ekodom3[[#This Row],[retencja]] = 0,G30+1,0),0)</f>
        <v>0</v>
      </c>
      <c r="H31">
        <f>IF(ekodom3[[#This Row],[Kolumna1]] = 0,0,IF(MOD(ekodom3[[#This Row],[Kolumna1]],5) = 0,300,0))</f>
        <v>0</v>
      </c>
      <c r="I31">
        <f>ekodom3[[#This Row],[Codziennie]]+ekodom3[[#This Row],[Prace]]+ekodom3[[#This Row],[Podlewanie]]</f>
        <v>190</v>
      </c>
      <c r="J31" s="3">
        <f>IF(ekodom3[[#This Row],[Zużycie]]&gt;ekodom3[[#This Row],[Stan]],ABS(ekodom3[[#This Row],[Zużycie]]-ekodom3[[#This Row],[Stan]]),0)</f>
        <v>0</v>
      </c>
      <c r="K31" s="3">
        <f>ekodom3[[#This Row],[Stan]]-ekodom3[[#This Row],[Zużycie]]+ekodom3[[#This Row],[Z wodociągów]]</f>
        <v>179</v>
      </c>
    </row>
    <row r="32" spans="1:11" x14ac:dyDescent="0.3">
      <c r="A32" s="1">
        <v>44592</v>
      </c>
      <c r="B32">
        <v>0</v>
      </c>
      <c r="C32">
        <f>ekodom3[[#This Row],[retencja]]+K31</f>
        <v>179</v>
      </c>
      <c r="D32">
        <v>190</v>
      </c>
      <c r="E32">
        <f>IF(WEEKDAY(ekodom3[[#This Row],[Data]],2) = 3,70,0)</f>
        <v>0</v>
      </c>
      <c r="F32" s="2">
        <f>IF(AND(MONTH(ekodom3[[#This Row],[Data]])&gt;=4,MONTH(ekodom3[[#This Row],[Data]])&lt;=9),1,0)</f>
        <v>0</v>
      </c>
      <c r="G32" s="2">
        <f>IF(ekodom3[[#This Row],[Czy data pod?]] = 1,IF(ekodom3[[#This Row],[retencja]] = 0,G31+1,0),0)</f>
        <v>0</v>
      </c>
      <c r="H32">
        <f>IF(ekodom3[[#This Row],[Kolumna1]] = 0,0,IF(MOD(ekodom3[[#This Row],[Kolumna1]],5) = 0,300,0))</f>
        <v>0</v>
      </c>
      <c r="I32">
        <f>ekodom3[[#This Row],[Codziennie]]+ekodom3[[#This Row],[Prace]]+ekodom3[[#This Row],[Podlewanie]]</f>
        <v>190</v>
      </c>
      <c r="J32" s="3">
        <f>IF(ekodom3[[#This Row],[Zużycie]]&gt;ekodom3[[#This Row],[Stan]],ABS(ekodom3[[#This Row],[Zużycie]]-ekodom3[[#This Row],[Stan]]),0)</f>
        <v>11</v>
      </c>
      <c r="K32" s="3">
        <f>ekodom3[[#This Row],[Stan]]-ekodom3[[#This Row],[Zużycie]]+ekodom3[[#This Row],[Z wodociągów]]</f>
        <v>0</v>
      </c>
    </row>
    <row r="33" spans="1:11" x14ac:dyDescent="0.3">
      <c r="A33" s="1">
        <v>44593</v>
      </c>
      <c r="B33">
        <v>0</v>
      </c>
      <c r="C33">
        <f>ekodom3[[#This Row],[retencja]]+K32</f>
        <v>0</v>
      </c>
      <c r="D33">
        <v>190</v>
      </c>
      <c r="E33">
        <f>IF(WEEKDAY(ekodom3[[#This Row],[Data]],2) = 3,70,0)</f>
        <v>0</v>
      </c>
      <c r="F33" s="2">
        <f>IF(AND(MONTH(ekodom3[[#This Row],[Data]])&gt;=4,MONTH(ekodom3[[#This Row],[Data]])&lt;=9),1,0)</f>
        <v>0</v>
      </c>
      <c r="G33" s="2">
        <f>IF(ekodom3[[#This Row],[Czy data pod?]] = 1,IF(ekodom3[[#This Row],[retencja]] = 0,G32+1,0),0)</f>
        <v>0</v>
      </c>
      <c r="H33">
        <f>IF(ekodom3[[#This Row],[Kolumna1]] = 0,0,IF(MOD(ekodom3[[#This Row],[Kolumna1]],5) = 0,300,0))</f>
        <v>0</v>
      </c>
      <c r="I33">
        <f>ekodom3[[#This Row],[Codziennie]]+ekodom3[[#This Row],[Prace]]+ekodom3[[#This Row],[Podlewanie]]</f>
        <v>190</v>
      </c>
      <c r="J33" s="3">
        <f>IF(ekodom3[[#This Row],[Zużycie]]&gt;ekodom3[[#This Row],[Stan]],ABS(ekodom3[[#This Row],[Zużycie]]-ekodom3[[#This Row],[Stan]]),0)</f>
        <v>190</v>
      </c>
      <c r="K33" s="3">
        <f>ekodom3[[#This Row],[Stan]]-ekodom3[[#This Row],[Zużycie]]+ekodom3[[#This Row],[Z wodociągów]]</f>
        <v>0</v>
      </c>
    </row>
    <row r="34" spans="1:11" x14ac:dyDescent="0.3">
      <c r="A34" s="1">
        <v>44594</v>
      </c>
      <c r="B34">
        <v>0</v>
      </c>
      <c r="C34">
        <f>ekodom3[[#This Row],[retencja]]+K33</f>
        <v>0</v>
      </c>
      <c r="D34">
        <v>190</v>
      </c>
      <c r="E34">
        <f>IF(WEEKDAY(ekodom3[[#This Row],[Data]],2) = 3,70,0)</f>
        <v>70</v>
      </c>
      <c r="F34" s="2">
        <f>IF(AND(MONTH(ekodom3[[#This Row],[Data]])&gt;=4,MONTH(ekodom3[[#This Row],[Data]])&lt;=9),1,0)</f>
        <v>0</v>
      </c>
      <c r="G34" s="2">
        <f>IF(ekodom3[[#This Row],[Czy data pod?]] = 1,IF(ekodom3[[#This Row],[retencja]] = 0,G33+1,0),0)</f>
        <v>0</v>
      </c>
      <c r="H34">
        <f>IF(ekodom3[[#This Row],[Kolumna1]] = 0,0,IF(MOD(ekodom3[[#This Row],[Kolumna1]],5) = 0,300,0))</f>
        <v>0</v>
      </c>
      <c r="I34">
        <f>ekodom3[[#This Row],[Codziennie]]+ekodom3[[#This Row],[Prace]]+ekodom3[[#This Row],[Podlewanie]]</f>
        <v>260</v>
      </c>
      <c r="J34" s="3">
        <f>IF(ekodom3[[#This Row],[Zużycie]]&gt;ekodom3[[#This Row],[Stan]],ABS(ekodom3[[#This Row],[Zużycie]]-ekodom3[[#This Row],[Stan]]),0)</f>
        <v>260</v>
      </c>
      <c r="K34" s="3">
        <f>ekodom3[[#This Row],[Stan]]-ekodom3[[#This Row],[Zużycie]]+ekodom3[[#This Row],[Z wodociągów]]</f>
        <v>0</v>
      </c>
    </row>
    <row r="35" spans="1:11" x14ac:dyDescent="0.3">
      <c r="A35" s="1">
        <v>44595</v>
      </c>
      <c r="B35">
        <v>0</v>
      </c>
      <c r="C35">
        <f>ekodom3[[#This Row],[retencja]]+K34</f>
        <v>0</v>
      </c>
      <c r="D35">
        <v>190</v>
      </c>
      <c r="E35">
        <f>IF(WEEKDAY(ekodom3[[#This Row],[Data]],2) = 3,70,0)</f>
        <v>0</v>
      </c>
      <c r="F35" s="2">
        <f>IF(AND(MONTH(ekodom3[[#This Row],[Data]])&gt;=4,MONTH(ekodom3[[#This Row],[Data]])&lt;=9),1,0)</f>
        <v>0</v>
      </c>
      <c r="G35" s="2">
        <f>IF(ekodom3[[#This Row],[Czy data pod?]] = 1,IF(ekodom3[[#This Row],[retencja]] = 0,G34+1,0),0)</f>
        <v>0</v>
      </c>
      <c r="H35">
        <f>IF(ekodom3[[#This Row],[Kolumna1]] = 0,0,IF(MOD(ekodom3[[#This Row],[Kolumna1]],5) = 0,300,0))</f>
        <v>0</v>
      </c>
      <c r="I35">
        <f>ekodom3[[#This Row],[Codziennie]]+ekodom3[[#This Row],[Prace]]+ekodom3[[#This Row],[Podlewanie]]</f>
        <v>190</v>
      </c>
      <c r="J35" s="3">
        <f>IF(ekodom3[[#This Row],[Zużycie]]&gt;ekodom3[[#This Row],[Stan]],ABS(ekodom3[[#This Row],[Zużycie]]-ekodom3[[#This Row],[Stan]]),0)</f>
        <v>190</v>
      </c>
      <c r="K35" s="3">
        <f>ekodom3[[#This Row],[Stan]]-ekodom3[[#This Row],[Zużycie]]+ekodom3[[#This Row],[Z wodociągów]]</f>
        <v>0</v>
      </c>
    </row>
    <row r="36" spans="1:11" x14ac:dyDescent="0.3">
      <c r="A36" s="1">
        <v>44596</v>
      </c>
      <c r="B36">
        <v>0</v>
      </c>
      <c r="C36">
        <f>ekodom3[[#This Row],[retencja]]+K35</f>
        <v>0</v>
      </c>
      <c r="D36">
        <v>190</v>
      </c>
      <c r="E36">
        <f>IF(WEEKDAY(ekodom3[[#This Row],[Data]],2) = 3,70,0)</f>
        <v>0</v>
      </c>
      <c r="F36" s="2">
        <f>IF(AND(MONTH(ekodom3[[#This Row],[Data]])&gt;=4,MONTH(ekodom3[[#This Row],[Data]])&lt;=9),1,0)</f>
        <v>0</v>
      </c>
      <c r="G36" s="2">
        <f>IF(ekodom3[[#This Row],[Czy data pod?]] = 1,IF(ekodom3[[#This Row],[retencja]] = 0,G35+1,0),0)</f>
        <v>0</v>
      </c>
      <c r="H36">
        <f>IF(ekodom3[[#This Row],[Kolumna1]] = 0,0,IF(MOD(ekodom3[[#This Row],[Kolumna1]],5) = 0,300,0))</f>
        <v>0</v>
      </c>
      <c r="I36">
        <f>ekodom3[[#This Row],[Codziennie]]+ekodom3[[#This Row],[Prace]]+ekodom3[[#This Row],[Podlewanie]]</f>
        <v>190</v>
      </c>
      <c r="J36" s="3">
        <f>IF(ekodom3[[#This Row],[Zużycie]]&gt;ekodom3[[#This Row],[Stan]],ABS(ekodom3[[#This Row],[Zużycie]]-ekodom3[[#This Row],[Stan]]),0)</f>
        <v>190</v>
      </c>
      <c r="K36" s="3">
        <f>ekodom3[[#This Row],[Stan]]-ekodom3[[#This Row],[Zużycie]]+ekodom3[[#This Row],[Z wodociągów]]</f>
        <v>0</v>
      </c>
    </row>
    <row r="37" spans="1:11" x14ac:dyDescent="0.3">
      <c r="A37" s="1">
        <v>44597</v>
      </c>
      <c r="B37">
        <v>97</v>
      </c>
      <c r="C37">
        <f>ekodom3[[#This Row],[retencja]]+K36</f>
        <v>97</v>
      </c>
      <c r="D37">
        <v>190</v>
      </c>
      <c r="E37">
        <f>IF(WEEKDAY(ekodom3[[#This Row],[Data]],2) = 3,70,0)</f>
        <v>0</v>
      </c>
      <c r="F37" s="2">
        <f>IF(AND(MONTH(ekodom3[[#This Row],[Data]])&gt;=4,MONTH(ekodom3[[#This Row],[Data]])&lt;=9),1,0)</f>
        <v>0</v>
      </c>
      <c r="G37" s="2">
        <f>IF(ekodom3[[#This Row],[Czy data pod?]] = 1,IF(ekodom3[[#This Row],[retencja]] = 0,G36+1,0),0)</f>
        <v>0</v>
      </c>
      <c r="H37">
        <f>IF(ekodom3[[#This Row],[Kolumna1]] = 0,0,IF(MOD(ekodom3[[#This Row],[Kolumna1]],5) = 0,300,0))</f>
        <v>0</v>
      </c>
      <c r="I37">
        <f>ekodom3[[#This Row],[Codziennie]]+ekodom3[[#This Row],[Prace]]+ekodom3[[#This Row],[Podlewanie]]</f>
        <v>190</v>
      </c>
      <c r="J37" s="3">
        <f>IF(ekodom3[[#This Row],[Zużycie]]&gt;ekodom3[[#This Row],[Stan]],ABS(ekodom3[[#This Row],[Zużycie]]-ekodom3[[#This Row],[Stan]]),0)</f>
        <v>93</v>
      </c>
      <c r="K37" s="3">
        <f>ekodom3[[#This Row],[Stan]]-ekodom3[[#This Row],[Zużycie]]+ekodom3[[#This Row],[Z wodociągów]]</f>
        <v>0</v>
      </c>
    </row>
    <row r="38" spans="1:11" x14ac:dyDescent="0.3">
      <c r="A38" s="1">
        <v>44598</v>
      </c>
      <c r="B38">
        <v>0</v>
      </c>
      <c r="C38">
        <f>ekodom3[[#This Row],[retencja]]+K37</f>
        <v>0</v>
      </c>
      <c r="D38">
        <v>190</v>
      </c>
      <c r="E38">
        <f>IF(WEEKDAY(ekodom3[[#This Row],[Data]],2) = 3,70,0)</f>
        <v>0</v>
      </c>
      <c r="F38" s="2">
        <f>IF(AND(MONTH(ekodom3[[#This Row],[Data]])&gt;=4,MONTH(ekodom3[[#This Row],[Data]])&lt;=9),1,0)</f>
        <v>0</v>
      </c>
      <c r="G38" s="2">
        <f>IF(ekodom3[[#This Row],[Czy data pod?]] = 1,IF(ekodom3[[#This Row],[retencja]] = 0,G37+1,0),0)</f>
        <v>0</v>
      </c>
      <c r="H38">
        <f>IF(ekodom3[[#This Row],[Kolumna1]] = 0,0,IF(MOD(ekodom3[[#This Row],[Kolumna1]],5) = 0,300,0))</f>
        <v>0</v>
      </c>
      <c r="I38">
        <f>ekodom3[[#This Row],[Codziennie]]+ekodom3[[#This Row],[Prace]]+ekodom3[[#This Row],[Podlewanie]]</f>
        <v>190</v>
      </c>
      <c r="J38" s="3">
        <f>IF(ekodom3[[#This Row],[Zużycie]]&gt;ekodom3[[#This Row],[Stan]],ABS(ekodom3[[#This Row],[Zużycie]]-ekodom3[[#This Row],[Stan]]),0)</f>
        <v>190</v>
      </c>
      <c r="K38" s="3">
        <f>ekodom3[[#This Row],[Stan]]-ekodom3[[#This Row],[Zużycie]]+ekodom3[[#This Row],[Z wodociągów]]</f>
        <v>0</v>
      </c>
    </row>
    <row r="39" spans="1:11" x14ac:dyDescent="0.3">
      <c r="A39" s="1">
        <v>44599</v>
      </c>
      <c r="B39">
        <v>99</v>
      </c>
      <c r="C39">
        <f>ekodom3[[#This Row],[retencja]]+K38</f>
        <v>99</v>
      </c>
      <c r="D39">
        <v>190</v>
      </c>
      <c r="E39">
        <f>IF(WEEKDAY(ekodom3[[#This Row],[Data]],2) = 3,70,0)</f>
        <v>0</v>
      </c>
      <c r="F39" s="2">
        <f>IF(AND(MONTH(ekodom3[[#This Row],[Data]])&gt;=4,MONTH(ekodom3[[#This Row],[Data]])&lt;=9),1,0)</f>
        <v>0</v>
      </c>
      <c r="G39" s="2">
        <f>IF(ekodom3[[#This Row],[Czy data pod?]] = 1,IF(ekodom3[[#This Row],[retencja]] = 0,G38+1,0),0)</f>
        <v>0</v>
      </c>
      <c r="H39">
        <f>IF(ekodom3[[#This Row],[Kolumna1]] = 0,0,IF(MOD(ekodom3[[#This Row],[Kolumna1]],5) = 0,300,0))</f>
        <v>0</v>
      </c>
      <c r="I39">
        <f>ekodom3[[#This Row],[Codziennie]]+ekodom3[[#This Row],[Prace]]+ekodom3[[#This Row],[Podlewanie]]</f>
        <v>190</v>
      </c>
      <c r="J39" s="3">
        <f>IF(ekodom3[[#This Row],[Zużycie]]&gt;ekodom3[[#This Row],[Stan]],ABS(ekodom3[[#This Row],[Zużycie]]-ekodom3[[#This Row],[Stan]]),0)</f>
        <v>91</v>
      </c>
      <c r="K39" s="3">
        <f>ekodom3[[#This Row],[Stan]]-ekodom3[[#This Row],[Zużycie]]+ekodom3[[#This Row],[Z wodociągów]]</f>
        <v>0</v>
      </c>
    </row>
    <row r="40" spans="1:11" x14ac:dyDescent="0.3">
      <c r="A40" s="1">
        <v>44600</v>
      </c>
      <c r="B40">
        <v>0</v>
      </c>
      <c r="C40">
        <f>ekodom3[[#This Row],[retencja]]+K39</f>
        <v>0</v>
      </c>
      <c r="D40">
        <v>190</v>
      </c>
      <c r="E40">
        <f>IF(WEEKDAY(ekodom3[[#This Row],[Data]],2) = 3,70,0)</f>
        <v>0</v>
      </c>
      <c r="F40" s="2">
        <f>IF(AND(MONTH(ekodom3[[#This Row],[Data]])&gt;=4,MONTH(ekodom3[[#This Row],[Data]])&lt;=9),1,0)</f>
        <v>0</v>
      </c>
      <c r="G40" s="2">
        <f>IF(ekodom3[[#This Row],[Czy data pod?]] = 1,IF(ekodom3[[#This Row],[retencja]] = 0,G39+1,0),0)</f>
        <v>0</v>
      </c>
      <c r="H40">
        <f>IF(ekodom3[[#This Row],[Kolumna1]] = 0,0,IF(MOD(ekodom3[[#This Row],[Kolumna1]],5) = 0,300,0))</f>
        <v>0</v>
      </c>
      <c r="I40">
        <f>ekodom3[[#This Row],[Codziennie]]+ekodom3[[#This Row],[Prace]]+ekodom3[[#This Row],[Podlewanie]]</f>
        <v>190</v>
      </c>
      <c r="J40" s="3">
        <f>IF(ekodom3[[#This Row],[Zużycie]]&gt;ekodom3[[#This Row],[Stan]],ABS(ekodom3[[#This Row],[Zużycie]]-ekodom3[[#This Row],[Stan]]),0)</f>
        <v>190</v>
      </c>
      <c r="K40" s="3">
        <f>ekodom3[[#This Row],[Stan]]-ekodom3[[#This Row],[Zużycie]]+ekodom3[[#This Row],[Z wodociągów]]</f>
        <v>0</v>
      </c>
    </row>
    <row r="41" spans="1:11" x14ac:dyDescent="0.3">
      <c r="A41" s="1">
        <v>44601</v>
      </c>
      <c r="B41">
        <v>0</v>
      </c>
      <c r="C41">
        <f>ekodom3[[#This Row],[retencja]]+K40</f>
        <v>0</v>
      </c>
      <c r="D41">
        <v>190</v>
      </c>
      <c r="E41">
        <f>IF(WEEKDAY(ekodom3[[#This Row],[Data]],2) = 3,70,0)</f>
        <v>70</v>
      </c>
      <c r="F41" s="2">
        <f>IF(AND(MONTH(ekodom3[[#This Row],[Data]])&gt;=4,MONTH(ekodom3[[#This Row],[Data]])&lt;=9),1,0)</f>
        <v>0</v>
      </c>
      <c r="G41" s="2">
        <f>IF(ekodom3[[#This Row],[Czy data pod?]] = 1,IF(ekodom3[[#This Row],[retencja]] = 0,G40+1,0),0)</f>
        <v>0</v>
      </c>
      <c r="H41">
        <f>IF(ekodom3[[#This Row],[Kolumna1]] = 0,0,IF(MOD(ekodom3[[#This Row],[Kolumna1]],5) = 0,300,0))</f>
        <v>0</v>
      </c>
      <c r="I41">
        <f>ekodom3[[#This Row],[Codziennie]]+ekodom3[[#This Row],[Prace]]+ekodom3[[#This Row],[Podlewanie]]</f>
        <v>260</v>
      </c>
      <c r="J41" s="3">
        <f>IF(ekodom3[[#This Row],[Zużycie]]&gt;ekodom3[[#This Row],[Stan]],ABS(ekodom3[[#This Row],[Zużycie]]-ekodom3[[#This Row],[Stan]]),0)</f>
        <v>260</v>
      </c>
      <c r="K41" s="3">
        <f>ekodom3[[#This Row],[Stan]]-ekodom3[[#This Row],[Zużycie]]+ekodom3[[#This Row],[Z wodociągów]]</f>
        <v>0</v>
      </c>
    </row>
    <row r="42" spans="1:11" x14ac:dyDescent="0.3">
      <c r="A42" s="1">
        <v>44602</v>
      </c>
      <c r="B42">
        <v>0</v>
      </c>
      <c r="C42">
        <f>ekodom3[[#This Row],[retencja]]+K41</f>
        <v>0</v>
      </c>
      <c r="D42">
        <v>190</v>
      </c>
      <c r="E42">
        <f>IF(WEEKDAY(ekodom3[[#This Row],[Data]],2) = 3,70,0)</f>
        <v>0</v>
      </c>
      <c r="F42" s="2">
        <f>IF(AND(MONTH(ekodom3[[#This Row],[Data]])&gt;=4,MONTH(ekodom3[[#This Row],[Data]])&lt;=9),1,0)</f>
        <v>0</v>
      </c>
      <c r="G42" s="2">
        <f>IF(ekodom3[[#This Row],[Czy data pod?]] = 1,IF(ekodom3[[#This Row],[retencja]] = 0,G41+1,0),0)</f>
        <v>0</v>
      </c>
      <c r="H42">
        <f>IF(ekodom3[[#This Row],[Kolumna1]] = 0,0,IF(MOD(ekodom3[[#This Row],[Kolumna1]],5) = 0,300,0))</f>
        <v>0</v>
      </c>
      <c r="I42">
        <f>ekodom3[[#This Row],[Codziennie]]+ekodom3[[#This Row],[Prace]]+ekodom3[[#This Row],[Podlewanie]]</f>
        <v>190</v>
      </c>
      <c r="J42" s="3">
        <f>IF(ekodom3[[#This Row],[Zużycie]]&gt;ekodom3[[#This Row],[Stan]],ABS(ekodom3[[#This Row],[Zużycie]]-ekodom3[[#This Row],[Stan]]),0)</f>
        <v>190</v>
      </c>
      <c r="K42" s="3">
        <f>ekodom3[[#This Row],[Stan]]-ekodom3[[#This Row],[Zużycie]]+ekodom3[[#This Row],[Z wodociągów]]</f>
        <v>0</v>
      </c>
    </row>
    <row r="43" spans="1:11" x14ac:dyDescent="0.3">
      <c r="A43" s="1">
        <v>44603</v>
      </c>
      <c r="B43">
        <v>97</v>
      </c>
      <c r="C43">
        <f>ekodom3[[#This Row],[retencja]]+K42</f>
        <v>97</v>
      </c>
      <c r="D43">
        <v>190</v>
      </c>
      <c r="E43">
        <f>IF(WEEKDAY(ekodom3[[#This Row],[Data]],2) = 3,70,0)</f>
        <v>0</v>
      </c>
      <c r="F43" s="2">
        <f>IF(AND(MONTH(ekodom3[[#This Row],[Data]])&gt;=4,MONTH(ekodom3[[#This Row],[Data]])&lt;=9),1,0)</f>
        <v>0</v>
      </c>
      <c r="G43" s="2">
        <f>IF(ekodom3[[#This Row],[Czy data pod?]] = 1,IF(ekodom3[[#This Row],[retencja]] = 0,G42+1,0),0)</f>
        <v>0</v>
      </c>
      <c r="H43">
        <f>IF(ekodom3[[#This Row],[Kolumna1]] = 0,0,IF(MOD(ekodom3[[#This Row],[Kolumna1]],5) = 0,300,0))</f>
        <v>0</v>
      </c>
      <c r="I43">
        <f>ekodom3[[#This Row],[Codziennie]]+ekodom3[[#This Row],[Prace]]+ekodom3[[#This Row],[Podlewanie]]</f>
        <v>190</v>
      </c>
      <c r="J43" s="3">
        <f>IF(ekodom3[[#This Row],[Zużycie]]&gt;ekodom3[[#This Row],[Stan]],ABS(ekodom3[[#This Row],[Zużycie]]-ekodom3[[#This Row],[Stan]]),0)</f>
        <v>93</v>
      </c>
      <c r="K43" s="3">
        <f>ekodom3[[#This Row],[Stan]]-ekodom3[[#This Row],[Zużycie]]+ekodom3[[#This Row],[Z wodociągów]]</f>
        <v>0</v>
      </c>
    </row>
    <row r="44" spans="1:11" x14ac:dyDescent="0.3">
      <c r="A44" s="1">
        <v>44604</v>
      </c>
      <c r="B44">
        <v>83</v>
      </c>
      <c r="C44">
        <f>ekodom3[[#This Row],[retencja]]+K43</f>
        <v>83</v>
      </c>
      <c r="D44">
        <v>190</v>
      </c>
      <c r="E44">
        <f>IF(WEEKDAY(ekodom3[[#This Row],[Data]],2) = 3,70,0)</f>
        <v>0</v>
      </c>
      <c r="F44" s="2">
        <f>IF(AND(MONTH(ekodom3[[#This Row],[Data]])&gt;=4,MONTH(ekodom3[[#This Row],[Data]])&lt;=9),1,0)</f>
        <v>0</v>
      </c>
      <c r="G44" s="2">
        <f>IF(ekodom3[[#This Row],[Czy data pod?]] = 1,IF(ekodom3[[#This Row],[retencja]] = 0,G43+1,0),0)</f>
        <v>0</v>
      </c>
      <c r="H44">
        <f>IF(ekodom3[[#This Row],[Kolumna1]] = 0,0,IF(MOD(ekodom3[[#This Row],[Kolumna1]],5) = 0,300,0))</f>
        <v>0</v>
      </c>
      <c r="I44">
        <f>ekodom3[[#This Row],[Codziennie]]+ekodom3[[#This Row],[Prace]]+ekodom3[[#This Row],[Podlewanie]]</f>
        <v>190</v>
      </c>
      <c r="J44" s="3">
        <f>IF(ekodom3[[#This Row],[Zużycie]]&gt;ekodom3[[#This Row],[Stan]],ABS(ekodom3[[#This Row],[Zużycie]]-ekodom3[[#This Row],[Stan]]),0)</f>
        <v>107</v>
      </c>
      <c r="K44" s="3">
        <f>ekodom3[[#This Row],[Stan]]-ekodom3[[#This Row],[Zużycie]]+ekodom3[[#This Row],[Z wodociągów]]</f>
        <v>0</v>
      </c>
    </row>
    <row r="45" spans="1:11" x14ac:dyDescent="0.3">
      <c r="A45" s="1">
        <v>44605</v>
      </c>
      <c r="B45">
        <v>77</v>
      </c>
      <c r="C45">
        <f>ekodom3[[#This Row],[retencja]]+K44</f>
        <v>77</v>
      </c>
      <c r="D45">
        <v>190</v>
      </c>
      <c r="E45">
        <f>IF(WEEKDAY(ekodom3[[#This Row],[Data]],2) = 3,70,0)</f>
        <v>0</v>
      </c>
      <c r="F45" s="2">
        <f>IF(AND(MONTH(ekodom3[[#This Row],[Data]])&gt;=4,MONTH(ekodom3[[#This Row],[Data]])&lt;=9),1,0)</f>
        <v>0</v>
      </c>
      <c r="G45" s="2">
        <f>IF(ekodom3[[#This Row],[Czy data pod?]] = 1,IF(ekodom3[[#This Row],[retencja]] = 0,G44+1,0),0)</f>
        <v>0</v>
      </c>
      <c r="H45">
        <f>IF(ekodom3[[#This Row],[Kolumna1]] = 0,0,IF(MOD(ekodom3[[#This Row],[Kolumna1]],5) = 0,300,0))</f>
        <v>0</v>
      </c>
      <c r="I45">
        <f>ekodom3[[#This Row],[Codziennie]]+ekodom3[[#This Row],[Prace]]+ekodom3[[#This Row],[Podlewanie]]</f>
        <v>190</v>
      </c>
      <c r="J45" s="3">
        <f>IF(ekodom3[[#This Row],[Zużycie]]&gt;ekodom3[[#This Row],[Stan]],ABS(ekodom3[[#This Row],[Zużycie]]-ekodom3[[#This Row],[Stan]]),0)</f>
        <v>113</v>
      </c>
      <c r="K45" s="3">
        <f>ekodom3[[#This Row],[Stan]]-ekodom3[[#This Row],[Zużycie]]+ekodom3[[#This Row],[Z wodociągów]]</f>
        <v>0</v>
      </c>
    </row>
    <row r="46" spans="1:11" x14ac:dyDescent="0.3">
      <c r="A46" s="1">
        <v>44606</v>
      </c>
      <c r="B46">
        <v>195</v>
      </c>
      <c r="C46">
        <f>ekodom3[[#This Row],[retencja]]+K45</f>
        <v>195</v>
      </c>
      <c r="D46">
        <v>190</v>
      </c>
      <c r="E46">
        <f>IF(WEEKDAY(ekodom3[[#This Row],[Data]],2) = 3,70,0)</f>
        <v>0</v>
      </c>
      <c r="F46" s="2">
        <f>IF(AND(MONTH(ekodom3[[#This Row],[Data]])&gt;=4,MONTH(ekodom3[[#This Row],[Data]])&lt;=9),1,0)</f>
        <v>0</v>
      </c>
      <c r="G46" s="2">
        <f>IF(ekodom3[[#This Row],[Czy data pod?]] = 1,IF(ekodom3[[#This Row],[retencja]] = 0,G45+1,0),0)</f>
        <v>0</v>
      </c>
      <c r="H46">
        <f>IF(ekodom3[[#This Row],[Kolumna1]] = 0,0,IF(MOD(ekodom3[[#This Row],[Kolumna1]],5) = 0,300,0))</f>
        <v>0</v>
      </c>
      <c r="I46">
        <f>ekodom3[[#This Row],[Codziennie]]+ekodom3[[#This Row],[Prace]]+ekodom3[[#This Row],[Podlewanie]]</f>
        <v>190</v>
      </c>
      <c r="J46" s="3">
        <f>IF(ekodom3[[#This Row],[Zużycie]]&gt;ekodom3[[#This Row],[Stan]],ABS(ekodom3[[#This Row],[Zużycie]]-ekodom3[[#This Row],[Stan]]),0)</f>
        <v>0</v>
      </c>
      <c r="K46" s="3">
        <f>ekodom3[[#This Row],[Stan]]-ekodom3[[#This Row],[Zużycie]]+ekodom3[[#This Row],[Z wodociągów]]</f>
        <v>5</v>
      </c>
    </row>
    <row r="47" spans="1:11" x14ac:dyDescent="0.3">
      <c r="A47" s="1">
        <v>44607</v>
      </c>
      <c r="B47">
        <v>145</v>
      </c>
      <c r="C47">
        <f>ekodom3[[#This Row],[retencja]]+K46</f>
        <v>150</v>
      </c>
      <c r="D47">
        <v>190</v>
      </c>
      <c r="E47">
        <f>IF(WEEKDAY(ekodom3[[#This Row],[Data]],2) = 3,70,0)</f>
        <v>0</v>
      </c>
      <c r="F47" s="2">
        <f>IF(AND(MONTH(ekodom3[[#This Row],[Data]])&gt;=4,MONTH(ekodom3[[#This Row],[Data]])&lt;=9),1,0)</f>
        <v>0</v>
      </c>
      <c r="G47" s="2">
        <f>IF(ekodom3[[#This Row],[Czy data pod?]] = 1,IF(ekodom3[[#This Row],[retencja]] = 0,G46+1,0),0)</f>
        <v>0</v>
      </c>
      <c r="H47">
        <f>IF(ekodom3[[#This Row],[Kolumna1]] = 0,0,IF(MOD(ekodom3[[#This Row],[Kolumna1]],5) = 0,300,0))</f>
        <v>0</v>
      </c>
      <c r="I47">
        <f>ekodom3[[#This Row],[Codziennie]]+ekodom3[[#This Row],[Prace]]+ekodom3[[#This Row],[Podlewanie]]</f>
        <v>190</v>
      </c>
      <c r="J47" s="3">
        <f>IF(ekodom3[[#This Row],[Zużycie]]&gt;ekodom3[[#This Row],[Stan]],ABS(ekodom3[[#This Row],[Zużycie]]-ekodom3[[#This Row],[Stan]]),0)</f>
        <v>40</v>
      </c>
      <c r="K47" s="3">
        <f>ekodom3[[#This Row],[Stan]]-ekodom3[[#This Row],[Zużycie]]+ekodom3[[#This Row],[Z wodociągów]]</f>
        <v>0</v>
      </c>
    </row>
    <row r="48" spans="1:11" x14ac:dyDescent="0.3">
      <c r="A48" s="1">
        <v>44608</v>
      </c>
      <c r="B48">
        <v>90</v>
      </c>
      <c r="C48">
        <f>ekodom3[[#This Row],[retencja]]+K47</f>
        <v>90</v>
      </c>
      <c r="D48">
        <v>190</v>
      </c>
      <c r="E48">
        <f>IF(WEEKDAY(ekodom3[[#This Row],[Data]],2) = 3,70,0)</f>
        <v>70</v>
      </c>
      <c r="F48" s="2">
        <f>IF(AND(MONTH(ekodom3[[#This Row],[Data]])&gt;=4,MONTH(ekodom3[[#This Row],[Data]])&lt;=9),1,0)</f>
        <v>0</v>
      </c>
      <c r="G48" s="2">
        <f>IF(ekodom3[[#This Row],[Czy data pod?]] = 1,IF(ekodom3[[#This Row],[retencja]] = 0,G47+1,0),0)</f>
        <v>0</v>
      </c>
      <c r="H48">
        <f>IF(ekodom3[[#This Row],[Kolumna1]] = 0,0,IF(MOD(ekodom3[[#This Row],[Kolumna1]],5) = 0,300,0))</f>
        <v>0</v>
      </c>
      <c r="I48">
        <f>ekodom3[[#This Row],[Codziennie]]+ekodom3[[#This Row],[Prace]]+ekodom3[[#This Row],[Podlewanie]]</f>
        <v>260</v>
      </c>
      <c r="J48" s="3">
        <f>IF(ekodom3[[#This Row],[Zużycie]]&gt;ekodom3[[#This Row],[Stan]],ABS(ekodom3[[#This Row],[Zużycie]]-ekodom3[[#This Row],[Stan]]),0)</f>
        <v>170</v>
      </c>
      <c r="K48" s="3">
        <f>ekodom3[[#This Row],[Stan]]-ekodom3[[#This Row],[Zużycie]]+ekodom3[[#This Row],[Z wodociągów]]</f>
        <v>0</v>
      </c>
    </row>
    <row r="49" spans="1:11" x14ac:dyDescent="0.3">
      <c r="A49" s="1">
        <v>44609</v>
      </c>
      <c r="B49">
        <v>0</v>
      </c>
      <c r="C49">
        <f>ekodom3[[#This Row],[retencja]]+K48</f>
        <v>0</v>
      </c>
      <c r="D49">
        <v>190</v>
      </c>
      <c r="E49">
        <f>IF(WEEKDAY(ekodom3[[#This Row],[Data]],2) = 3,70,0)</f>
        <v>0</v>
      </c>
      <c r="F49" s="2">
        <f>IF(AND(MONTH(ekodom3[[#This Row],[Data]])&gt;=4,MONTH(ekodom3[[#This Row],[Data]])&lt;=9),1,0)</f>
        <v>0</v>
      </c>
      <c r="G49" s="2">
        <f>IF(ekodom3[[#This Row],[Czy data pod?]] = 1,IF(ekodom3[[#This Row],[retencja]] = 0,G48+1,0),0)</f>
        <v>0</v>
      </c>
      <c r="H49">
        <f>IF(ekodom3[[#This Row],[Kolumna1]] = 0,0,IF(MOD(ekodom3[[#This Row],[Kolumna1]],5) = 0,300,0))</f>
        <v>0</v>
      </c>
      <c r="I49">
        <f>ekodom3[[#This Row],[Codziennie]]+ekodom3[[#This Row],[Prace]]+ekodom3[[#This Row],[Podlewanie]]</f>
        <v>190</v>
      </c>
      <c r="J49" s="3">
        <f>IF(ekodom3[[#This Row],[Zużycie]]&gt;ekodom3[[#This Row],[Stan]],ABS(ekodom3[[#This Row],[Zużycie]]-ekodom3[[#This Row],[Stan]]),0)</f>
        <v>190</v>
      </c>
      <c r="K49" s="3">
        <f>ekodom3[[#This Row],[Stan]]-ekodom3[[#This Row],[Zużycie]]+ekodom3[[#This Row],[Z wodociągów]]</f>
        <v>0</v>
      </c>
    </row>
    <row r="50" spans="1:11" x14ac:dyDescent="0.3">
      <c r="A50" s="1">
        <v>44610</v>
      </c>
      <c r="B50">
        <v>0</v>
      </c>
      <c r="C50">
        <f>ekodom3[[#This Row],[retencja]]+K49</f>
        <v>0</v>
      </c>
      <c r="D50">
        <v>190</v>
      </c>
      <c r="E50">
        <f>IF(WEEKDAY(ekodom3[[#This Row],[Data]],2) = 3,70,0)</f>
        <v>0</v>
      </c>
      <c r="F50" s="2">
        <f>IF(AND(MONTH(ekodom3[[#This Row],[Data]])&gt;=4,MONTH(ekodom3[[#This Row],[Data]])&lt;=9),1,0)</f>
        <v>0</v>
      </c>
      <c r="G50" s="2">
        <f>IF(ekodom3[[#This Row],[Czy data pod?]] = 1,IF(ekodom3[[#This Row],[retencja]] = 0,G49+1,0),0)</f>
        <v>0</v>
      </c>
      <c r="H50">
        <f>IF(ekodom3[[#This Row],[Kolumna1]] = 0,0,IF(MOD(ekodom3[[#This Row],[Kolumna1]],5) = 0,300,0))</f>
        <v>0</v>
      </c>
      <c r="I50">
        <f>ekodom3[[#This Row],[Codziennie]]+ekodom3[[#This Row],[Prace]]+ekodom3[[#This Row],[Podlewanie]]</f>
        <v>190</v>
      </c>
      <c r="J50" s="3">
        <f>IF(ekodom3[[#This Row],[Zużycie]]&gt;ekodom3[[#This Row],[Stan]],ABS(ekodom3[[#This Row],[Zużycie]]-ekodom3[[#This Row],[Stan]]),0)</f>
        <v>190</v>
      </c>
      <c r="K50" s="3">
        <f>ekodom3[[#This Row],[Stan]]-ekodom3[[#This Row],[Zużycie]]+ekodom3[[#This Row],[Z wodociągów]]</f>
        <v>0</v>
      </c>
    </row>
    <row r="51" spans="1:11" x14ac:dyDescent="0.3">
      <c r="A51" s="1">
        <v>44611</v>
      </c>
      <c r="B51">
        <v>93</v>
      </c>
      <c r="C51">
        <f>ekodom3[[#This Row],[retencja]]+K50</f>
        <v>93</v>
      </c>
      <c r="D51">
        <v>190</v>
      </c>
      <c r="E51">
        <f>IF(WEEKDAY(ekodom3[[#This Row],[Data]],2) = 3,70,0)</f>
        <v>0</v>
      </c>
      <c r="F51" s="2">
        <f>IF(AND(MONTH(ekodom3[[#This Row],[Data]])&gt;=4,MONTH(ekodom3[[#This Row],[Data]])&lt;=9),1,0)</f>
        <v>0</v>
      </c>
      <c r="G51" s="2">
        <f>IF(ekodom3[[#This Row],[Czy data pod?]] = 1,IF(ekodom3[[#This Row],[retencja]] = 0,G50+1,0),0)</f>
        <v>0</v>
      </c>
      <c r="H51">
        <f>IF(ekodom3[[#This Row],[Kolumna1]] = 0,0,IF(MOD(ekodom3[[#This Row],[Kolumna1]],5) = 0,300,0))</f>
        <v>0</v>
      </c>
      <c r="I51">
        <f>ekodom3[[#This Row],[Codziennie]]+ekodom3[[#This Row],[Prace]]+ekodom3[[#This Row],[Podlewanie]]</f>
        <v>190</v>
      </c>
      <c r="J51" s="3">
        <f>IF(ekodom3[[#This Row],[Zużycie]]&gt;ekodom3[[#This Row],[Stan]],ABS(ekodom3[[#This Row],[Zużycie]]-ekodom3[[#This Row],[Stan]]),0)</f>
        <v>97</v>
      </c>
      <c r="K51" s="3">
        <f>ekodom3[[#This Row],[Stan]]-ekodom3[[#This Row],[Zużycie]]+ekodom3[[#This Row],[Z wodociągów]]</f>
        <v>0</v>
      </c>
    </row>
    <row r="52" spans="1:11" x14ac:dyDescent="0.3">
      <c r="A52" s="1">
        <v>44612</v>
      </c>
      <c r="B52">
        <v>0</v>
      </c>
      <c r="C52">
        <f>ekodom3[[#This Row],[retencja]]+K51</f>
        <v>0</v>
      </c>
      <c r="D52">
        <v>190</v>
      </c>
      <c r="E52">
        <f>IF(WEEKDAY(ekodom3[[#This Row],[Data]],2) = 3,70,0)</f>
        <v>0</v>
      </c>
      <c r="F52" s="2">
        <f>IF(AND(MONTH(ekodom3[[#This Row],[Data]])&gt;=4,MONTH(ekodom3[[#This Row],[Data]])&lt;=9),1,0)</f>
        <v>0</v>
      </c>
      <c r="G52" s="2">
        <f>IF(ekodom3[[#This Row],[Czy data pod?]] = 1,IF(ekodom3[[#This Row],[retencja]] = 0,G51+1,0),0)</f>
        <v>0</v>
      </c>
      <c r="H52">
        <f>IF(ekodom3[[#This Row],[Kolumna1]] = 0,0,IF(MOD(ekodom3[[#This Row],[Kolumna1]],5) = 0,300,0))</f>
        <v>0</v>
      </c>
      <c r="I52">
        <f>ekodom3[[#This Row],[Codziennie]]+ekodom3[[#This Row],[Prace]]+ekodom3[[#This Row],[Podlewanie]]</f>
        <v>190</v>
      </c>
      <c r="J52" s="3">
        <f>IF(ekodom3[[#This Row],[Zużycie]]&gt;ekodom3[[#This Row],[Stan]],ABS(ekodom3[[#This Row],[Zużycie]]-ekodom3[[#This Row],[Stan]]),0)</f>
        <v>190</v>
      </c>
      <c r="K52" s="3">
        <f>ekodom3[[#This Row],[Stan]]-ekodom3[[#This Row],[Zużycie]]+ekodom3[[#This Row],[Z wodociągów]]</f>
        <v>0</v>
      </c>
    </row>
    <row r="53" spans="1:11" x14ac:dyDescent="0.3">
      <c r="A53" s="1">
        <v>44613</v>
      </c>
      <c r="B53">
        <v>0</v>
      </c>
      <c r="C53">
        <f>ekodom3[[#This Row],[retencja]]+K52</f>
        <v>0</v>
      </c>
      <c r="D53">
        <v>190</v>
      </c>
      <c r="E53">
        <f>IF(WEEKDAY(ekodom3[[#This Row],[Data]],2) = 3,70,0)</f>
        <v>0</v>
      </c>
      <c r="F53" s="2">
        <f>IF(AND(MONTH(ekodom3[[#This Row],[Data]])&gt;=4,MONTH(ekodom3[[#This Row],[Data]])&lt;=9),1,0)</f>
        <v>0</v>
      </c>
      <c r="G53" s="2">
        <f>IF(ekodom3[[#This Row],[Czy data pod?]] = 1,IF(ekodom3[[#This Row],[retencja]] = 0,G52+1,0),0)</f>
        <v>0</v>
      </c>
      <c r="H53">
        <f>IF(ekodom3[[#This Row],[Kolumna1]] = 0,0,IF(MOD(ekodom3[[#This Row],[Kolumna1]],5) = 0,300,0))</f>
        <v>0</v>
      </c>
      <c r="I53">
        <f>ekodom3[[#This Row],[Codziennie]]+ekodom3[[#This Row],[Prace]]+ekodom3[[#This Row],[Podlewanie]]</f>
        <v>190</v>
      </c>
      <c r="J53" s="3">
        <f>IF(ekodom3[[#This Row],[Zużycie]]&gt;ekodom3[[#This Row],[Stan]],ABS(ekodom3[[#This Row],[Zużycie]]-ekodom3[[#This Row],[Stan]]),0)</f>
        <v>190</v>
      </c>
      <c r="K53" s="3">
        <f>ekodom3[[#This Row],[Stan]]-ekodom3[[#This Row],[Zużycie]]+ekodom3[[#This Row],[Z wodociągów]]</f>
        <v>0</v>
      </c>
    </row>
    <row r="54" spans="1:11" x14ac:dyDescent="0.3">
      <c r="A54" s="1">
        <v>44614</v>
      </c>
      <c r="B54">
        <v>93</v>
      </c>
      <c r="C54">
        <f>ekodom3[[#This Row],[retencja]]+K53</f>
        <v>93</v>
      </c>
      <c r="D54">
        <v>190</v>
      </c>
      <c r="E54">
        <f>IF(WEEKDAY(ekodom3[[#This Row],[Data]],2) = 3,70,0)</f>
        <v>0</v>
      </c>
      <c r="F54" s="2">
        <f>IF(AND(MONTH(ekodom3[[#This Row],[Data]])&gt;=4,MONTH(ekodom3[[#This Row],[Data]])&lt;=9),1,0)</f>
        <v>0</v>
      </c>
      <c r="G54" s="2">
        <f>IF(ekodom3[[#This Row],[Czy data pod?]] = 1,IF(ekodom3[[#This Row],[retencja]] = 0,G53+1,0),0)</f>
        <v>0</v>
      </c>
      <c r="H54">
        <f>IF(ekodom3[[#This Row],[Kolumna1]] = 0,0,IF(MOD(ekodom3[[#This Row],[Kolumna1]],5) = 0,300,0))</f>
        <v>0</v>
      </c>
      <c r="I54">
        <f>ekodom3[[#This Row],[Codziennie]]+ekodom3[[#This Row],[Prace]]+ekodom3[[#This Row],[Podlewanie]]</f>
        <v>190</v>
      </c>
      <c r="J54" s="3">
        <f>IF(ekodom3[[#This Row],[Zużycie]]&gt;ekodom3[[#This Row],[Stan]],ABS(ekodom3[[#This Row],[Zużycie]]-ekodom3[[#This Row],[Stan]]),0)</f>
        <v>97</v>
      </c>
      <c r="K54" s="3">
        <f>ekodom3[[#This Row],[Stan]]-ekodom3[[#This Row],[Zużycie]]+ekodom3[[#This Row],[Z wodociągów]]</f>
        <v>0</v>
      </c>
    </row>
    <row r="55" spans="1:11" x14ac:dyDescent="0.3">
      <c r="A55" s="1">
        <v>44615</v>
      </c>
      <c r="B55">
        <v>0</v>
      </c>
      <c r="C55">
        <f>ekodom3[[#This Row],[retencja]]+K54</f>
        <v>0</v>
      </c>
      <c r="D55">
        <v>190</v>
      </c>
      <c r="E55">
        <f>IF(WEEKDAY(ekodom3[[#This Row],[Data]],2) = 3,70,0)</f>
        <v>70</v>
      </c>
      <c r="F55" s="2">
        <f>IF(AND(MONTH(ekodom3[[#This Row],[Data]])&gt;=4,MONTH(ekodom3[[#This Row],[Data]])&lt;=9),1,0)</f>
        <v>0</v>
      </c>
      <c r="G55" s="2">
        <f>IF(ekodom3[[#This Row],[Czy data pod?]] = 1,IF(ekodom3[[#This Row],[retencja]] = 0,G54+1,0),0)</f>
        <v>0</v>
      </c>
      <c r="H55">
        <f>IF(ekodom3[[#This Row],[Kolumna1]] = 0,0,IF(MOD(ekodom3[[#This Row],[Kolumna1]],5) = 0,300,0))</f>
        <v>0</v>
      </c>
      <c r="I55">
        <f>ekodom3[[#This Row],[Codziennie]]+ekodom3[[#This Row],[Prace]]+ekodom3[[#This Row],[Podlewanie]]</f>
        <v>260</v>
      </c>
      <c r="J55" s="3">
        <f>IF(ekodom3[[#This Row],[Zużycie]]&gt;ekodom3[[#This Row],[Stan]],ABS(ekodom3[[#This Row],[Zużycie]]-ekodom3[[#This Row],[Stan]]),0)</f>
        <v>260</v>
      </c>
      <c r="K55" s="3">
        <f>ekodom3[[#This Row],[Stan]]-ekodom3[[#This Row],[Zużycie]]+ekodom3[[#This Row],[Z wodociągów]]</f>
        <v>0</v>
      </c>
    </row>
    <row r="56" spans="1:11" x14ac:dyDescent="0.3">
      <c r="A56" s="1">
        <v>44616</v>
      </c>
      <c r="B56">
        <v>0</v>
      </c>
      <c r="C56">
        <f>ekodom3[[#This Row],[retencja]]+K55</f>
        <v>0</v>
      </c>
      <c r="D56">
        <v>190</v>
      </c>
      <c r="E56">
        <f>IF(WEEKDAY(ekodom3[[#This Row],[Data]],2) = 3,70,0)</f>
        <v>0</v>
      </c>
      <c r="F56" s="2">
        <f>IF(AND(MONTH(ekodom3[[#This Row],[Data]])&gt;=4,MONTH(ekodom3[[#This Row],[Data]])&lt;=9),1,0)</f>
        <v>0</v>
      </c>
      <c r="G56" s="2">
        <f>IF(ekodom3[[#This Row],[Czy data pod?]] = 1,IF(ekodom3[[#This Row],[retencja]] = 0,G55+1,0),0)</f>
        <v>0</v>
      </c>
      <c r="H56">
        <f>IF(ekodom3[[#This Row],[Kolumna1]] = 0,0,IF(MOD(ekodom3[[#This Row],[Kolumna1]],5) = 0,300,0))</f>
        <v>0</v>
      </c>
      <c r="I56">
        <f>ekodom3[[#This Row],[Codziennie]]+ekodom3[[#This Row],[Prace]]+ekodom3[[#This Row],[Podlewanie]]</f>
        <v>190</v>
      </c>
      <c r="J56" s="3">
        <f>IF(ekodom3[[#This Row],[Zużycie]]&gt;ekodom3[[#This Row],[Stan]],ABS(ekodom3[[#This Row],[Zużycie]]-ekodom3[[#This Row],[Stan]]),0)</f>
        <v>190</v>
      </c>
      <c r="K56" s="3">
        <f>ekodom3[[#This Row],[Stan]]-ekodom3[[#This Row],[Zużycie]]+ekodom3[[#This Row],[Z wodociągów]]</f>
        <v>0</v>
      </c>
    </row>
    <row r="57" spans="1:11" x14ac:dyDescent="0.3">
      <c r="A57" s="1">
        <v>44617</v>
      </c>
      <c r="B57">
        <v>0</v>
      </c>
      <c r="C57">
        <f>ekodom3[[#This Row],[retencja]]+K56</f>
        <v>0</v>
      </c>
      <c r="D57">
        <v>190</v>
      </c>
      <c r="E57">
        <f>IF(WEEKDAY(ekodom3[[#This Row],[Data]],2) = 3,70,0)</f>
        <v>0</v>
      </c>
      <c r="F57" s="2">
        <f>IF(AND(MONTH(ekodom3[[#This Row],[Data]])&gt;=4,MONTH(ekodom3[[#This Row],[Data]])&lt;=9),1,0)</f>
        <v>0</v>
      </c>
      <c r="G57" s="2">
        <f>IF(ekodom3[[#This Row],[Czy data pod?]] = 1,IF(ekodom3[[#This Row],[retencja]] = 0,G56+1,0),0)</f>
        <v>0</v>
      </c>
      <c r="H57">
        <f>IF(ekodom3[[#This Row],[Kolumna1]] = 0,0,IF(MOD(ekodom3[[#This Row],[Kolumna1]],5) = 0,300,0))</f>
        <v>0</v>
      </c>
      <c r="I57">
        <f>ekodom3[[#This Row],[Codziennie]]+ekodom3[[#This Row],[Prace]]+ekodom3[[#This Row],[Podlewanie]]</f>
        <v>190</v>
      </c>
      <c r="J57" s="3">
        <f>IF(ekodom3[[#This Row],[Zużycie]]&gt;ekodom3[[#This Row],[Stan]],ABS(ekodom3[[#This Row],[Zużycie]]-ekodom3[[#This Row],[Stan]]),0)</f>
        <v>190</v>
      </c>
      <c r="K57" s="3">
        <f>ekodom3[[#This Row],[Stan]]-ekodom3[[#This Row],[Zużycie]]+ekodom3[[#This Row],[Z wodociągów]]</f>
        <v>0</v>
      </c>
    </row>
    <row r="58" spans="1:11" x14ac:dyDescent="0.3">
      <c r="A58" s="1">
        <v>44618</v>
      </c>
      <c r="B58">
        <v>228</v>
      </c>
      <c r="C58">
        <f>ekodom3[[#This Row],[retencja]]+K57</f>
        <v>228</v>
      </c>
      <c r="D58">
        <v>190</v>
      </c>
      <c r="E58">
        <f>IF(WEEKDAY(ekodom3[[#This Row],[Data]],2) = 3,70,0)</f>
        <v>0</v>
      </c>
      <c r="F58" s="2">
        <f>IF(AND(MONTH(ekodom3[[#This Row],[Data]])&gt;=4,MONTH(ekodom3[[#This Row],[Data]])&lt;=9),1,0)</f>
        <v>0</v>
      </c>
      <c r="G58" s="2">
        <f>IF(ekodom3[[#This Row],[Czy data pod?]] = 1,IF(ekodom3[[#This Row],[retencja]] = 0,G57+1,0),0)</f>
        <v>0</v>
      </c>
      <c r="H58">
        <f>IF(ekodom3[[#This Row],[Kolumna1]] = 0,0,IF(MOD(ekodom3[[#This Row],[Kolumna1]],5) = 0,300,0))</f>
        <v>0</v>
      </c>
      <c r="I58">
        <f>ekodom3[[#This Row],[Codziennie]]+ekodom3[[#This Row],[Prace]]+ekodom3[[#This Row],[Podlewanie]]</f>
        <v>190</v>
      </c>
      <c r="J58" s="3">
        <f>IF(ekodom3[[#This Row],[Zużycie]]&gt;ekodom3[[#This Row],[Stan]],ABS(ekodom3[[#This Row],[Zużycie]]-ekodom3[[#This Row],[Stan]]),0)</f>
        <v>0</v>
      </c>
      <c r="K58" s="3">
        <f>ekodom3[[#This Row],[Stan]]-ekodom3[[#This Row],[Zużycie]]+ekodom3[[#This Row],[Z wodociągów]]</f>
        <v>38</v>
      </c>
    </row>
    <row r="59" spans="1:11" x14ac:dyDescent="0.3">
      <c r="A59" s="1">
        <v>44619</v>
      </c>
      <c r="B59">
        <v>0</v>
      </c>
      <c r="C59">
        <f>ekodom3[[#This Row],[retencja]]+K58</f>
        <v>38</v>
      </c>
      <c r="D59">
        <v>190</v>
      </c>
      <c r="E59">
        <f>IF(WEEKDAY(ekodom3[[#This Row],[Data]],2) = 3,70,0)</f>
        <v>0</v>
      </c>
      <c r="F59" s="2">
        <f>IF(AND(MONTH(ekodom3[[#This Row],[Data]])&gt;=4,MONTH(ekodom3[[#This Row],[Data]])&lt;=9),1,0)</f>
        <v>0</v>
      </c>
      <c r="G59" s="2">
        <f>IF(ekodom3[[#This Row],[Czy data pod?]] = 1,IF(ekodom3[[#This Row],[retencja]] = 0,G58+1,0),0)</f>
        <v>0</v>
      </c>
      <c r="H59">
        <f>IF(ekodom3[[#This Row],[Kolumna1]] = 0,0,IF(MOD(ekodom3[[#This Row],[Kolumna1]],5) = 0,300,0))</f>
        <v>0</v>
      </c>
      <c r="I59">
        <f>ekodom3[[#This Row],[Codziennie]]+ekodom3[[#This Row],[Prace]]+ekodom3[[#This Row],[Podlewanie]]</f>
        <v>190</v>
      </c>
      <c r="J59" s="3">
        <f>IF(ekodom3[[#This Row],[Zużycie]]&gt;ekodom3[[#This Row],[Stan]],ABS(ekodom3[[#This Row],[Zużycie]]-ekodom3[[#This Row],[Stan]]),0)</f>
        <v>152</v>
      </c>
      <c r="K59" s="3">
        <f>ekodom3[[#This Row],[Stan]]-ekodom3[[#This Row],[Zużycie]]+ekodom3[[#This Row],[Z wodociągów]]</f>
        <v>0</v>
      </c>
    </row>
    <row r="60" spans="1:11" x14ac:dyDescent="0.3">
      <c r="A60" s="1">
        <v>44620</v>
      </c>
      <c r="B60">
        <v>84</v>
      </c>
      <c r="C60">
        <f>ekodom3[[#This Row],[retencja]]+K59</f>
        <v>84</v>
      </c>
      <c r="D60">
        <v>190</v>
      </c>
      <c r="E60">
        <f>IF(WEEKDAY(ekodom3[[#This Row],[Data]],2) = 3,70,0)</f>
        <v>0</v>
      </c>
      <c r="F60" s="2">
        <f>IF(AND(MONTH(ekodom3[[#This Row],[Data]])&gt;=4,MONTH(ekodom3[[#This Row],[Data]])&lt;=9),1,0)</f>
        <v>0</v>
      </c>
      <c r="G60" s="2">
        <f>IF(ekodom3[[#This Row],[Czy data pod?]] = 1,IF(ekodom3[[#This Row],[retencja]] = 0,G59+1,0),0)</f>
        <v>0</v>
      </c>
      <c r="H60">
        <f>IF(ekodom3[[#This Row],[Kolumna1]] = 0,0,IF(MOD(ekodom3[[#This Row],[Kolumna1]],5) = 0,300,0))</f>
        <v>0</v>
      </c>
      <c r="I60">
        <f>ekodom3[[#This Row],[Codziennie]]+ekodom3[[#This Row],[Prace]]+ekodom3[[#This Row],[Podlewanie]]</f>
        <v>190</v>
      </c>
      <c r="J60" s="3">
        <f>IF(ekodom3[[#This Row],[Zużycie]]&gt;ekodom3[[#This Row],[Stan]],ABS(ekodom3[[#This Row],[Zużycie]]-ekodom3[[#This Row],[Stan]]),0)</f>
        <v>106</v>
      </c>
      <c r="K60" s="3">
        <f>ekodom3[[#This Row],[Stan]]-ekodom3[[#This Row],[Zużycie]]+ekodom3[[#This Row],[Z wodociągów]]</f>
        <v>0</v>
      </c>
    </row>
    <row r="61" spans="1:11" x14ac:dyDescent="0.3">
      <c r="A61" s="1">
        <v>44621</v>
      </c>
      <c r="B61">
        <v>90</v>
      </c>
      <c r="C61">
        <f>ekodom3[[#This Row],[retencja]]+K60</f>
        <v>90</v>
      </c>
      <c r="D61">
        <v>190</v>
      </c>
      <c r="E61">
        <f>IF(WEEKDAY(ekodom3[[#This Row],[Data]],2) = 3,70,0)</f>
        <v>0</v>
      </c>
      <c r="F61" s="2">
        <f>IF(AND(MONTH(ekodom3[[#This Row],[Data]])&gt;=4,MONTH(ekodom3[[#This Row],[Data]])&lt;=9),1,0)</f>
        <v>0</v>
      </c>
      <c r="G61" s="2">
        <f>IF(ekodom3[[#This Row],[Czy data pod?]] = 1,IF(ekodom3[[#This Row],[retencja]] = 0,G60+1,0),0)</f>
        <v>0</v>
      </c>
      <c r="H61">
        <f>IF(ekodom3[[#This Row],[Kolumna1]] = 0,0,IF(MOD(ekodom3[[#This Row],[Kolumna1]],5) = 0,300,0))</f>
        <v>0</v>
      </c>
      <c r="I61">
        <f>ekodom3[[#This Row],[Codziennie]]+ekodom3[[#This Row],[Prace]]+ekodom3[[#This Row],[Podlewanie]]</f>
        <v>190</v>
      </c>
      <c r="J61" s="3">
        <f>IF(ekodom3[[#This Row],[Zużycie]]&gt;ekodom3[[#This Row],[Stan]],ABS(ekodom3[[#This Row],[Zużycie]]-ekodom3[[#This Row],[Stan]]),0)</f>
        <v>100</v>
      </c>
      <c r="K61" s="3">
        <f>ekodom3[[#This Row],[Stan]]-ekodom3[[#This Row],[Zużycie]]+ekodom3[[#This Row],[Z wodociągów]]</f>
        <v>0</v>
      </c>
    </row>
    <row r="62" spans="1:11" x14ac:dyDescent="0.3">
      <c r="A62" s="1">
        <v>44622</v>
      </c>
      <c r="B62">
        <v>0</v>
      </c>
      <c r="C62">
        <f>ekodom3[[#This Row],[retencja]]+K61</f>
        <v>0</v>
      </c>
      <c r="D62">
        <v>190</v>
      </c>
      <c r="E62">
        <f>IF(WEEKDAY(ekodom3[[#This Row],[Data]],2) = 3,70,0)</f>
        <v>70</v>
      </c>
      <c r="F62" s="2">
        <f>IF(AND(MONTH(ekodom3[[#This Row],[Data]])&gt;=4,MONTH(ekodom3[[#This Row],[Data]])&lt;=9),1,0)</f>
        <v>0</v>
      </c>
      <c r="G62" s="2">
        <f>IF(ekodom3[[#This Row],[Czy data pod?]] = 1,IF(ekodom3[[#This Row],[retencja]] = 0,G61+1,0),0)</f>
        <v>0</v>
      </c>
      <c r="H62">
        <f>IF(ekodom3[[#This Row],[Kolumna1]] = 0,0,IF(MOD(ekodom3[[#This Row],[Kolumna1]],5) = 0,300,0))</f>
        <v>0</v>
      </c>
      <c r="I62">
        <f>ekodom3[[#This Row],[Codziennie]]+ekodom3[[#This Row],[Prace]]+ekodom3[[#This Row],[Podlewanie]]</f>
        <v>260</v>
      </c>
      <c r="J62" s="3">
        <f>IF(ekodom3[[#This Row],[Zużycie]]&gt;ekodom3[[#This Row],[Stan]],ABS(ekodom3[[#This Row],[Zużycie]]-ekodom3[[#This Row],[Stan]]),0)</f>
        <v>260</v>
      </c>
      <c r="K62" s="3">
        <f>ekodom3[[#This Row],[Stan]]-ekodom3[[#This Row],[Zużycie]]+ekodom3[[#This Row],[Z wodociągów]]</f>
        <v>0</v>
      </c>
    </row>
    <row r="63" spans="1:11" x14ac:dyDescent="0.3">
      <c r="A63" s="1">
        <v>44623</v>
      </c>
      <c r="B63">
        <v>93</v>
      </c>
      <c r="C63">
        <f>ekodom3[[#This Row],[retencja]]+K62</f>
        <v>93</v>
      </c>
      <c r="D63">
        <v>190</v>
      </c>
      <c r="E63">
        <f>IF(WEEKDAY(ekodom3[[#This Row],[Data]],2) = 3,70,0)</f>
        <v>0</v>
      </c>
      <c r="F63" s="2">
        <f>IF(AND(MONTH(ekodom3[[#This Row],[Data]])&gt;=4,MONTH(ekodom3[[#This Row],[Data]])&lt;=9),1,0)</f>
        <v>0</v>
      </c>
      <c r="G63" s="2">
        <f>IF(ekodom3[[#This Row],[Czy data pod?]] = 1,IF(ekodom3[[#This Row],[retencja]] = 0,G62+1,0),0)</f>
        <v>0</v>
      </c>
      <c r="H63">
        <f>IF(ekodom3[[#This Row],[Kolumna1]] = 0,0,IF(MOD(ekodom3[[#This Row],[Kolumna1]],5) = 0,300,0))</f>
        <v>0</v>
      </c>
      <c r="I63">
        <f>ekodom3[[#This Row],[Codziennie]]+ekodom3[[#This Row],[Prace]]+ekodom3[[#This Row],[Podlewanie]]</f>
        <v>190</v>
      </c>
      <c r="J63" s="3">
        <f>IF(ekodom3[[#This Row],[Zużycie]]&gt;ekodom3[[#This Row],[Stan]],ABS(ekodom3[[#This Row],[Zużycie]]-ekodom3[[#This Row],[Stan]]),0)</f>
        <v>97</v>
      </c>
      <c r="K63" s="3">
        <f>ekodom3[[#This Row],[Stan]]-ekodom3[[#This Row],[Zużycie]]+ekodom3[[#This Row],[Z wodociągów]]</f>
        <v>0</v>
      </c>
    </row>
    <row r="64" spans="1:11" x14ac:dyDescent="0.3">
      <c r="A64" s="1">
        <v>44624</v>
      </c>
      <c r="B64">
        <v>1189</v>
      </c>
      <c r="C64">
        <f>ekodom3[[#This Row],[retencja]]+K63</f>
        <v>1189</v>
      </c>
      <c r="D64">
        <v>190</v>
      </c>
      <c r="E64">
        <f>IF(WEEKDAY(ekodom3[[#This Row],[Data]],2) = 3,70,0)</f>
        <v>0</v>
      </c>
      <c r="F64" s="2">
        <f>IF(AND(MONTH(ekodom3[[#This Row],[Data]])&gt;=4,MONTH(ekodom3[[#This Row],[Data]])&lt;=9),1,0)</f>
        <v>0</v>
      </c>
      <c r="G64" s="2">
        <f>IF(ekodom3[[#This Row],[Czy data pod?]] = 1,IF(ekodom3[[#This Row],[retencja]] = 0,G63+1,0),0)</f>
        <v>0</v>
      </c>
      <c r="H64">
        <f>IF(ekodom3[[#This Row],[Kolumna1]] = 0,0,IF(MOD(ekodom3[[#This Row],[Kolumna1]],5) = 0,300,0))</f>
        <v>0</v>
      </c>
      <c r="I64">
        <f>ekodom3[[#This Row],[Codziennie]]+ekodom3[[#This Row],[Prace]]+ekodom3[[#This Row],[Podlewanie]]</f>
        <v>190</v>
      </c>
      <c r="J64" s="3">
        <f>IF(ekodom3[[#This Row],[Zużycie]]&gt;ekodom3[[#This Row],[Stan]],ABS(ekodom3[[#This Row],[Zużycie]]-ekodom3[[#This Row],[Stan]]),0)</f>
        <v>0</v>
      </c>
      <c r="K64" s="3">
        <f>ekodom3[[#This Row],[Stan]]-ekodom3[[#This Row],[Zużycie]]+ekodom3[[#This Row],[Z wodociągów]]</f>
        <v>999</v>
      </c>
    </row>
    <row r="65" spans="1:11" x14ac:dyDescent="0.3">
      <c r="A65" s="1">
        <v>44625</v>
      </c>
      <c r="B65">
        <v>139</v>
      </c>
      <c r="C65">
        <f>ekodom3[[#This Row],[retencja]]+K64</f>
        <v>1138</v>
      </c>
      <c r="D65">
        <v>190</v>
      </c>
      <c r="E65">
        <f>IF(WEEKDAY(ekodom3[[#This Row],[Data]],2) = 3,70,0)</f>
        <v>0</v>
      </c>
      <c r="F65" s="2">
        <f>IF(AND(MONTH(ekodom3[[#This Row],[Data]])&gt;=4,MONTH(ekodom3[[#This Row],[Data]])&lt;=9),1,0)</f>
        <v>0</v>
      </c>
      <c r="G65" s="2">
        <f>IF(ekodom3[[#This Row],[Czy data pod?]] = 1,IF(ekodom3[[#This Row],[retencja]] = 0,G64+1,0),0)</f>
        <v>0</v>
      </c>
      <c r="H65">
        <f>IF(ekodom3[[#This Row],[Kolumna1]] = 0,0,IF(MOD(ekodom3[[#This Row],[Kolumna1]],5) = 0,300,0))</f>
        <v>0</v>
      </c>
      <c r="I65">
        <f>ekodom3[[#This Row],[Codziennie]]+ekodom3[[#This Row],[Prace]]+ekodom3[[#This Row],[Podlewanie]]</f>
        <v>190</v>
      </c>
      <c r="J65" s="3">
        <f>IF(ekodom3[[#This Row],[Zużycie]]&gt;ekodom3[[#This Row],[Stan]],ABS(ekodom3[[#This Row],[Zużycie]]-ekodom3[[#This Row],[Stan]]),0)</f>
        <v>0</v>
      </c>
      <c r="K65" s="3">
        <f>ekodom3[[#This Row],[Stan]]-ekodom3[[#This Row],[Zużycie]]+ekodom3[[#This Row],[Z wodociągów]]</f>
        <v>948</v>
      </c>
    </row>
    <row r="66" spans="1:11" x14ac:dyDescent="0.3">
      <c r="A66" s="1">
        <v>44626</v>
      </c>
      <c r="B66">
        <v>0</v>
      </c>
      <c r="C66">
        <f>ekodom3[[#This Row],[retencja]]+K65</f>
        <v>948</v>
      </c>
      <c r="D66">
        <v>190</v>
      </c>
      <c r="E66">
        <f>IF(WEEKDAY(ekodom3[[#This Row],[Data]],2) = 3,70,0)</f>
        <v>0</v>
      </c>
      <c r="F66" s="2">
        <f>IF(AND(MONTH(ekodom3[[#This Row],[Data]])&gt;=4,MONTH(ekodom3[[#This Row],[Data]])&lt;=9),1,0)</f>
        <v>0</v>
      </c>
      <c r="G66" s="2">
        <f>IF(ekodom3[[#This Row],[Czy data pod?]] = 1,IF(ekodom3[[#This Row],[retencja]] = 0,G65+1,0),0)</f>
        <v>0</v>
      </c>
      <c r="H66">
        <f>IF(ekodom3[[#This Row],[Kolumna1]] = 0,0,IF(MOD(ekodom3[[#This Row],[Kolumna1]],5) = 0,300,0))</f>
        <v>0</v>
      </c>
      <c r="I66">
        <f>ekodom3[[#This Row],[Codziennie]]+ekodom3[[#This Row],[Prace]]+ekodom3[[#This Row],[Podlewanie]]</f>
        <v>190</v>
      </c>
      <c r="J66" s="3">
        <f>IF(ekodom3[[#This Row],[Zużycie]]&gt;ekodom3[[#This Row],[Stan]],ABS(ekodom3[[#This Row],[Zużycie]]-ekodom3[[#This Row],[Stan]]),0)</f>
        <v>0</v>
      </c>
      <c r="K66" s="3">
        <f>ekodom3[[#This Row],[Stan]]-ekodom3[[#This Row],[Zużycie]]+ekodom3[[#This Row],[Z wodociągów]]</f>
        <v>758</v>
      </c>
    </row>
    <row r="67" spans="1:11" x14ac:dyDescent="0.3">
      <c r="A67" s="1">
        <v>44627</v>
      </c>
      <c r="B67">
        <v>0</v>
      </c>
      <c r="C67">
        <f>ekodom3[[#This Row],[retencja]]+K66</f>
        <v>758</v>
      </c>
      <c r="D67">
        <v>190</v>
      </c>
      <c r="E67">
        <f>IF(WEEKDAY(ekodom3[[#This Row],[Data]],2) = 3,70,0)</f>
        <v>0</v>
      </c>
      <c r="F67" s="2">
        <f>IF(AND(MONTH(ekodom3[[#This Row],[Data]])&gt;=4,MONTH(ekodom3[[#This Row],[Data]])&lt;=9),1,0)</f>
        <v>0</v>
      </c>
      <c r="G67" s="2">
        <f>IF(ekodom3[[#This Row],[Czy data pod?]] = 1,IF(ekodom3[[#This Row],[retencja]] = 0,G66+1,0),0)</f>
        <v>0</v>
      </c>
      <c r="H67">
        <f>IF(ekodom3[[#This Row],[Kolumna1]] = 0,0,IF(MOD(ekodom3[[#This Row],[Kolumna1]],5) = 0,300,0))</f>
        <v>0</v>
      </c>
      <c r="I67">
        <f>ekodom3[[#This Row],[Codziennie]]+ekodom3[[#This Row],[Prace]]+ekodom3[[#This Row],[Podlewanie]]</f>
        <v>190</v>
      </c>
      <c r="J67" s="3">
        <f>IF(ekodom3[[#This Row],[Zużycie]]&gt;ekodom3[[#This Row],[Stan]],ABS(ekodom3[[#This Row],[Zużycie]]-ekodom3[[#This Row],[Stan]]),0)</f>
        <v>0</v>
      </c>
      <c r="K67" s="3">
        <f>ekodom3[[#This Row],[Stan]]-ekodom3[[#This Row],[Zużycie]]+ekodom3[[#This Row],[Z wodociągów]]</f>
        <v>568</v>
      </c>
    </row>
    <row r="68" spans="1:11" x14ac:dyDescent="0.3">
      <c r="A68" s="1">
        <v>44628</v>
      </c>
      <c r="B68">
        <v>75</v>
      </c>
      <c r="C68">
        <f>ekodom3[[#This Row],[retencja]]+K67</f>
        <v>643</v>
      </c>
      <c r="D68">
        <v>190</v>
      </c>
      <c r="E68">
        <f>IF(WEEKDAY(ekodom3[[#This Row],[Data]],2) = 3,70,0)</f>
        <v>0</v>
      </c>
      <c r="F68" s="2">
        <f>IF(AND(MONTH(ekodom3[[#This Row],[Data]])&gt;=4,MONTH(ekodom3[[#This Row],[Data]])&lt;=9),1,0)</f>
        <v>0</v>
      </c>
      <c r="G68" s="2">
        <f>IF(ekodom3[[#This Row],[Czy data pod?]] = 1,IF(ekodom3[[#This Row],[retencja]] = 0,G67+1,0),0)</f>
        <v>0</v>
      </c>
      <c r="H68">
        <f>IF(ekodom3[[#This Row],[Kolumna1]] = 0,0,IF(MOD(ekodom3[[#This Row],[Kolumna1]],5) = 0,300,0))</f>
        <v>0</v>
      </c>
      <c r="I68">
        <f>ekodom3[[#This Row],[Codziennie]]+ekodom3[[#This Row],[Prace]]+ekodom3[[#This Row],[Podlewanie]]</f>
        <v>190</v>
      </c>
      <c r="J68" s="3">
        <f>IF(ekodom3[[#This Row],[Zużycie]]&gt;ekodom3[[#This Row],[Stan]],ABS(ekodom3[[#This Row],[Zużycie]]-ekodom3[[#This Row],[Stan]]),0)</f>
        <v>0</v>
      </c>
      <c r="K68" s="3">
        <f>ekodom3[[#This Row],[Stan]]-ekodom3[[#This Row],[Zużycie]]+ekodom3[[#This Row],[Z wodociągów]]</f>
        <v>453</v>
      </c>
    </row>
    <row r="69" spans="1:11" x14ac:dyDescent="0.3">
      <c r="A69" s="1">
        <v>44629</v>
      </c>
      <c r="B69">
        <v>612</v>
      </c>
      <c r="C69">
        <f>ekodom3[[#This Row],[retencja]]+K68</f>
        <v>1065</v>
      </c>
      <c r="D69">
        <v>190</v>
      </c>
      <c r="E69">
        <f>IF(WEEKDAY(ekodom3[[#This Row],[Data]],2) = 3,70,0)</f>
        <v>70</v>
      </c>
      <c r="F69" s="2">
        <f>IF(AND(MONTH(ekodom3[[#This Row],[Data]])&gt;=4,MONTH(ekodom3[[#This Row],[Data]])&lt;=9),1,0)</f>
        <v>0</v>
      </c>
      <c r="G69" s="2">
        <f>IF(ekodom3[[#This Row],[Czy data pod?]] = 1,IF(ekodom3[[#This Row],[retencja]] = 0,G68+1,0),0)</f>
        <v>0</v>
      </c>
      <c r="H69">
        <f>IF(ekodom3[[#This Row],[Kolumna1]] = 0,0,IF(MOD(ekodom3[[#This Row],[Kolumna1]],5) = 0,300,0))</f>
        <v>0</v>
      </c>
      <c r="I69">
        <f>ekodom3[[#This Row],[Codziennie]]+ekodom3[[#This Row],[Prace]]+ekodom3[[#This Row],[Podlewanie]]</f>
        <v>260</v>
      </c>
      <c r="J69" s="3">
        <f>IF(ekodom3[[#This Row],[Zużycie]]&gt;ekodom3[[#This Row],[Stan]],ABS(ekodom3[[#This Row],[Zużycie]]-ekodom3[[#This Row],[Stan]]),0)</f>
        <v>0</v>
      </c>
      <c r="K69" s="3">
        <f>ekodom3[[#This Row],[Stan]]-ekodom3[[#This Row],[Zużycie]]+ekodom3[[#This Row],[Z wodociągów]]</f>
        <v>805</v>
      </c>
    </row>
    <row r="70" spans="1:11" x14ac:dyDescent="0.3">
      <c r="A70" s="1">
        <v>44630</v>
      </c>
      <c r="B70">
        <v>0</v>
      </c>
      <c r="C70">
        <f>ekodom3[[#This Row],[retencja]]+K69</f>
        <v>805</v>
      </c>
      <c r="D70">
        <v>190</v>
      </c>
      <c r="E70">
        <f>IF(WEEKDAY(ekodom3[[#This Row],[Data]],2) = 3,70,0)</f>
        <v>0</v>
      </c>
      <c r="F70" s="2">
        <f>IF(AND(MONTH(ekodom3[[#This Row],[Data]])&gt;=4,MONTH(ekodom3[[#This Row],[Data]])&lt;=9),1,0)</f>
        <v>0</v>
      </c>
      <c r="G70" s="2">
        <f>IF(ekodom3[[#This Row],[Czy data pod?]] = 1,IF(ekodom3[[#This Row],[retencja]] = 0,G69+1,0),0)</f>
        <v>0</v>
      </c>
      <c r="H70">
        <f>IF(ekodom3[[#This Row],[Kolumna1]] = 0,0,IF(MOD(ekodom3[[#This Row],[Kolumna1]],5) = 0,300,0))</f>
        <v>0</v>
      </c>
      <c r="I70">
        <f>ekodom3[[#This Row],[Codziennie]]+ekodom3[[#This Row],[Prace]]+ekodom3[[#This Row],[Podlewanie]]</f>
        <v>190</v>
      </c>
      <c r="J70" s="3">
        <f>IF(ekodom3[[#This Row],[Zużycie]]&gt;ekodom3[[#This Row],[Stan]],ABS(ekodom3[[#This Row],[Zużycie]]-ekodom3[[#This Row],[Stan]]),0)</f>
        <v>0</v>
      </c>
      <c r="K70" s="3">
        <f>ekodom3[[#This Row],[Stan]]-ekodom3[[#This Row],[Zużycie]]+ekodom3[[#This Row],[Z wodociągów]]</f>
        <v>615</v>
      </c>
    </row>
    <row r="71" spans="1:11" x14ac:dyDescent="0.3">
      <c r="A71" s="1">
        <v>44631</v>
      </c>
      <c r="B71">
        <v>137</v>
      </c>
      <c r="C71">
        <f>ekodom3[[#This Row],[retencja]]+K70</f>
        <v>752</v>
      </c>
      <c r="D71">
        <v>190</v>
      </c>
      <c r="E71">
        <f>IF(WEEKDAY(ekodom3[[#This Row],[Data]],2) = 3,70,0)</f>
        <v>0</v>
      </c>
      <c r="F71" s="2">
        <f>IF(AND(MONTH(ekodom3[[#This Row],[Data]])&gt;=4,MONTH(ekodom3[[#This Row],[Data]])&lt;=9),1,0)</f>
        <v>0</v>
      </c>
      <c r="G71" s="2">
        <f>IF(ekodom3[[#This Row],[Czy data pod?]] = 1,IF(ekodom3[[#This Row],[retencja]] = 0,G70+1,0),0)</f>
        <v>0</v>
      </c>
      <c r="H71">
        <f>IF(ekodom3[[#This Row],[Kolumna1]] = 0,0,IF(MOD(ekodom3[[#This Row],[Kolumna1]],5) = 0,300,0))</f>
        <v>0</v>
      </c>
      <c r="I71">
        <f>ekodom3[[#This Row],[Codziennie]]+ekodom3[[#This Row],[Prace]]+ekodom3[[#This Row],[Podlewanie]]</f>
        <v>190</v>
      </c>
      <c r="J71" s="3">
        <f>IF(ekodom3[[#This Row],[Zużycie]]&gt;ekodom3[[#This Row],[Stan]],ABS(ekodom3[[#This Row],[Zużycie]]-ekodom3[[#This Row],[Stan]]),0)</f>
        <v>0</v>
      </c>
      <c r="K71" s="3">
        <f>ekodom3[[#This Row],[Stan]]-ekodom3[[#This Row],[Zużycie]]+ekodom3[[#This Row],[Z wodociągów]]</f>
        <v>562</v>
      </c>
    </row>
    <row r="72" spans="1:11" x14ac:dyDescent="0.3">
      <c r="A72" s="1">
        <v>44632</v>
      </c>
      <c r="B72">
        <v>122</v>
      </c>
      <c r="C72">
        <f>ekodom3[[#This Row],[retencja]]+K71</f>
        <v>684</v>
      </c>
      <c r="D72">
        <v>190</v>
      </c>
      <c r="E72">
        <f>IF(WEEKDAY(ekodom3[[#This Row],[Data]],2) = 3,70,0)</f>
        <v>0</v>
      </c>
      <c r="F72" s="2">
        <f>IF(AND(MONTH(ekodom3[[#This Row],[Data]])&gt;=4,MONTH(ekodom3[[#This Row],[Data]])&lt;=9),1,0)</f>
        <v>0</v>
      </c>
      <c r="G72" s="2">
        <f>IF(ekodom3[[#This Row],[Czy data pod?]] = 1,IF(ekodom3[[#This Row],[retencja]] = 0,G71+1,0),0)</f>
        <v>0</v>
      </c>
      <c r="H72">
        <f>IF(ekodom3[[#This Row],[Kolumna1]] = 0,0,IF(MOD(ekodom3[[#This Row],[Kolumna1]],5) = 0,300,0))</f>
        <v>0</v>
      </c>
      <c r="I72">
        <f>ekodom3[[#This Row],[Codziennie]]+ekodom3[[#This Row],[Prace]]+ekodom3[[#This Row],[Podlewanie]]</f>
        <v>190</v>
      </c>
      <c r="J72" s="3">
        <f>IF(ekodom3[[#This Row],[Zużycie]]&gt;ekodom3[[#This Row],[Stan]],ABS(ekodom3[[#This Row],[Zużycie]]-ekodom3[[#This Row],[Stan]]),0)</f>
        <v>0</v>
      </c>
      <c r="K72" s="3">
        <f>ekodom3[[#This Row],[Stan]]-ekodom3[[#This Row],[Zużycie]]+ekodom3[[#This Row],[Z wodociągów]]</f>
        <v>494</v>
      </c>
    </row>
    <row r="73" spans="1:11" x14ac:dyDescent="0.3">
      <c r="A73" s="1">
        <v>44633</v>
      </c>
      <c r="B73">
        <v>0</v>
      </c>
      <c r="C73">
        <f>ekodom3[[#This Row],[retencja]]+K72</f>
        <v>494</v>
      </c>
      <c r="D73">
        <v>190</v>
      </c>
      <c r="E73">
        <f>IF(WEEKDAY(ekodom3[[#This Row],[Data]],2) = 3,70,0)</f>
        <v>0</v>
      </c>
      <c r="F73" s="2">
        <f>IF(AND(MONTH(ekodom3[[#This Row],[Data]])&gt;=4,MONTH(ekodom3[[#This Row],[Data]])&lt;=9),1,0)</f>
        <v>0</v>
      </c>
      <c r="G73" s="2">
        <f>IF(ekodom3[[#This Row],[Czy data pod?]] = 1,IF(ekodom3[[#This Row],[retencja]] = 0,G72+1,0),0)</f>
        <v>0</v>
      </c>
      <c r="H73">
        <f>IF(ekodom3[[#This Row],[Kolumna1]] = 0,0,IF(MOD(ekodom3[[#This Row],[Kolumna1]],5) = 0,300,0))</f>
        <v>0</v>
      </c>
      <c r="I73">
        <f>ekodom3[[#This Row],[Codziennie]]+ekodom3[[#This Row],[Prace]]+ekodom3[[#This Row],[Podlewanie]]</f>
        <v>190</v>
      </c>
      <c r="J73" s="3">
        <f>IF(ekodom3[[#This Row],[Zużycie]]&gt;ekodom3[[#This Row],[Stan]],ABS(ekodom3[[#This Row],[Zużycie]]-ekodom3[[#This Row],[Stan]]),0)</f>
        <v>0</v>
      </c>
      <c r="K73" s="3">
        <f>ekodom3[[#This Row],[Stan]]-ekodom3[[#This Row],[Zużycie]]+ekodom3[[#This Row],[Z wodociągów]]</f>
        <v>304</v>
      </c>
    </row>
    <row r="74" spans="1:11" x14ac:dyDescent="0.3">
      <c r="A74" s="1">
        <v>44634</v>
      </c>
      <c r="B74">
        <v>0</v>
      </c>
      <c r="C74">
        <f>ekodom3[[#This Row],[retencja]]+K73</f>
        <v>304</v>
      </c>
      <c r="D74">
        <v>190</v>
      </c>
      <c r="E74">
        <f>IF(WEEKDAY(ekodom3[[#This Row],[Data]],2) = 3,70,0)</f>
        <v>0</v>
      </c>
      <c r="F74" s="2">
        <f>IF(AND(MONTH(ekodom3[[#This Row],[Data]])&gt;=4,MONTH(ekodom3[[#This Row],[Data]])&lt;=9),1,0)</f>
        <v>0</v>
      </c>
      <c r="G74" s="2">
        <f>IF(ekodom3[[#This Row],[Czy data pod?]] = 1,IF(ekodom3[[#This Row],[retencja]] = 0,G73+1,0),0)</f>
        <v>0</v>
      </c>
      <c r="H74">
        <f>IF(ekodom3[[#This Row],[Kolumna1]] = 0,0,IF(MOD(ekodom3[[#This Row],[Kolumna1]],5) = 0,300,0))</f>
        <v>0</v>
      </c>
      <c r="I74">
        <f>ekodom3[[#This Row],[Codziennie]]+ekodom3[[#This Row],[Prace]]+ekodom3[[#This Row],[Podlewanie]]</f>
        <v>190</v>
      </c>
      <c r="J74" s="3">
        <f>IF(ekodom3[[#This Row],[Zużycie]]&gt;ekodom3[[#This Row],[Stan]],ABS(ekodom3[[#This Row],[Zużycie]]-ekodom3[[#This Row],[Stan]]),0)</f>
        <v>0</v>
      </c>
      <c r="K74" s="3">
        <f>ekodom3[[#This Row],[Stan]]-ekodom3[[#This Row],[Zużycie]]+ekodom3[[#This Row],[Z wodociągów]]</f>
        <v>114</v>
      </c>
    </row>
    <row r="75" spans="1:11" x14ac:dyDescent="0.3">
      <c r="A75" s="1">
        <v>44635</v>
      </c>
      <c r="B75">
        <v>88</v>
      </c>
      <c r="C75">
        <f>ekodom3[[#This Row],[retencja]]+K74</f>
        <v>202</v>
      </c>
      <c r="D75">
        <v>190</v>
      </c>
      <c r="E75">
        <f>IF(WEEKDAY(ekodom3[[#This Row],[Data]],2) = 3,70,0)</f>
        <v>0</v>
      </c>
      <c r="F75" s="2">
        <f>IF(AND(MONTH(ekodom3[[#This Row],[Data]])&gt;=4,MONTH(ekodom3[[#This Row],[Data]])&lt;=9),1,0)</f>
        <v>0</v>
      </c>
      <c r="G75" s="2">
        <f>IF(ekodom3[[#This Row],[Czy data pod?]] = 1,IF(ekodom3[[#This Row],[retencja]] = 0,G74+1,0),0)</f>
        <v>0</v>
      </c>
      <c r="H75">
        <f>IF(ekodom3[[#This Row],[Kolumna1]] = 0,0,IF(MOD(ekodom3[[#This Row],[Kolumna1]],5) = 0,300,0))</f>
        <v>0</v>
      </c>
      <c r="I75">
        <f>ekodom3[[#This Row],[Codziennie]]+ekodom3[[#This Row],[Prace]]+ekodom3[[#This Row],[Podlewanie]]</f>
        <v>190</v>
      </c>
      <c r="J75" s="3">
        <f>IF(ekodom3[[#This Row],[Zużycie]]&gt;ekodom3[[#This Row],[Stan]],ABS(ekodom3[[#This Row],[Zużycie]]-ekodom3[[#This Row],[Stan]]),0)</f>
        <v>0</v>
      </c>
      <c r="K75" s="3">
        <f>ekodom3[[#This Row],[Stan]]-ekodom3[[#This Row],[Zużycie]]+ekodom3[[#This Row],[Z wodociągów]]</f>
        <v>12</v>
      </c>
    </row>
    <row r="76" spans="1:11" x14ac:dyDescent="0.3">
      <c r="A76" s="1">
        <v>44636</v>
      </c>
      <c r="B76">
        <v>112</v>
      </c>
      <c r="C76">
        <f>ekodom3[[#This Row],[retencja]]+K75</f>
        <v>124</v>
      </c>
      <c r="D76">
        <v>190</v>
      </c>
      <c r="E76">
        <f>IF(WEEKDAY(ekodom3[[#This Row],[Data]],2) = 3,70,0)</f>
        <v>70</v>
      </c>
      <c r="F76" s="2">
        <f>IF(AND(MONTH(ekodom3[[#This Row],[Data]])&gt;=4,MONTH(ekodom3[[#This Row],[Data]])&lt;=9),1,0)</f>
        <v>0</v>
      </c>
      <c r="G76" s="2">
        <f>IF(ekodom3[[#This Row],[Czy data pod?]] = 1,IF(ekodom3[[#This Row],[retencja]] = 0,G75+1,0),0)</f>
        <v>0</v>
      </c>
      <c r="H76">
        <f>IF(ekodom3[[#This Row],[Kolumna1]] = 0,0,IF(MOD(ekodom3[[#This Row],[Kolumna1]],5) = 0,300,0))</f>
        <v>0</v>
      </c>
      <c r="I76">
        <f>ekodom3[[#This Row],[Codziennie]]+ekodom3[[#This Row],[Prace]]+ekodom3[[#This Row],[Podlewanie]]</f>
        <v>260</v>
      </c>
      <c r="J76" s="3">
        <f>IF(ekodom3[[#This Row],[Zużycie]]&gt;ekodom3[[#This Row],[Stan]],ABS(ekodom3[[#This Row],[Zużycie]]-ekodom3[[#This Row],[Stan]]),0)</f>
        <v>136</v>
      </c>
      <c r="K76" s="3">
        <f>ekodom3[[#This Row],[Stan]]-ekodom3[[#This Row],[Zużycie]]+ekodom3[[#This Row],[Z wodociągów]]</f>
        <v>0</v>
      </c>
    </row>
    <row r="77" spans="1:11" x14ac:dyDescent="0.3">
      <c r="A77" s="1">
        <v>44637</v>
      </c>
      <c r="B77">
        <v>82</v>
      </c>
      <c r="C77">
        <f>ekodom3[[#This Row],[retencja]]+K76</f>
        <v>82</v>
      </c>
      <c r="D77">
        <v>190</v>
      </c>
      <c r="E77">
        <f>IF(WEEKDAY(ekodom3[[#This Row],[Data]],2) = 3,70,0)</f>
        <v>0</v>
      </c>
      <c r="F77" s="2">
        <f>IF(AND(MONTH(ekodom3[[#This Row],[Data]])&gt;=4,MONTH(ekodom3[[#This Row],[Data]])&lt;=9),1,0)</f>
        <v>0</v>
      </c>
      <c r="G77" s="2">
        <f>IF(ekodom3[[#This Row],[Czy data pod?]] = 1,IF(ekodom3[[#This Row],[retencja]] = 0,G76+1,0),0)</f>
        <v>0</v>
      </c>
      <c r="H77">
        <f>IF(ekodom3[[#This Row],[Kolumna1]] = 0,0,IF(MOD(ekodom3[[#This Row],[Kolumna1]],5) = 0,300,0))</f>
        <v>0</v>
      </c>
      <c r="I77">
        <f>ekodom3[[#This Row],[Codziennie]]+ekodom3[[#This Row],[Prace]]+ekodom3[[#This Row],[Podlewanie]]</f>
        <v>190</v>
      </c>
      <c r="J77" s="3">
        <f>IF(ekodom3[[#This Row],[Zużycie]]&gt;ekodom3[[#This Row],[Stan]],ABS(ekodom3[[#This Row],[Zużycie]]-ekodom3[[#This Row],[Stan]]),0)</f>
        <v>108</v>
      </c>
      <c r="K77" s="3">
        <f>ekodom3[[#This Row],[Stan]]-ekodom3[[#This Row],[Zużycie]]+ekodom3[[#This Row],[Z wodociągów]]</f>
        <v>0</v>
      </c>
    </row>
    <row r="78" spans="1:11" x14ac:dyDescent="0.3">
      <c r="A78" s="1">
        <v>44638</v>
      </c>
      <c r="B78">
        <v>174</v>
      </c>
      <c r="C78">
        <f>ekodom3[[#This Row],[retencja]]+K77</f>
        <v>174</v>
      </c>
      <c r="D78">
        <v>190</v>
      </c>
      <c r="E78">
        <f>IF(WEEKDAY(ekodom3[[#This Row],[Data]],2) = 3,70,0)</f>
        <v>0</v>
      </c>
      <c r="F78" s="2">
        <f>IF(AND(MONTH(ekodom3[[#This Row],[Data]])&gt;=4,MONTH(ekodom3[[#This Row],[Data]])&lt;=9),1,0)</f>
        <v>0</v>
      </c>
      <c r="G78" s="2">
        <f>IF(ekodom3[[#This Row],[Czy data pod?]] = 1,IF(ekodom3[[#This Row],[retencja]] = 0,G77+1,0),0)</f>
        <v>0</v>
      </c>
      <c r="H78">
        <f>IF(ekodom3[[#This Row],[Kolumna1]] = 0,0,IF(MOD(ekodom3[[#This Row],[Kolumna1]],5) = 0,300,0))</f>
        <v>0</v>
      </c>
      <c r="I78">
        <f>ekodom3[[#This Row],[Codziennie]]+ekodom3[[#This Row],[Prace]]+ekodom3[[#This Row],[Podlewanie]]</f>
        <v>190</v>
      </c>
      <c r="J78" s="3">
        <f>IF(ekodom3[[#This Row],[Zużycie]]&gt;ekodom3[[#This Row],[Stan]],ABS(ekodom3[[#This Row],[Zużycie]]-ekodom3[[#This Row],[Stan]]),0)</f>
        <v>16</v>
      </c>
      <c r="K78" s="3">
        <f>ekodom3[[#This Row],[Stan]]-ekodom3[[#This Row],[Zużycie]]+ekodom3[[#This Row],[Z wodociągów]]</f>
        <v>0</v>
      </c>
    </row>
    <row r="79" spans="1:11" x14ac:dyDescent="0.3">
      <c r="A79" s="1">
        <v>44639</v>
      </c>
      <c r="B79">
        <v>279</v>
      </c>
      <c r="C79">
        <f>ekodom3[[#This Row],[retencja]]+K78</f>
        <v>279</v>
      </c>
      <c r="D79">
        <v>190</v>
      </c>
      <c r="E79">
        <f>IF(WEEKDAY(ekodom3[[#This Row],[Data]],2) = 3,70,0)</f>
        <v>0</v>
      </c>
      <c r="F79" s="2">
        <f>IF(AND(MONTH(ekodom3[[#This Row],[Data]])&gt;=4,MONTH(ekodom3[[#This Row],[Data]])&lt;=9),1,0)</f>
        <v>0</v>
      </c>
      <c r="G79" s="2">
        <f>IF(ekodom3[[#This Row],[Czy data pod?]] = 1,IF(ekodom3[[#This Row],[retencja]] = 0,G78+1,0),0)</f>
        <v>0</v>
      </c>
      <c r="H79">
        <f>IF(ekodom3[[#This Row],[Kolumna1]] = 0,0,IF(MOD(ekodom3[[#This Row],[Kolumna1]],5) = 0,300,0))</f>
        <v>0</v>
      </c>
      <c r="I79">
        <f>ekodom3[[#This Row],[Codziennie]]+ekodom3[[#This Row],[Prace]]+ekodom3[[#This Row],[Podlewanie]]</f>
        <v>190</v>
      </c>
      <c r="J79" s="3">
        <f>IF(ekodom3[[#This Row],[Zużycie]]&gt;ekodom3[[#This Row],[Stan]],ABS(ekodom3[[#This Row],[Zużycie]]-ekodom3[[#This Row],[Stan]]),0)</f>
        <v>0</v>
      </c>
      <c r="K79" s="3">
        <f>ekodom3[[#This Row],[Stan]]-ekodom3[[#This Row],[Zużycie]]+ekodom3[[#This Row],[Z wodociągów]]</f>
        <v>89</v>
      </c>
    </row>
    <row r="80" spans="1:11" x14ac:dyDescent="0.3">
      <c r="A80" s="1">
        <v>44640</v>
      </c>
      <c r="B80">
        <v>125</v>
      </c>
      <c r="C80">
        <f>ekodom3[[#This Row],[retencja]]+K79</f>
        <v>214</v>
      </c>
      <c r="D80">
        <v>190</v>
      </c>
      <c r="E80">
        <f>IF(WEEKDAY(ekodom3[[#This Row],[Data]],2) = 3,70,0)</f>
        <v>0</v>
      </c>
      <c r="F80" s="2">
        <f>IF(AND(MONTH(ekodom3[[#This Row],[Data]])&gt;=4,MONTH(ekodom3[[#This Row],[Data]])&lt;=9),1,0)</f>
        <v>0</v>
      </c>
      <c r="G80" s="2">
        <f>IF(ekodom3[[#This Row],[Czy data pod?]] = 1,IF(ekodom3[[#This Row],[retencja]] = 0,G79+1,0),0)</f>
        <v>0</v>
      </c>
      <c r="H80">
        <f>IF(ekodom3[[#This Row],[Kolumna1]] = 0,0,IF(MOD(ekodom3[[#This Row],[Kolumna1]],5) = 0,300,0))</f>
        <v>0</v>
      </c>
      <c r="I80">
        <f>ekodom3[[#This Row],[Codziennie]]+ekodom3[[#This Row],[Prace]]+ekodom3[[#This Row],[Podlewanie]]</f>
        <v>190</v>
      </c>
      <c r="J80" s="3">
        <f>IF(ekodom3[[#This Row],[Zużycie]]&gt;ekodom3[[#This Row],[Stan]],ABS(ekodom3[[#This Row],[Zużycie]]-ekodom3[[#This Row],[Stan]]),0)</f>
        <v>0</v>
      </c>
      <c r="K80" s="3">
        <f>ekodom3[[#This Row],[Stan]]-ekodom3[[#This Row],[Zużycie]]+ekodom3[[#This Row],[Z wodociągów]]</f>
        <v>24</v>
      </c>
    </row>
    <row r="81" spans="1:11" x14ac:dyDescent="0.3">
      <c r="A81" s="1">
        <v>44641</v>
      </c>
      <c r="B81">
        <v>123</v>
      </c>
      <c r="C81">
        <f>ekodom3[[#This Row],[retencja]]+K80</f>
        <v>147</v>
      </c>
      <c r="D81">
        <v>190</v>
      </c>
      <c r="E81">
        <f>IF(WEEKDAY(ekodom3[[#This Row],[Data]],2) = 3,70,0)</f>
        <v>0</v>
      </c>
      <c r="F81" s="2">
        <f>IF(AND(MONTH(ekodom3[[#This Row],[Data]])&gt;=4,MONTH(ekodom3[[#This Row],[Data]])&lt;=9),1,0)</f>
        <v>0</v>
      </c>
      <c r="G81" s="2">
        <f>IF(ekodom3[[#This Row],[Czy data pod?]] = 1,IF(ekodom3[[#This Row],[retencja]] = 0,G80+1,0),0)</f>
        <v>0</v>
      </c>
      <c r="H81">
        <f>IF(ekodom3[[#This Row],[Kolumna1]] = 0,0,IF(MOD(ekodom3[[#This Row],[Kolumna1]],5) = 0,300,0))</f>
        <v>0</v>
      </c>
      <c r="I81">
        <f>ekodom3[[#This Row],[Codziennie]]+ekodom3[[#This Row],[Prace]]+ekodom3[[#This Row],[Podlewanie]]</f>
        <v>190</v>
      </c>
      <c r="J81" s="3">
        <f>IF(ekodom3[[#This Row],[Zużycie]]&gt;ekodom3[[#This Row],[Stan]],ABS(ekodom3[[#This Row],[Zużycie]]-ekodom3[[#This Row],[Stan]]),0)</f>
        <v>43</v>
      </c>
      <c r="K81" s="3">
        <f>ekodom3[[#This Row],[Stan]]-ekodom3[[#This Row],[Zużycie]]+ekodom3[[#This Row],[Z wodociągów]]</f>
        <v>0</v>
      </c>
    </row>
    <row r="82" spans="1:11" x14ac:dyDescent="0.3">
      <c r="A82" s="1">
        <v>44642</v>
      </c>
      <c r="B82">
        <v>108</v>
      </c>
      <c r="C82">
        <f>ekodom3[[#This Row],[retencja]]+K81</f>
        <v>108</v>
      </c>
      <c r="D82">
        <v>190</v>
      </c>
      <c r="E82">
        <f>IF(WEEKDAY(ekodom3[[#This Row],[Data]],2) = 3,70,0)</f>
        <v>0</v>
      </c>
      <c r="F82" s="2">
        <f>IF(AND(MONTH(ekodom3[[#This Row],[Data]])&gt;=4,MONTH(ekodom3[[#This Row],[Data]])&lt;=9),1,0)</f>
        <v>0</v>
      </c>
      <c r="G82" s="2">
        <f>IF(ekodom3[[#This Row],[Czy data pod?]] = 1,IF(ekodom3[[#This Row],[retencja]] = 0,G81+1,0),0)</f>
        <v>0</v>
      </c>
      <c r="H82">
        <f>IF(ekodom3[[#This Row],[Kolumna1]] = 0,0,IF(MOD(ekodom3[[#This Row],[Kolumna1]],5) = 0,300,0))</f>
        <v>0</v>
      </c>
      <c r="I82">
        <f>ekodom3[[#This Row],[Codziennie]]+ekodom3[[#This Row],[Prace]]+ekodom3[[#This Row],[Podlewanie]]</f>
        <v>190</v>
      </c>
      <c r="J82" s="3">
        <f>IF(ekodom3[[#This Row],[Zużycie]]&gt;ekodom3[[#This Row],[Stan]],ABS(ekodom3[[#This Row],[Zużycie]]-ekodom3[[#This Row],[Stan]]),0)</f>
        <v>82</v>
      </c>
      <c r="K82" s="3">
        <f>ekodom3[[#This Row],[Stan]]-ekodom3[[#This Row],[Zużycie]]+ekodom3[[#This Row],[Z wodociągów]]</f>
        <v>0</v>
      </c>
    </row>
    <row r="83" spans="1:11" x14ac:dyDescent="0.3">
      <c r="A83" s="1">
        <v>44643</v>
      </c>
      <c r="B83">
        <v>0</v>
      </c>
      <c r="C83">
        <f>ekodom3[[#This Row],[retencja]]+K82</f>
        <v>0</v>
      </c>
      <c r="D83">
        <v>190</v>
      </c>
      <c r="E83">
        <f>IF(WEEKDAY(ekodom3[[#This Row],[Data]],2) = 3,70,0)</f>
        <v>70</v>
      </c>
      <c r="F83" s="2">
        <f>IF(AND(MONTH(ekodom3[[#This Row],[Data]])&gt;=4,MONTH(ekodom3[[#This Row],[Data]])&lt;=9),1,0)</f>
        <v>0</v>
      </c>
      <c r="G83" s="2">
        <f>IF(ekodom3[[#This Row],[Czy data pod?]] = 1,IF(ekodom3[[#This Row],[retencja]] = 0,G82+1,0),0)</f>
        <v>0</v>
      </c>
      <c r="H83">
        <f>IF(ekodom3[[#This Row],[Kolumna1]] = 0,0,IF(MOD(ekodom3[[#This Row],[Kolumna1]],5) = 0,300,0))</f>
        <v>0</v>
      </c>
      <c r="I83">
        <f>ekodom3[[#This Row],[Codziennie]]+ekodom3[[#This Row],[Prace]]+ekodom3[[#This Row],[Podlewanie]]</f>
        <v>260</v>
      </c>
      <c r="J83" s="3">
        <f>IF(ekodom3[[#This Row],[Zużycie]]&gt;ekodom3[[#This Row],[Stan]],ABS(ekodom3[[#This Row],[Zużycie]]-ekodom3[[#This Row],[Stan]]),0)</f>
        <v>260</v>
      </c>
      <c r="K83" s="3">
        <f>ekodom3[[#This Row],[Stan]]-ekodom3[[#This Row],[Zużycie]]+ekodom3[[#This Row],[Z wodociągów]]</f>
        <v>0</v>
      </c>
    </row>
    <row r="84" spans="1:11" x14ac:dyDescent="0.3">
      <c r="A84" s="1">
        <v>44644</v>
      </c>
      <c r="B84">
        <v>0</v>
      </c>
      <c r="C84">
        <f>ekodom3[[#This Row],[retencja]]+K83</f>
        <v>0</v>
      </c>
      <c r="D84">
        <v>190</v>
      </c>
      <c r="E84">
        <f>IF(WEEKDAY(ekodom3[[#This Row],[Data]],2) = 3,70,0)</f>
        <v>0</v>
      </c>
      <c r="F84" s="2">
        <f>IF(AND(MONTH(ekodom3[[#This Row],[Data]])&gt;=4,MONTH(ekodom3[[#This Row],[Data]])&lt;=9),1,0)</f>
        <v>0</v>
      </c>
      <c r="G84" s="2">
        <f>IF(ekodom3[[#This Row],[Czy data pod?]] = 1,IF(ekodom3[[#This Row],[retencja]] = 0,G83+1,0),0)</f>
        <v>0</v>
      </c>
      <c r="H84">
        <f>IF(ekodom3[[#This Row],[Kolumna1]] = 0,0,IF(MOD(ekodom3[[#This Row],[Kolumna1]],5) = 0,300,0))</f>
        <v>0</v>
      </c>
      <c r="I84">
        <f>ekodom3[[#This Row],[Codziennie]]+ekodom3[[#This Row],[Prace]]+ekodom3[[#This Row],[Podlewanie]]</f>
        <v>190</v>
      </c>
      <c r="J84" s="3">
        <f>IF(ekodom3[[#This Row],[Zużycie]]&gt;ekodom3[[#This Row],[Stan]],ABS(ekodom3[[#This Row],[Zużycie]]-ekodom3[[#This Row],[Stan]]),0)</f>
        <v>190</v>
      </c>
      <c r="K84" s="3">
        <f>ekodom3[[#This Row],[Stan]]-ekodom3[[#This Row],[Zużycie]]+ekodom3[[#This Row],[Z wodociągów]]</f>
        <v>0</v>
      </c>
    </row>
    <row r="85" spans="1:11" x14ac:dyDescent="0.3">
      <c r="A85" s="1">
        <v>44645</v>
      </c>
      <c r="B85">
        <v>0</v>
      </c>
      <c r="C85">
        <f>ekodom3[[#This Row],[retencja]]+K84</f>
        <v>0</v>
      </c>
      <c r="D85">
        <v>190</v>
      </c>
      <c r="E85">
        <f>IF(WEEKDAY(ekodom3[[#This Row],[Data]],2) = 3,70,0)</f>
        <v>0</v>
      </c>
      <c r="F85" s="2">
        <f>IF(AND(MONTH(ekodom3[[#This Row],[Data]])&gt;=4,MONTH(ekodom3[[#This Row],[Data]])&lt;=9),1,0)</f>
        <v>0</v>
      </c>
      <c r="G85" s="2">
        <f>IF(ekodom3[[#This Row],[Czy data pod?]] = 1,IF(ekodom3[[#This Row],[retencja]] = 0,G84+1,0),0)</f>
        <v>0</v>
      </c>
      <c r="H85">
        <f>IF(ekodom3[[#This Row],[Kolumna1]] = 0,0,IF(MOD(ekodom3[[#This Row],[Kolumna1]],5) = 0,300,0))</f>
        <v>0</v>
      </c>
      <c r="I85">
        <f>ekodom3[[#This Row],[Codziennie]]+ekodom3[[#This Row],[Prace]]+ekodom3[[#This Row],[Podlewanie]]</f>
        <v>190</v>
      </c>
      <c r="J85" s="3">
        <f>IF(ekodom3[[#This Row],[Zużycie]]&gt;ekodom3[[#This Row],[Stan]],ABS(ekodom3[[#This Row],[Zużycie]]-ekodom3[[#This Row],[Stan]]),0)</f>
        <v>190</v>
      </c>
      <c r="K85" s="3">
        <f>ekodom3[[#This Row],[Stan]]-ekodom3[[#This Row],[Zużycie]]+ekodom3[[#This Row],[Z wodociągów]]</f>
        <v>0</v>
      </c>
    </row>
    <row r="86" spans="1:11" x14ac:dyDescent="0.3">
      <c r="A86" s="1">
        <v>44646</v>
      </c>
      <c r="B86">
        <v>0</v>
      </c>
      <c r="C86">
        <f>ekodom3[[#This Row],[retencja]]+K85</f>
        <v>0</v>
      </c>
      <c r="D86">
        <v>190</v>
      </c>
      <c r="E86">
        <f>IF(WEEKDAY(ekodom3[[#This Row],[Data]],2) = 3,70,0)</f>
        <v>0</v>
      </c>
      <c r="F86" s="2">
        <f>IF(AND(MONTH(ekodom3[[#This Row],[Data]])&gt;=4,MONTH(ekodom3[[#This Row],[Data]])&lt;=9),1,0)</f>
        <v>0</v>
      </c>
      <c r="G86" s="2">
        <f>IF(ekodom3[[#This Row],[Czy data pod?]] = 1,IF(ekodom3[[#This Row],[retencja]] = 0,G85+1,0),0)</f>
        <v>0</v>
      </c>
      <c r="H86">
        <f>IF(ekodom3[[#This Row],[Kolumna1]] = 0,0,IF(MOD(ekodom3[[#This Row],[Kolumna1]],5) = 0,300,0))</f>
        <v>0</v>
      </c>
      <c r="I86">
        <f>ekodom3[[#This Row],[Codziennie]]+ekodom3[[#This Row],[Prace]]+ekodom3[[#This Row],[Podlewanie]]</f>
        <v>190</v>
      </c>
      <c r="J86" s="3">
        <f>IF(ekodom3[[#This Row],[Zużycie]]&gt;ekodom3[[#This Row],[Stan]],ABS(ekodom3[[#This Row],[Zużycie]]-ekodom3[[#This Row],[Stan]]),0)</f>
        <v>190</v>
      </c>
      <c r="K86" s="3">
        <f>ekodom3[[#This Row],[Stan]]-ekodom3[[#This Row],[Zużycie]]+ekodom3[[#This Row],[Z wodociągów]]</f>
        <v>0</v>
      </c>
    </row>
    <row r="87" spans="1:11" x14ac:dyDescent="0.3">
      <c r="A87" s="1">
        <v>44647</v>
      </c>
      <c r="B87">
        <v>0</v>
      </c>
      <c r="C87">
        <f>ekodom3[[#This Row],[retencja]]+K86</f>
        <v>0</v>
      </c>
      <c r="D87">
        <v>190</v>
      </c>
      <c r="E87">
        <f>IF(WEEKDAY(ekodom3[[#This Row],[Data]],2) = 3,70,0)</f>
        <v>0</v>
      </c>
      <c r="F87" s="2">
        <f>IF(AND(MONTH(ekodom3[[#This Row],[Data]])&gt;=4,MONTH(ekodom3[[#This Row],[Data]])&lt;=9),1,0)</f>
        <v>0</v>
      </c>
      <c r="G87" s="2">
        <f>IF(ekodom3[[#This Row],[Czy data pod?]] = 1,IF(ekodom3[[#This Row],[retencja]] = 0,G86+1,0),0)</f>
        <v>0</v>
      </c>
      <c r="H87">
        <f>IF(ekodom3[[#This Row],[Kolumna1]] = 0,0,IF(MOD(ekodom3[[#This Row],[Kolumna1]],5) = 0,300,0))</f>
        <v>0</v>
      </c>
      <c r="I87">
        <f>ekodom3[[#This Row],[Codziennie]]+ekodom3[[#This Row],[Prace]]+ekodom3[[#This Row],[Podlewanie]]</f>
        <v>190</v>
      </c>
      <c r="J87" s="3">
        <f>IF(ekodom3[[#This Row],[Zużycie]]&gt;ekodom3[[#This Row],[Stan]],ABS(ekodom3[[#This Row],[Zużycie]]-ekodom3[[#This Row],[Stan]]),0)</f>
        <v>190</v>
      </c>
      <c r="K87" s="3">
        <f>ekodom3[[#This Row],[Stan]]-ekodom3[[#This Row],[Zużycie]]+ekodom3[[#This Row],[Z wodociągów]]</f>
        <v>0</v>
      </c>
    </row>
    <row r="88" spans="1:11" x14ac:dyDescent="0.3">
      <c r="A88" s="1">
        <v>44648</v>
      </c>
      <c r="B88">
        <v>0</v>
      </c>
      <c r="C88">
        <f>ekodom3[[#This Row],[retencja]]+K87</f>
        <v>0</v>
      </c>
      <c r="D88">
        <v>190</v>
      </c>
      <c r="E88">
        <f>IF(WEEKDAY(ekodom3[[#This Row],[Data]],2) = 3,70,0)</f>
        <v>0</v>
      </c>
      <c r="F88" s="2">
        <f>IF(AND(MONTH(ekodom3[[#This Row],[Data]])&gt;=4,MONTH(ekodom3[[#This Row],[Data]])&lt;=9),1,0)</f>
        <v>0</v>
      </c>
      <c r="G88" s="2">
        <f>IF(ekodom3[[#This Row],[Czy data pod?]] = 1,IF(ekodom3[[#This Row],[retencja]] = 0,G87+1,0),0)</f>
        <v>0</v>
      </c>
      <c r="H88">
        <f>IF(ekodom3[[#This Row],[Kolumna1]] = 0,0,IF(MOD(ekodom3[[#This Row],[Kolumna1]],5) = 0,300,0))</f>
        <v>0</v>
      </c>
      <c r="I88">
        <f>ekodom3[[#This Row],[Codziennie]]+ekodom3[[#This Row],[Prace]]+ekodom3[[#This Row],[Podlewanie]]</f>
        <v>190</v>
      </c>
      <c r="J88" s="3">
        <f>IF(ekodom3[[#This Row],[Zużycie]]&gt;ekodom3[[#This Row],[Stan]],ABS(ekodom3[[#This Row],[Zużycie]]-ekodom3[[#This Row],[Stan]]),0)</f>
        <v>190</v>
      </c>
      <c r="K88" s="3">
        <f>ekodom3[[#This Row],[Stan]]-ekodom3[[#This Row],[Zużycie]]+ekodom3[[#This Row],[Z wodociągów]]</f>
        <v>0</v>
      </c>
    </row>
    <row r="89" spans="1:11" x14ac:dyDescent="0.3">
      <c r="A89" s="1">
        <v>44649</v>
      </c>
      <c r="B89">
        <v>0</v>
      </c>
      <c r="C89">
        <f>ekodom3[[#This Row],[retencja]]+K88</f>
        <v>0</v>
      </c>
      <c r="D89">
        <v>190</v>
      </c>
      <c r="E89">
        <f>IF(WEEKDAY(ekodom3[[#This Row],[Data]],2) = 3,70,0)</f>
        <v>0</v>
      </c>
      <c r="F89" s="2">
        <f>IF(AND(MONTH(ekodom3[[#This Row],[Data]])&gt;=4,MONTH(ekodom3[[#This Row],[Data]])&lt;=9),1,0)</f>
        <v>0</v>
      </c>
      <c r="G89" s="2">
        <f>IF(ekodom3[[#This Row],[Czy data pod?]] = 1,IF(ekodom3[[#This Row],[retencja]] = 0,G88+1,0),0)</f>
        <v>0</v>
      </c>
      <c r="H89">
        <f>IF(ekodom3[[#This Row],[Kolumna1]] = 0,0,IF(MOD(ekodom3[[#This Row],[Kolumna1]],5) = 0,300,0))</f>
        <v>0</v>
      </c>
      <c r="I89">
        <f>ekodom3[[#This Row],[Codziennie]]+ekodom3[[#This Row],[Prace]]+ekodom3[[#This Row],[Podlewanie]]</f>
        <v>190</v>
      </c>
      <c r="J89" s="3">
        <f>IF(ekodom3[[#This Row],[Zużycie]]&gt;ekodom3[[#This Row],[Stan]],ABS(ekodom3[[#This Row],[Zużycie]]-ekodom3[[#This Row],[Stan]]),0)</f>
        <v>190</v>
      </c>
      <c r="K89" s="3">
        <f>ekodom3[[#This Row],[Stan]]-ekodom3[[#This Row],[Zużycie]]+ekodom3[[#This Row],[Z wodociągów]]</f>
        <v>0</v>
      </c>
    </row>
    <row r="90" spans="1:11" x14ac:dyDescent="0.3">
      <c r="A90" s="1">
        <v>44650</v>
      </c>
      <c r="B90">
        <v>0</v>
      </c>
      <c r="C90">
        <f>ekodom3[[#This Row],[retencja]]+K89</f>
        <v>0</v>
      </c>
      <c r="D90">
        <v>190</v>
      </c>
      <c r="E90">
        <f>IF(WEEKDAY(ekodom3[[#This Row],[Data]],2) = 3,70,0)</f>
        <v>70</v>
      </c>
      <c r="F90" s="2">
        <f>IF(AND(MONTH(ekodom3[[#This Row],[Data]])&gt;=4,MONTH(ekodom3[[#This Row],[Data]])&lt;=9),1,0)</f>
        <v>0</v>
      </c>
      <c r="G90" s="2">
        <f>IF(ekodom3[[#This Row],[Czy data pod?]] = 1,IF(ekodom3[[#This Row],[retencja]] = 0,G89+1,0),0)</f>
        <v>0</v>
      </c>
      <c r="H90">
        <f>IF(ekodom3[[#This Row],[Kolumna1]] = 0,0,IF(MOD(ekodom3[[#This Row],[Kolumna1]],5) = 0,300,0))</f>
        <v>0</v>
      </c>
      <c r="I90">
        <f>ekodom3[[#This Row],[Codziennie]]+ekodom3[[#This Row],[Prace]]+ekodom3[[#This Row],[Podlewanie]]</f>
        <v>260</v>
      </c>
      <c r="J90" s="3">
        <f>IF(ekodom3[[#This Row],[Zużycie]]&gt;ekodom3[[#This Row],[Stan]],ABS(ekodom3[[#This Row],[Zużycie]]-ekodom3[[#This Row],[Stan]]),0)</f>
        <v>260</v>
      </c>
      <c r="K90" s="3">
        <f>ekodom3[[#This Row],[Stan]]-ekodom3[[#This Row],[Zużycie]]+ekodom3[[#This Row],[Z wodociągów]]</f>
        <v>0</v>
      </c>
    </row>
    <row r="91" spans="1:11" x14ac:dyDescent="0.3">
      <c r="A91" s="1">
        <v>44651</v>
      </c>
      <c r="B91">
        <v>207</v>
      </c>
      <c r="C91">
        <f>ekodom3[[#This Row],[retencja]]+K90</f>
        <v>207</v>
      </c>
      <c r="D91">
        <v>190</v>
      </c>
      <c r="E91">
        <f>IF(WEEKDAY(ekodom3[[#This Row],[Data]],2) = 3,70,0)</f>
        <v>0</v>
      </c>
      <c r="F91" s="2">
        <f>IF(AND(MONTH(ekodom3[[#This Row],[Data]])&gt;=4,MONTH(ekodom3[[#This Row],[Data]])&lt;=9),1,0)</f>
        <v>0</v>
      </c>
      <c r="G91" s="2">
        <f>IF(ekodom3[[#This Row],[Czy data pod?]] = 1,IF(ekodom3[[#This Row],[retencja]] = 0,G90+1,0),0)</f>
        <v>0</v>
      </c>
      <c r="H91">
        <f>IF(ekodom3[[#This Row],[Kolumna1]] = 0,0,IF(MOD(ekodom3[[#This Row],[Kolumna1]],5) = 0,300,0))</f>
        <v>0</v>
      </c>
      <c r="I91">
        <f>ekodom3[[#This Row],[Codziennie]]+ekodom3[[#This Row],[Prace]]+ekodom3[[#This Row],[Podlewanie]]</f>
        <v>190</v>
      </c>
      <c r="J91" s="3">
        <f>IF(ekodom3[[#This Row],[Zużycie]]&gt;ekodom3[[#This Row],[Stan]],ABS(ekodom3[[#This Row],[Zużycie]]-ekodom3[[#This Row],[Stan]]),0)</f>
        <v>0</v>
      </c>
      <c r="K91" s="3">
        <f>ekodom3[[#This Row],[Stan]]-ekodom3[[#This Row],[Zużycie]]+ekodom3[[#This Row],[Z wodociągów]]</f>
        <v>17</v>
      </c>
    </row>
    <row r="92" spans="1:11" x14ac:dyDescent="0.3">
      <c r="A92" s="1">
        <v>44652</v>
      </c>
      <c r="B92">
        <v>1299</v>
      </c>
      <c r="C92">
        <f>ekodom3[[#This Row],[retencja]]+K91</f>
        <v>1316</v>
      </c>
      <c r="D92">
        <v>190</v>
      </c>
      <c r="E92">
        <f>IF(WEEKDAY(ekodom3[[#This Row],[Data]],2) = 3,70,0)</f>
        <v>0</v>
      </c>
      <c r="F92" s="2">
        <f>IF(AND(MONTH(ekodom3[[#This Row],[Data]])&gt;=4,MONTH(ekodom3[[#This Row],[Data]])&lt;=9),1,0)</f>
        <v>1</v>
      </c>
      <c r="G92" s="2">
        <f>IF(ekodom3[[#This Row],[Czy data pod?]] = 1,IF(ekodom3[[#This Row],[retencja]] = 0,G91+1,0),0)</f>
        <v>0</v>
      </c>
      <c r="H92">
        <f>IF(ekodom3[[#This Row],[Kolumna1]] = 0,0,IF(MOD(ekodom3[[#This Row],[Kolumna1]],5) = 0,300,0))</f>
        <v>0</v>
      </c>
      <c r="I92">
        <f>ekodom3[[#This Row],[Codziennie]]+ekodom3[[#This Row],[Prace]]+ekodom3[[#This Row],[Podlewanie]]</f>
        <v>190</v>
      </c>
      <c r="J92" s="3">
        <f>IF(ekodom3[[#This Row],[Zużycie]]&gt;ekodom3[[#This Row],[Stan]],ABS(ekodom3[[#This Row],[Zużycie]]-ekodom3[[#This Row],[Stan]]),0)</f>
        <v>0</v>
      </c>
      <c r="K92" s="3">
        <f>ekodom3[[#This Row],[Stan]]-ekodom3[[#This Row],[Zużycie]]+ekodom3[[#This Row],[Z wodociągów]]</f>
        <v>1126</v>
      </c>
    </row>
    <row r="93" spans="1:11" x14ac:dyDescent="0.3">
      <c r="A93" s="1">
        <v>44653</v>
      </c>
      <c r="B93">
        <v>218</v>
      </c>
      <c r="C93">
        <f>ekodom3[[#This Row],[retencja]]+K92</f>
        <v>1344</v>
      </c>
      <c r="D93">
        <v>190</v>
      </c>
      <c r="E93">
        <f>IF(WEEKDAY(ekodom3[[#This Row],[Data]],2) = 3,70,0)</f>
        <v>0</v>
      </c>
      <c r="F93" s="2">
        <f>IF(AND(MONTH(ekodom3[[#This Row],[Data]])&gt;=4,MONTH(ekodom3[[#This Row],[Data]])&lt;=9),1,0)</f>
        <v>1</v>
      </c>
      <c r="G93" s="2">
        <f>IF(ekodom3[[#This Row],[Czy data pod?]] = 1,IF(ekodom3[[#This Row],[retencja]] = 0,G92+1,0),0)</f>
        <v>0</v>
      </c>
      <c r="H93">
        <f>IF(ekodom3[[#This Row],[Kolumna1]] = 0,0,IF(MOD(ekodom3[[#This Row],[Kolumna1]],5) = 0,300,0))</f>
        <v>0</v>
      </c>
      <c r="I93">
        <f>ekodom3[[#This Row],[Codziennie]]+ekodom3[[#This Row],[Prace]]+ekodom3[[#This Row],[Podlewanie]]</f>
        <v>190</v>
      </c>
      <c r="J93" s="3">
        <f>IF(ekodom3[[#This Row],[Zużycie]]&gt;ekodom3[[#This Row],[Stan]],ABS(ekodom3[[#This Row],[Zużycie]]-ekodom3[[#This Row],[Stan]]),0)</f>
        <v>0</v>
      </c>
      <c r="K93" s="3">
        <f>ekodom3[[#This Row],[Stan]]-ekodom3[[#This Row],[Zużycie]]+ekodom3[[#This Row],[Z wodociągów]]</f>
        <v>1154</v>
      </c>
    </row>
    <row r="94" spans="1:11" x14ac:dyDescent="0.3">
      <c r="A94" s="1">
        <v>44654</v>
      </c>
      <c r="B94">
        <v>0</v>
      </c>
      <c r="C94">
        <f>ekodom3[[#This Row],[retencja]]+K93</f>
        <v>1154</v>
      </c>
      <c r="D94">
        <v>190</v>
      </c>
      <c r="E94">
        <f>IF(WEEKDAY(ekodom3[[#This Row],[Data]],2) = 3,70,0)</f>
        <v>0</v>
      </c>
      <c r="F94" s="2">
        <f>IF(AND(MONTH(ekodom3[[#This Row],[Data]])&gt;=4,MONTH(ekodom3[[#This Row],[Data]])&lt;=9),1,0)</f>
        <v>1</v>
      </c>
      <c r="G94" s="2">
        <f>IF(ekodom3[[#This Row],[Czy data pod?]] = 1,IF(ekodom3[[#This Row],[retencja]] = 0,G93+1,0),0)</f>
        <v>1</v>
      </c>
      <c r="H94">
        <f>IF(ekodom3[[#This Row],[Kolumna1]] = 0,0,IF(MOD(ekodom3[[#This Row],[Kolumna1]],5) = 0,300,0))</f>
        <v>0</v>
      </c>
      <c r="I94">
        <f>ekodom3[[#This Row],[Codziennie]]+ekodom3[[#This Row],[Prace]]+ekodom3[[#This Row],[Podlewanie]]</f>
        <v>190</v>
      </c>
      <c r="J94" s="3">
        <f>IF(ekodom3[[#This Row],[Zużycie]]&gt;ekodom3[[#This Row],[Stan]],ABS(ekodom3[[#This Row],[Zużycie]]-ekodom3[[#This Row],[Stan]]),0)</f>
        <v>0</v>
      </c>
      <c r="K94" s="3">
        <f>ekodom3[[#This Row],[Stan]]-ekodom3[[#This Row],[Zużycie]]+ekodom3[[#This Row],[Z wodociągów]]</f>
        <v>964</v>
      </c>
    </row>
    <row r="95" spans="1:11" x14ac:dyDescent="0.3">
      <c r="A95" s="1">
        <v>44655</v>
      </c>
      <c r="B95">
        <v>0</v>
      </c>
      <c r="C95">
        <f>ekodom3[[#This Row],[retencja]]+K94</f>
        <v>964</v>
      </c>
      <c r="D95">
        <v>190</v>
      </c>
      <c r="E95">
        <f>IF(WEEKDAY(ekodom3[[#This Row],[Data]],2) = 3,70,0)</f>
        <v>0</v>
      </c>
      <c r="F95" s="2">
        <f>IF(AND(MONTH(ekodom3[[#This Row],[Data]])&gt;=4,MONTH(ekodom3[[#This Row],[Data]])&lt;=9),1,0)</f>
        <v>1</v>
      </c>
      <c r="G95" s="2">
        <f>IF(ekodom3[[#This Row],[Czy data pod?]] = 1,IF(ekodom3[[#This Row],[retencja]] = 0,G94+1,0),0)</f>
        <v>2</v>
      </c>
      <c r="H95">
        <f>IF(ekodom3[[#This Row],[Kolumna1]] = 0,0,IF(MOD(ekodom3[[#This Row],[Kolumna1]],5) = 0,300,0))</f>
        <v>0</v>
      </c>
      <c r="I95">
        <f>ekodom3[[#This Row],[Codziennie]]+ekodom3[[#This Row],[Prace]]+ekodom3[[#This Row],[Podlewanie]]</f>
        <v>190</v>
      </c>
      <c r="J95" s="3">
        <f>IF(ekodom3[[#This Row],[Zużycie]]&gt;ekodom3[[#This Row],[Stan]],ABS(ekodom3[[#This Row],[Zużycie]]-ekodom3[[#This Row],[Stan]]),0)</f>
        <v>0</v>
      </c>
      <c r="K95" s="3">
        <f>ekodom3[[#This Row],[Stan]]-ekodom3[[#This Row],[Zużycie]]+ekodom3[[#This Row],[Z wodociągów]]</f>
        <v>774</v>
      </c>
    </row>
    <row r="96" spans="1:11" x14ac:dyDescent="0.3">
      <c r="A96" s="1">
        <v>44656</v>
      </c>
      <c r="B96">
        <v>0</v>
      </c>
      <c r="C96">
        <f>ekodom3[[#This Row],[retencja]]+K95</f>
        <v>774</v>
      </c>
      <c r="D96">
        <v>190</v>
      </c>
      <c r="E96">
        <f>IF(WEEKDAY(ekodom3[[#This Row],[Data]],2) = 3,70,0)</f>
        <v>0</v>
      </c>
      <c r="F96" s="2">
        <f>IF(AND(MONTH(ekodom3[[#This Row],[Data]])&gt;=4,MONTH(ekodom3[[#This Row],[Data]])&lt;=9),1,0)</f>
        <v>1</v>
      </c>
      <c r="G96" s="2">
        <f>IF(ekodom3[[#This Row],[Czy data pod?]] = 1,IF(ekodom3[[#This Row],[retencja]] = 0,G95+1,0),0)</f>
        <v>3</v>
      </c>
      <c r="H96">
        <f>IF(ekodom3[[#This Row],[Kolumna1]] = 0,0,IF(MOD(ekodom3[[#This Row],[Kolumna1]],5) = 0,300,0))</f>
        <v>0</v>
      </c>
      <c r="I96">
        <f>ekodom3[[#This Row],[Codziennie]]+ekodom3[[#This Row],[Prace]]+ekodom3[[#This Row],[Podlewanie]]</f>
        <v>190</v>
      </c>
      <c r="J96" s="3">
        <f>IF(ekodom3[[#This Row],[Zużycie]]&gt;ekodom3[[#This Row],[Stan]],ABS(ekodom3[[#This Row],[Zużycie]]-ekodom3[[#This Row],[Stan]]),0)</f>
        <v>0</v>
      </c>
      <c r="K96" s="3">
        <f>ekodom3[[#This Row],[Stan]]-ekodom3[[#This Row],[Zużycie]]+ekodom3[[#This Row],[Z wodociągów]]</f>
        <v>584</v>
      </c>
    </row>
    <row r="97" spans="1:11" x14ac:dyDescent="0.3">
      <c r="A97" s="1">
        <v>44657</v>
      </c>
      <c r="B97">
        <v>220</v>
      </c>
      <c r="C97">
        <f>ekodom3[[#This Row],[retencja]]+K96</f>
        <v>804</v>
      </c>
      <c r="D97">
        <v>190</v>
      </c>
      <c r="E97">
        <f>IF(WEEKDAY(ekodom3[[#This Row],[Data]],2) = 3,70,0)</f>
        <v>70</v>
      </c>
      <c r="F97" s="2">
        <f>IF(AND(MONTH(ekodom3[[#This Row],[Data]])&gt;=4,MONTH(ekodom3[[#This Row],[Data]])&lt;=9),1,0)</f>
        <v>1</v>
      </c>
      <c r="G97" s="2">
        <f>IF(ekodom3[[#This Row],[Czy data pod?]] = 1,IF(ekodom3[[#This Row],[retencja]] = 0,G96+1,0),0)</f>
        <v>0</v>
      </c>
      <c r="H97">
        <f>IF(ekodom3[[#This Row],[Kolumna1]] = 0,0,IF(MOD(ekodom3[[#This Row],[Kolumna1]],5) = 0,300,0))</f>
        <v>0</v>
      </c>
      <c r="I97">
        <f>ekodom3[[#This Row],[Codziennie]]+ekodom3[[#This Row],[Prace]]+ekodom3[[#This Row],[Podlewanie]]</f>
        <v>260</v>
      </c>
      <c r="J97" s="3">
        <f>IF(ekodom3[[#This Row],[Zużycie]]&gt;ekodom3[[#This Row],[Stan]],ABS(ekodom3[[#This Row],[Zużycie]]-ekodom3[[#This Row],[Stan]]),0)</f>
        <v>0</v>
      </c>
      <c r="K97" s="3">
        <f>ekodom3[[#This Row],[Stan]]-ekodom3[[#This Row],[Zużycie]]+ekodom3[[#This Row],[Z wodociągów]]</f>
        <v>544</v>
      </c>
    </row>
    <row r="98" spans="1:11" x14ac:dyDescent="0.3">
      <c r="A98" s="1">
        <v>44658</v>
      </c>
      <c r="B98">
        <v>72</v>
      </c>
      <c r="C98">
        <f>ekodom3[[#This Row],[retencja]]+K97</f>
        <v>616</v>
      </c>
      <c r="D98">
        <v>190</v>
      </c>
      <c r="E98">
        <f>IF(WEEKDAY(ekodom3[[#This Row],[Data]],2) = 3,70,0)</f>
        <v>0</v>
      </c>
      <c r="F98" s="2">
        <f>IF(AND(MONTH(ekodom3[[#This Row],[Data]])&gt;=4,MONTH(ekodom3[[#This Row],[Data]])&lt;=9),1,0)</f>
        <v>1</v>
      </c>
      <c r="G98" s="2">
        <f>IF(ekodom3[[#This Row],[Czy data pod?]] = 1,IF(ekodom3[[#This Row],[retencja]] = 0,G97+1,0),0)</f>
        <v>0</v>
      </c>
      <c r="H98">
        <f>IF(ekodom3[[#This Row],[Kolumna1]] = 0,0,IF(MOD(ekodom3[[#This Row],[Kolumna1]],5) = 0,300,0))</f>
        <v>0</v>
      </c>
      <c r="I98">
        <f>ekodom3[[#This Row],[Codziennie]]+ekodom3[[#This Row],[Prace]]+ekodom3[[#This Row],[Podlewanie]]</f>
        <v>190</v>
      </c>
      <c r="J98" s="3">
        <f>IF(ekodom3[[#This Row],[Zużycie]]&gt;ekodom3[[#This Row],[Stan]],ABS(ekodom3[[#This Row],[Zużycie]]-ekodom3[[#This Row],[Stan]]),0)</f>
        <v>0</v>
      </c>
      <c r="K98" s="3">
        <f>ekodom3[[#This Row],[Stan]]-ekodom3[[#This Row],[Zużycie]]+ekodom3[[#This Row],[Z wodociągów]]</f>
        <v>426</v>
      </c>
    </row>
    <row r="99" spans="1:11" x14ac:dyDescent="0.3">
      <c r="A99" s="1">
        <v>44659</v>
      </c>
      <c r="B99">
        <v>0</v>
      </c>
      <c r="C99">
        <f>ekodom3[[#This Row],[retencja]]+K98</f>
        <v>426</v>
      </c>
      <c r="D99">
        <v>190</v>
      </c>
      <c r="E99">
        <f>IF(WEEKDAY(ekodom3[[#This Row],[Data]],2) = 3,70,0)</f>
        <v>0</v>
      </c>
      <c r="F99" s="2">
        <f>IF(AND(MONTH(ekodom3[[#This Row],[Data]])&gt;=4,MONTH(ekodom3[[#This Row],[Data]])&lt;=9),1,0)</f>
        <v>1</v>
      </c>
      <c r="G99" s="2">
        <f>IF(ekodom3[[#This Row],[Czy data pod?]] = 1,IF(ekodom3[[#This Row],[retencja]] = 0,G98+1,0),0)</f>
        <v>1</v>
      </c>
      <c r="H99">
        <f>IF(ekodom3[[#This Row],[Kolumna1]] = 0,0,IF(MOD(ekodom3[[#This Row],[Kolumna1]],5) = 0,300,0))</f>
        <v>0</v>
      </c>
      <c r="I99">
        <f>ekodom3[[#This Row],[Codziennie]]+ekodom3[[#This Row],[Prace]]+ekodom3[[#This Row],[Podlewanie]]</f>
        <v>190</v>
      </c>
      <c r="J99" s="3">
        <f>IF(ekodom3[[#This Row],[Zużycie]]&gt;ekodom3[[#This Row],[Stan]],ABS(ekodom3[[#This Row],[Zużycie]]-ekodom3[[#This Row],[Stan]]),0)</f>
        <v>0</v>
      </c>
      <c r="K99" s="3">
        <f>ekodom3[[#This Row],[Stan]]-ekodom3[[#This Row],[Zużycie]]+ekodom3[[#This Row],[Z wodociągów]]</f>
        <v>236</v>
      </c>
    </row>
    <row r="100" spans="1:11" x14ac:dyDescent="0.3">
      <c r="A100" s="1">
        <v>44660</v>
      </c>
      <c r="B100">
        <v>0</v>
      </c>
      <c r="C100">
        <f>ekodom3[[#This Row],[retencja]]+K99</f>
        <v>236</v>
      </c>
      <c r="D100">
        <v>190</v>
      </c>
      <c r="E100">
        <f>IF(WEEKDAY(ekodom3[[#This Row],[Data]],2) = 3,70,0)</f>
        <v>0</v>
      </c>
      <c r="F100" s="2">
        <f>IF(AND(MONTH(ekodom3[[#This Row],[Data]])&gt;=4,MONTH(ekodom3[[#This Row],[Data]])&lt;=9),1,0)</f>
        <v>1</v>
      </c>
      <c r="G100" s="2">
        <f>IF(ekodom3[[#This Row],[Czy data pod?]] = 1,IF(ekodom3[[#This Row],[retencja]] = 0,G99+1,0),0)</f>
        <v>2</v>
      </c>
      <c r="H100">
        <f>IF(ekodom3[[#This Row],[Kolumna1]] = 0,0,IF(MOD(ekodom3[[#This Row],[Kolumna1]],5) = 0,300,0))</f>
        <v>0</v>
      </c>
      <c r="I100">
        <f>ekodom3[[#This Row],[Codziennie]]+ekodom3[[#This Row],[Prace]]+ekodom3[[#This Row],[Podlewanie]]</f>
        <v>190</v>
      </c>
      <c r="J100" s="3">
        <f>IF(ekodom3[[#This Row],[Zużycie]]&gt;ekodom3[[#This Row],[Stan]],ABS(ekodom3[[#This Row],[Zużycie]]-ekodom3[[#This Row],[Stan]]),0)</f>
        <v>0</v>
      </c>
      <c r="K100" s="3">
        <f>ekodom3[[#This Row],[Stan]]-ekodom3[[#This Row],[Zużycie]]+ekodom3[[#This Row],[Z wodociągów]]</f>
        <v>46</v>
      </c>
    </row>
    <row r="101" spans="1:11" x14ac:dyDescent="0.3">
      <c r="A101" s="1">
        <v>44661</v>
      </c>
      <c r="B101">
        <v>0</v>
      </c>
      <c r="C101">
        <f>ekodom3[[#This Row],[retencja]]+K100</f>
        <v>46</v>
      </c>
      <c r="D101">
        <v>190</v>
      </c>
      <c r="E101">
        <f>IF(WEEKDAY(ekodom3[[#This Row],[Data]],2) = 3,70,0)</f>
        <v>0</v>
      </c>
      <c r="F101" s="2">
        <f>IF(AND(MONTH(ekodom3[[#This Row],[Data]])&gt;=4,MONTH(ekodom3[[#This Row],[Data]])&lt;=9),1,0)</f>
        <v>1</v>
      </c>
      <c r="G101" s="2">
        <f>IF(ekodom3[[#This Row],[Czy data pod?]] = 1,IF(ekodom3[[#This Row],[retencja]] = 0,G100+1,0),0)</f>
        <v>3</v>
      </c>
      <c r="H101">
        <f>IF(ekodom3[[#This Row],[Kolumna1]] = 0,0,IF(MOD(ekodom3[[#This Row],[Kolumna1]],5) = 0,300,0))</f>
        <v>0</v>
      </c>
      <c r="I101">
        <f>ekodom3[[#This Row],[Codziennie]]+ekodom3[[#This Row],[Prace]]+ekodom3[[#This Row],[Podlewanie]]</f>
        <v>190</v>
      </c>
      <c r="J101" s="3">
        <f>IF(ekodom3[[#This Row],[Zużycie]]&gt;ekodom3[[#This Row],[Stan]],ABS(ekodom3[[#This Row],[Zużycie]]-ekodom3[[#This Row],[Stan]]),0)</f>
        <v>144</v>
      </c>
      <c r="K101" s="3">
        <f>ekodom3[[#This Row],[Stan]]-ekodom3[[#This Row],[Zużycie]]+ekodom3[[#This Row],[Z wodociągów]]</f>
        <v>0</v>
      </c>
    </row>
    <row r="102" spans="1:11" x14ac:dyDescent="0.3">
      <c r="A102" s="1">
        <v>44662</v>
      </c>
      <c r="B102">
        <v>0</v>
      </c>
      <c r="C102">
        <f>ekodom3[[#This Row],[retencja]]+K101</f>
        <v>0</v>
      </c>
      <c r="D102">
        <v>190</v>
      </c>
      <c r="E102">
        <f>IF(WEEKDAY(ekodom3[[#This Row],[Data]],2) = 3,70,0)</f>
        <v>0</v>
      </c>
      <c r="F102" s="2">
        <f>IF(AND(MONTH(ekodom3[[#This Row],[Data]])&gt;=4,MONTH(ekodom3[[#This Row],[Data]])&lt;=9),1,0)</f>
        <v>1</v>
      </c>
      <c r="G102" s="2">
        <f>IF(ekodom3[[#This Row],[Czy data pod?]] = 1,IF(ekodom3[[#This Row],[retencja]] = 0,G101+1,0),0)</f>
        <v>4</v>
      </c>
      <c r="H102">
        <f>IF(ekodom3[[#This Row],[Kolumna1]] = 0,0,IF(MOD(ekodom3[[#This Row],[Kolumna1]],5) = 0,300,0))</f>
        <v>0</v>
      </c>
      <c r="I102">
        <f>ekodom3[[#This Row],[Codziennie]]+ekodom3[[#This Row],[Prace]]+ekodom3[[#This Row],[Podlewanie]]</f>
        <v>190</v>
      </c>
      <c r="J102" s="3">
        <f>IF(ekodom3[[#This Row],[Zużycie]]&gt;ekodom3[[#This Row],[Stan]],ABS(ekodom3[[#This Row],[Zużycie]]-ekodom3[[#This Row],[Stan]]),0)</f>
        <v>190</v>
      </c>
      <c r="K102" s="3">
        <f>ekodom3[[#This Row],[Stan]]-ekodom3[[#This Row],[Zużycie]]+ekodom3[[#This Row],[Z wodociągów]]</f>
        <v>0</v>
      </c>
    </row>
    <row r="103" spans="1:11" x14ac:dyDescent="0.3">
      <c r="A103" s="1">
        <v>44663</v>
      </c>
      <c r="B103">
        <v>0</v>
      </c>
      <c r="C103">
        <f>ekodom3[[#This Row],[retencja]]+K102</f>
        <v>0</v>
      </c>
      <c r="D103">
        <v>190</v>
      </c>
      <c r="E103">
        <f>IF(WEEKDAY(ekodom3[[#This Row],[Data]],2) = 3,70,0)</f>
        <v>0</v>
      </c>
      <c r="F103" s="2">
        <f>IF(AND(MONTH(ekodom3[[#This Row],[Data]])&gt;=4,MONTH(ekodom3[[#This Row],[Data]])&lt;=9),1,0)</f>
        <v>1</v>
      </c>
      <c r="G103" s="2">
        <f>IF(ekodom3[[#This Row],[Czy data pod?]] = 1,IF(ekodom3[[#This Row],[retencja]] = 0,G102+1,0),0)</f>
        <v>5</v>
      </c>
      <c r="H103">
        <f>IF(ekodom3[[#This Row],[Kolumna1]] = 0,0,IF(MOD(ekodom3[[#This Row],[Kolumna1]],5) = 0,300,0))</f>
        <v>300</v>
      </c>
      <c r="I103">
        <f>ekodom3[[#This Row],[Codziennie]]+ekodom3[[#This Row],[Prace]]+ekodom3[[#This Row],[Podlewanie]]</f>
        <v>490</v>
      </c>
      <c r="J103" s="3">
        <f>IF(ekodom3[[#This Row],[Zużycie]]&gt;ekodom3[[#This Row],[Stan]],ABS(ekodom3[[#This Row],[Zużycie]]-ekodom3[[#This Row],[Stan]]),0)</f>
        <v>490</v>
      </c>
      <c r="K103" s="3">
        <f>ekodom3[[#This Row],[Stan]]-ekodom3[[#This Row],[Zużycie]]+ekodom3[[#This Row],[Z wodociągów]]</f>
        <v>0</v>
      </c>
    </row>
    <row r="104" spans="1:11" x14ac:dyDescent="0.3">
      <c r="A104" s="1">
        <v>44664</v>
      </c>
      <c r="B104">
        <v>205</v>
      </c>
      <c r="C104">
        <f>ekodom3[[#This Row],[retencja]]+K103</f>
        <v>205</v>
      </c>
      <c r="D104">
        <v>190</v>
      </c>
      <c r="E104">
        <f>IF(WEEKDAY(ekodom3[[#This Row],[Data]],2) = 3,70,0)</f>
        <v>70</v>
      </c>
      <c r="F104" s="2">
        <f>IF(AND(MONTH(ekodom3[[#This Row],[Data]])&gt;=4,MONTH(ekodom3[[#This Row],[Data]])&lt;=9),1,0)</f>
        <v>1</v>
      </c>
      <c r="G104" s="2">
        <f>IF(ekodom3[[#This Row],[Czy data pod?]] = 1,IF(ekodom3[[#This Row],[retencja]] = 0,G103+1,0),0)</f>
        <v>0</v>
      </c>
      <c r="H104">
        <f>IF(ekodom3[[#This Row],[Kolumna1]] = 0,0,IF(MOD(ekodom3[[#This Row],[Kolumna1]],5) = 0,300,0))</f>
        <v>0</v>
      </c>
      <c r="I104">
        <f>ekodom3[[#This Row],[Codziennie]]+ekodom3[[#This Row],[Prace]]+ekodom3[[#This Row],[Podlewanie]]</f>
        <v>260</v>
      </c>
      <c r="J104" s="3">
        <f>IF(ekodom3[[#This Row],[Zużycie]]&gt;ekodom3[[#This Row],[Stan]],ABS(ekodom3[[#This Row],[Zużycie]]-ekodom3[[#This Row],[Stan]]),0)</f>
        <v>55</v>
      </c>
      <c r="K104" s="3">
        <f>ekodom3[[#This Row],[Stan]]-ekodom3[[#This Row],[Zużycie]]+ekodom3[[#This Row],[Z wodociągów]]</f>
        <v>0</v>
      </c>
    </row>
    <row r="105" spans="1:11" x14ac:dyDescent="0.3">
      <c r="A105" s="1">
        <v>44665</v>
      </c>
      <c r="B105">
        <v>0</v>
      </c>
      <c r="C105">
        <f>ekodom3[[#This Row],[retencja]]+K104</f>
        <v>0</v>
      </c>
      <c r="D105">
        <v>190</v>
      </c>
      <c r="E105">
        <f>IF(WEEKDAY(ekodom3[[#This Row],[Data]],2) = 3,70,0)</f>
        <v>0</v>
      </c>
      <c r="F105" s="2">
        <f>IF(AND(MONTH(ekodom3[[#This Row],[Data]])&gt;=4,MONTH(ekodom3[[#This Row],[Data]])&lt;=9),1,0)</f>
        <v>1</v>
      </c>
      <c r="G105" s="2">
        <f>IF(ekodom3[[#This Row],[Czy data pod?]] = 1,IF(ekodom3[[#This Row],[retencja]] = 0,G104+1,0),0)</f>
        <v>1</v>
      </c>
      <c r="H105">
        <f>IF(ekodom3[[#This Row],[Kolumna1]] = 0,0,IF(MOD(ekodom3[[#This Row],[Kolumna1]],5) = 0,300,0))</f>
        <v>0</v>
      </c>
      <c r="I105">
        <f>ekodom3[[#This Row],[Codziennie]]+ekodom3[[#This Row],[Prace]]+ekodom3[[#This Row],[Podlewanie]]</f>
        <v>190</v>
      </c>
      <c r="J105" s="3">
        <f>IF(ekodom3[[#This Row],[Zużycie]]&gt;ekodom3[[#This Row],[Stan]],ABS(ekodom3[[#This Row],[Zużycie]]-ekodom3[[#This Row],[Stan]]),0)</f>
        <v>190</v>
      </c>
      <c r="K105" s="3">
        <f>ekodom3[[#This Row],[Stan]]-ekodom3[[#This Row],[Zużycie]]+ekodom3[[#This Row],[Z wodociągów]]</f>
        <v>0</v>
      </c>
    </row>
    <row r="106" spans="1:11" x14ac:dyDescent="0.3">
      <c r="A106" s="1">
        <v>44666</v>
      </c>
      <c r="B106">
        <v>436</v>
      </c>
      <c r="C106">
        <f>ekodom3[[#This Row],[retencja]]+K105</f>
        <v>436</v>
      </c>
      <c r="D106">
        <v>190</v>
      </c>
      <c r="E106">
        <f>IF(WEEKDAY(ekodom3[[#This Row],[Data]],2) = 3,70,0)</f>
        <v>0</v>
      </c>
      <c r="F106" s="2">
        <f>IF(AND(MONTH(ekodom3[[#This Row],[Data]])&gt;=4,MONTH(ekodom3[[#This Row],[Data]])&lt;=9),1,0)</f>
        <v>1</v>
      </c>
      <c r="G106" s="2">
        <f>IF(ekodom3[[#This Row],[Czy data pod?]] = 1,IF(ekodom3[[#This Row],[retencja]] = 0,G105+1,0),0)</f>
        <v>0</v>
      </c>
      <c r="H106">
        <f>IF(ekodom3[[#This Row],[Kolumna1]] = 0,0,IF(MOD(ekodom3[[#This Row],[Kolumna1]],5) = 0,300,0))</f>
        <v>0</v>
      </c>
      <c r="I106">
        <f>ekodom3[[#This Row],[Codziennie]]+ekodom3[[#This Row],[Prace]]+ekodom3[[#This Row],[Podlewanie]]</f>
        <v>190</v>
      </c>
      <c r="J106" s="3">
        <f>IF(ekodom3[[#This Row],[Zużycie]]&gt;ekodom3[[#This Row],[Stan]],ABS(ekodom3[[#This Row],[Zużycie]]-ekodom3[[#This Row],[Stan]]),0)</f>
        <v>0</v>
      </c>
      <c r="K106" s="3">
        <f>ekodom3[[#This Row],[Stan]]-ekodom3[[#This Row],[Zużycie]]+ekodom3[[#This Row],[Z wodociągów]]</f>
        <v>246</v>
      </c>
    </row>
    <row r="107" spans="1:11" x14ac:dyDescent="0.3">
      <c r="A107" s="1">
        <v>44667</v>
      </c>
      <c r="B107">
        <v>622</v>
      </c>
      <c r="C107">
        <f>ekodom3[[#This Row],[retencja]]+K106</f>
        <v>868</v>
      </c>
      <c r="D107">
        <v>190</v>
      </c>
      <c r="E107">
        <f>IF(WEEKDAY(ekodom3[[#This Row],[Data]],2) = 3,70,0)</f>
        <v>0</v>
      </c>
      <c r="F107" s="2">
        <f>IF(AND(MONTH(ekodom3[[#This Row],[Data]])&gt;=4,MONTH(ekodom3[[#This Row],[Data]])&lt;=9),1,0)</f>
        <v>1</v>
      </c>
      <c r="G107" s="2">
        <f>IF(ekodom3[[#This Row],[Czy data pod?]] = 1,IF(ekodom3[[#This Row],[retencja]] = 0,G106+1,0),0)</f>
        <v>0</v>
      </c>
      <c r="H107">
        <f>IF(ekodom3[[#This Row],[Kolumna1]] = 0,0,IF(MOD(ekodom3[[#This Row],[Kolumna1]],5) = 0,300,0))</f>
        <v>0</v>
      </c>
      <c r="I107">
        <f>ekodom3[[#This Row],[Codziennie]]+ekodom3[[#This Row],[Prace]]+ekodom3[[#This Row],[Podlewanie]]</f>
        <v>190</v>
      </c>
      <c r="J107" s="3">
        <f>IF(ekodom3[[#This Row],[Zużycie]]&gt;ekodom3[[#This Row],[Stan]],ABS(ekodom3[[#This Row],[Zużycie]]-ekodom3[[#This Row],[Stan]]),0)</f>
        <v>0</v>
      </c>
      <c r="K107" s="3">
        <f>ekodom3[[#This Row],[Stan]]-ekodom3[[#This Row],[Zużycie]]+ekodom3[[#This Row],[Z wodociągów]]</f>
        <v>678</v>
      </c>
    </row>
    <row r="108" spans="1:11" x14ac:dyDescent="0.3">
      <c r="A108" s="1">
        <v>44668</v>
      </c>
      <c r="B108">
        <v>34</v>
      </c>
      <c r="C108">
        <f>ekodom3[[#This Row],[retencja]]+K107</f>
        <v>712</v>
      </c>
      <c r="D108">
        <v>190</v>
      </c>
      <c r="E108">
        <f>IF(WEEKDAY(ekodom3[[#This Row],[Data]],2) = 3,70,0)</f>
        <v>0</v>
      </c>
      <c r="F108" s="2">
        <f>IF(AND(MONTH(ekodom3[[#This Row],[Data]])&gt;=4,MONTH(ekodom3[[#This Row],[Data]])&lt;=9),1,0)</f>
        <v>1</v>
      </c>
      <c r="G108" s="2">
        <f>IF(ekodom3[[#This Row],[Czy data pod?]] = 1,IF(ekodom3[[#This Row],[retencja]] = 0,G107+1,0),0)</f>
        <v>0</v>
      </c>
      <c r="H108">
        <f>IF(ekodom3[[#This Row],[Kolumna1]] = 0,0,IF(MOD(ekodom3[[#This Row],[Kolumna1]],5) = 0,300,0))</f>
        <v>0</v>
      </c>
      <c r="I108">
        <f>ekodom3[[#This Row],[Codziennie]]+ekodom3[[#This Row],[Prace]]+ekodom3[[#This Row],[Podlewanie]]</f>
        <v>190</v>
      </c>
      <c r="J108" s="3">
        <f>IF(ekodom3[[#This Row],[Zużycie]]&gt;ekodom3[[#This Row],[Stan]],ABS(ekodom3[[#This Row],[Zużycie]]-ekodom3[[#This Row],[Stan]]),0)</f>
        <v>0</v>
      </c>
      <c r="K108" s="3">
        <f>ekodom3[[#This Row],[Stan]]-ekodom3[[#This Row],[Zużycie]]+ekodom3[[#This Row],[Z wodociągów]]</f>
        <v>522</v>
      </c>
    </row>
    <row r="109" spans="1:11" x14ac:dyDescent="0.3">
      <c r="A109" s="1">
        <v>44669</v>
      </c>
      <c r="B109">
        <v>0</v>
      </c>
      <c r="C109">
        <f>ekodom3[[#This Row],[retencja]]+K108</f>
        <v>522</v>
      </c>
      <c r="D109">
        <v>190</v>
      </c>
      <c r="E109">
        <f>IF(WEEKDAY(ekodom3[[#This Row],[Data]],2) = 3,70,0)</f>
        <v>0</v>
      </c>
      <c r="F109" s="2">
        <f>IF(AND(MONTH(ekodom3[[#This Row],[Data]])&gt;=4,MONTH(ekodom3[[#This Row],[Data]])&lt;=9),1,0)</f>
        <v>1</v>
      </c>
      <c r="G109" s="2">
        <f>IF(ekodom3[[#This Row],[Czy data pod?]] = 1,IF(ekodom3[[#This Row],[retencja]] = 0,G108+1,0),0)</f>
        <v>1</v>
      </c>
      <c r="H109">
        <f>IF(ekodom3[[#This Row],[Kolumna1]] = 0,0,IF(MOD(ekodom3[[#This Row],[Kolumna1]],5) = 0,300,0))</f>
        <v>0</v>
      </c>
      <c r="I109">
        <f>ekodom3[[#This Row],[Codziennie]]+ekodom3[[#This Row],[Prace]]+ekodom3[[#This Row],[Podlewanie]]</f>
        <v>190</v>
      </c>
      <c r="J109" s="3">
        <f>IF(ekodom3[[#This Row],[Zużycie]]&gt;ekodom3[[#This Row],[Stan]],ABS(ekodom3[[#This Row],[Zużycie]]-ekodom3[[#This Row],[Stan]]),0)</f>
        <v>0</v>
      </c>
      <c r="K109" s="3">
        <f>ekodom3[[#This Row],[Stan]]-ekodom3[[#This Row],[Zużycie]]+ekodom3[[#This Row],[Z wodociągów]]</f>
        <v>332</v>
      </c>
    </row>
    <row r="110" spans="1:11" x14ac:dyDescent="0.3">
      <c r="A110" s="1">
        <v>44670</v>
      </c>
      <c r="B110">
        <v>0</v>
      </c>
      <c r="C110">
        <f>ekodom3[[#This Row],[retencja]]+K109</f>
        <v>332</v>
      </c>
      <c r="D110">
        <v>190</v>
      </c>
      <c r="E110">
        <f>IF(WEEKDAY(ekodom3[[#This Row],[Data]],2) = 3,70,0)</f>
        <v>0</v>
      </c>
      <c r="F110" s="2">
        <f>IF(AND(MONTH(ekodom3[[#This Row],[Data]])&gt;=4,MONTH(ekodom3[[#This Row],[Data]])&lt;=9),1,0)</f>
        <v>1</v>
      </c>
      <c r="G110" s="2">
        <f>IF(ekodom3[[#This Row],[Czy data pod?]] = 1,IF(ekodom3[[#This Row],[retencja]] = 0,G109+1,0),0)</f>
        <v>2</v>
      </c>
      <c r="H110">
        <f>IF(ekodom3[[#This Row],[Kolumna1]] = 0,0,IF(MOD(ekodom3[[#This Row],[Kolumna1]],5) = 0,300,0))</f>
        <v>0</v>
      </c>
      <c r="I110">
        <f>ekodom3[[#This Row],[Codziennie]]+ekodom3[[#This Row],[Prace]]+ekodom3[[#This Row],[Podlewanie]]</f>
        <v>190</v>
      </c>
      <c r="J110" s="3">
        <f>IF(ekodom3[[#This Row],[Zużycie]]&gt;ekodom3[[#This Row],[Stan]],ABS(ekodom3[[#This Row],[Zużycie]]-ekodom3[[#This Row],[Stan]]),0)</f>
        <v>0</v>
      </c>
      <c r="K110" s="3">
        <f>ekodom3[[#This Row],[Stan]]-ekodom3[[#This Row],[Zużycie]]+ekodom3[[#This Row],[Z wodociągów]]</f>
        <v>142</v>
      </c>
    </row>
    <row r="111" spans="1:11" x14ac:dyDescent="0.3">
      <c r="A111" s="1">
        <v>44671</v>
      </c>
      <c r="B111">
        <v>0</v>
      </c>
      <c r="C111">
        <f>ekodom3[[#This Row],[retencja]]+K110</f>
        <v>142</v>
      </c>
      <c r="D111">
        <v>190</v>
      </c>
      <c r="E111">
        <f>IF(WEEKDAY(ekodom3[[#This Row],[Data]],2) = 3,70,0)</f>
        <v>70</v>
      </c>
      <c r="F111" s="2">
        <f>IF(AND(MONTH(ekodom3[[#This Row],[Data]])&gt;=4,MONTH(ekodom3[[#This Row],[Data]])&lt;=9),1,0)</f>
        <v>1</v>
      </c>
      <c r="G111" s="2">
        <f>IF(ekodom3[[#This Row],[Czy data pod?]] = 1,IF(ekodom3[[#This Row],[retencja]] = 0,G110+1,0),0)</f>
        <v>3</v>
      </c>
      <c r="H111">
        <f>IF(ekodom3[[#This Row],[Kolumna1]] = 0,0,IF(MOD(ekodom3[[#This Row],[Kolumna1]],5) = 0,300,0))</f>
        <v>0</v>
      </c>
      <c r="I111">
        <f>ekodom3[[#This Row],[Codziennie]]+ekodom3[[#This Row],[Prace]]+ekodom3[[#This Row],[Podlewanie]]</f>
        <v>260</v>
      </c>
      <c r="J111" s="3">
        <f>IF(ekodom3[[#This Row],[Zużycie]]&gt;ekodom3[[#This Row],[Stan]],ABS(ekodom3[[#This Row],[Zużycie]]-ekodom3[[#This Row],[Stan]]),0)</f>
        <v>118</v>
      </c>
      <c r="K111" s="3">
        <f>ekodom3[[#This Row],[Stan]]-ekodom3[[#This Row],[Zużycie]]+ekodom3[[#This Row],[Z wodociągów]]</f>
        <v>0</v>
      </c>
    </row>
    <row r="112" spans="1:11" x14ac:dyDescent="0.3">
      <c r="A112" s="1">
        <v>44672</v>
      </c>
      <c r="B112">
        <v>0</v>
      </c>
      <c r="C112">
        <f>ekodom3[[#This Row],[retencja]]+K111</f>
        <v>0</v>
      </c>
      <c r="D112">
        <v>190</v>
      </c>
      <c r="E112">
        <f>IF(WEEKDAY(ekodom3[[#This Row],[Data]],2) = 3,70,0)</f>
        <v>0</v>
      </c>
      <c r="F112" s="2">
        <f>IF(AND(MONTH(ekodom3[[#This Row],[Data]])&gt;=4,MONTH(ekodom3[[#This Row],[Data]])&lt;=9),1,0)</f>
        <v>1</v>
      </c>
      <c r="G112" s="2">
        <f>IF(ekodom3[[#This Row],[Czy data pod?]] = 1,IF(ekodom3[[#This Row],[retencja]] = 0,G111+1,0),0)</f>
        <v>4</v>
      </c>
      <c r="H112">
        <f>IF(ekodom3[[#This Row],[Kolumna1]] = 0,0,IF(MOD(ekodom3[[#This Row],[Kolumna1]],5) = 0,300,0))</f>
        <v>0</v>
      </c>
      <c r="I112">
        <f>ekodom3[[#This Row],[Codziennie]]+ekodom3[[#This Row],[Prace]]+ekodom3[[#This Row],[Podlewanie]]</f>
        <v>190</v>
      </c>
      <c r="J112" s="3">
        <f>IF(ekodom3[[#This Row],[Zużycie]]&gt;ekodom3[[#This Row],[Stan]],ABS(ekodom3[[#This Row],[Zużycie]]-ekodom3[[#This Row],[Stan]]),0)</f>
        <v>190</v>
      </c>
      <c r="K112" s="3">
        <f>ekodom3[[#This Row],[Stan]]-ekodom3[[#This Row],[Zużycie]]+ekodom3[[#This Row],[Z wodociągów]]</f>
        <v>0</v>
      </c>
    </row>
    <row r="113" spans="1:11" x14ac:dyDescent="0.3">
      <c r="A113" s="1">
        <v>44673</v>
      </c>
      <c r="B113">
        <v>0</v>
      </c>
      <c r="C113">
        <f>ekodom3[[#This Row],[retencja]]+K112</f>
        <v>0</v>
      </c>
      <c r="D113">
        <v>190</v>
      </c>
      <c r="E113">
        <f>IF(WEEKDAY(ekodom3[[#This Row],[Data]],2) = 3,70,0)</f>
        <v>0</v>
      </c>
      <c r="F113" s="2">
        <f>IF(AND(MONTH(ekodom3[[#This Row],[Data]])&gt;=4,MONTH(ekodom3[[#This Row],[Data]])&lt;=9),1,0)</f>
        <v>1</v>
      </c>
      <c r="G113" s="2">
        <f>IF(ekodom3[[#This Row],[Czy data pod?]] = 1,IF(ekodom3[[#This Row],[retencja]] = 0,G112+1,0),0)</f>
        <v>5</v>
      </c>
      <c r="H113">
        <f>IF(ekodom3[[#This Row],[Kolumna1]] = 0,0,IF(MOD(ekodom3[[#This Row],[Kolumna1]],5) = 0,300,0))</f>
        <v>300</v>
      </c>
      <c r="I113">
        <f>ekodom3[[#This Row],[Codziennie]]+ekodom3[[#This Row],[Prace]]+ekodom3[[#This Row],[Podlewanie]]</f>
        <v>490</v>
      </c>
      <c r="J113" s="3">
        <f>IF(ekodom3[[#This Row],[Zużycie]]&gt;ekodom3[[#This Row],[Stan]],ABS(ekodom3[[#This Row],[Zużycie]]-ekodom3[[#This Row],[Stan]]),0)</f>
        <v>490</v>
      </c>
      <c r="K113" s="3">
        <f>ekodom3[[#This Row],[Stan]]-ekodom3[[#This Row],[Zużycie]]+ekodom3[[#This Row],[Z wodociągów]]</f>
        <v>0</v>
      </c>
    </row>
    <row r="114" spans="1:11" x14ac:dyDescent="0.3">
      <c r="A114" s="1">
        <v>44674</v>
      </c>
      <c r="B114">
        <v>0</v>
      </c>
      <c r="C114">
        <f>ekodom3[[#This Row],[retencja]]+K113</f>
        <v>0</v>
      </c>
      <c r="D114">
        <v>190</v>
      </c>
      <c r="E114">
        <f>IF(WEEKDAY(ekodom3[[#This Row],[Data]],2) = 3,70,0)</f>
        <v>0</v>
      </c>
      <c r="F114" s="2">
        <f>IF(AND(MONTH(ekodom3[[#This Row],[Data]])&gt;=4,MONTH(ekodom3[[#This Row],[Data]])&lt;=9),1,0)</f>
        <v>1</v>
      </c>
      <c r="G114" s="2">
        <f>IF(ekodom3[[#This Row],[Czy data pod?]] = 1,IF(ekodom3[[#This Row],[retencja]] = 0,G113+1,0),0)</f>
        <v>6</v>
      </c>
      <c r="H114">
        <f>IF(ekodom3[[#This Row],[Kolumna1]] = 0,0,IF(MOD(ekodom3[[#This Row],[Kolumna1]],5) = 0,300,0))</f>
        <v>0</v>
      </c>
      <c r="I114">
        <f>ekodom3[[#This Row],[Codziennie]]+ekodom3[[#This Row],[Prace]]+ekodom3[[#This Row],[Podlewanie]]</f>
        <v>190</v>
      </c>
      <c r="J114" s="3">
        <f>IF(ekodom3[[#This Row],[Zużycie]]&gt;ekodom3[[#This Row],[Stan]],ABS(ekodom3[[#This Row],[Zużycie]]-ekodom3[[#This Row],[Stan]]),0)</f>
        <v>190</v>
      </c>
      <c r="K114" s="3">
        <f>ekodom3[[#This Row],[Stan]]-ekodom3[[#This Row],[Zużycie]]+ekodom3[[#This Row],[Z wodociągów]]</f>
        <v>0</v>
      </c>
    </row>
    <row r="115" spans="1:11" x14ac:dyDescent="0.3">
      <c r="A115" s="1">
        <v>44675</v>
      </c>
      <c r="B115">
        <v>0</v>
      </c>
      <c r="C115">
        <f>ekodom3[[#This Row],[retencja]]+K114</f>
        <v>0</v>
      </c>
      <c r="D115">
        <v>190</v>
      </c>
      <c r="E115">
        <f>IF(WEEKDAY(ekodom3[[#This Row],[Data]],2) = 3,70,0)</f>
        <v>0</v>
      </c>
      <c r="F115" s="2">
        <f>IF(AND(MONTH(ekodom3[[#This Row],[Data]])&gt;=4,MONTH(ekodom3[[#This Row],[Data]])&lt;=9),1,0)</f>
        <v>1</v>
      </c>
      <c r="G115" s="2">
        <f>IF(ekodom3[[#This Row],[Czy data pod?]] = 1,IF(ekodom3[[#This Row],[retencja]] = 0,G114+1,0),0)</f>
        <v>7</v>
      </c>
      <c r="H115">
        <f>IF(ekodom3[[#This Row],[Kolumna1]] = 0,0,IF(MOD(ekodom3[[#This Row],[Kolumna1]],5) = 0,300,0))</f>
        <v>0</v>
      </c>
      <c r="I115">
        <f>ekodom3[[#This Row],[Codziennie]]+ekodom3[[#This Row],[Prace]]+ekodom3[[#This Row],[Podlewanie]]</f>
        <v>190</v>
      </c>
      <c r="J115" s="3">
        <f>IF(ekodom3[[#This Row],[Zużycie]]&gt;ekodom3[[#This Row],[Stan]],ABS(ekodom3[[#This Row],[Zużycie]]-ekodom3[[#This Row],[Stan]]),0)</f>
        <v>190</v>
      </c>
      <c r="K115" s="3">
        <f>ekodom3[[#This Row],[Stan]]-ekodom3[[#This Row],[Zużycie]]+ekodom3[[#This Row],[Z wodociągów]]</f>
        <v>0</v>
      </c>
    </row>
    <row r="116" spans="1:11" x14ac:dyDescent="0.3">
      <c r="A116" s="1">
        <v>44676</v>
      </c>
      <c r="B116">
        <v>0</v>
      </c>
      <c r="C116">
        <f>ekodom3[[#This Row],[retencja]]+K115</f>
        <v>0</v>
      </c>
      <c r="D116">
        <v>190</v>
      </c>
      <c r="E116">
        <f>IF(WEEKDAY(ekodom3[[#This Row],[Data]],2) = 3,70,0)</f>
        <v>0</v>
      </c>
      <c r="F116" s="2">
        <f>IF(AND(MONTH(ekodom3[[#This Row],[Data]])&gt;=4,MONTH(ekodom3[[#This Row],[Data]])&lt;=9),1,0)</f>
        <v>1</v>
      </c>
      <c r="G116" s="2">
        <f>IF(ekodom3[[#This Row],[Czy data pod?]] = 1,IF(ekodom3[[#This Row],[retencja]] = 0,G115+1,0),0)</f>
        <v>8</v>
      </c>
      <c r="H116">
        <f>IF(ekodom3[[#This Row],[Kolumna1]] = 0,0,IF(MOD(ekodom3[[#This Row],[Kolumna1]],5) = 0,300,0))</f>
        <v>0</v>
      </c>
      <c r="I116">
        <f>ekodom3[[#This Row],[Codziennie]]+ekodom3[[#This Row],[Prace]]+ekodom3[[#This Row],[Podlewanie]]</f>
        <v>190</v>
      </c>
      <c r="J116" s="3">
        <f>IF(ekodom3[[#This Row],[Zużycie]]&gt;ekodom3[[#This Row],[Stan]],ABS(ekodom3[[#This Row],[Zużycie]]-ekodom3[[#This Row],[Stan]]),0)</f>
        <v>190</v>
      </c>
      <c r="K116" s="3">
        <f>ekodom3[[#This Row],[Stan]]-ekodom3[[#This Row],[Zużycie]]+ekodom3[[#This Row],[Z wodociągów]]</f>
        <v>0</v>
      </c>
    </row>
    <row r="117" spans="1:11" x14ac:dyDescent="0.3">
      <c r="A117" s="1">
        <v>44677</v>
      </c>
      <c r="B117">
        <v>0</v>
      </c>
      <c r="C117">
        <f>ekodom3[[#This Row],[retencja]]+K116</f>
        <v>0</v>
      </c>
      <c r="D117">
        <v>190</v>
      </c>
      <c r="E117">
        <f>IF(WEEKDAY(ekodom3[[#This Row],[Data]],2) = 3,70,0)</f>
        <v>0</v>
      </c>
      <c r="F117" s="2">
        <f>IF(AND(MONTH(ekodom3[[#This Row],[Data]])&gt;=4,MONTH(ekodom3[[#This Row],[Data]])&lt;=9),1,0)</f>
        <v>1</v>
      </c>
      <c r="G117" s="2">
        <f>IF(ekodom3[[#This Row],[Czy data pod?]] = 1,IF(ekodom3[[#This Row],[retencja]] = 0,G116+1,0),0)</f>
        <v>9</v>
      </c>
      <c r="H117">
        <f>IF(ekodom3[[#This Row],[Kolumna1]] = 0,0,IF(MOD(ekodom3[[#This Row],[Kolumna1]],5) = 0,300,0))</f>
        <v>0</v>
      </c>
      <c r="I117">
        <f>ekodom3[[#This Row],[Codziennie]]+ekodom3[[#This Row],[Prace]]+ekodom3[[#This Row],[Podlewanie]]</f>
        <v>190</v>
      </c>
      <c r="J117" s="3">
        <f>IF(ekodom3[[#This Row],[Zużycie]]&gt;ekodom3[[#This Row],[Stan]],ABS(ekodom3[[#This Row],[Zużycie]]-ekodom3[[#This Row],[Stan]]),0)</f>
        <v>190</v>
      </c>
      <c r="K117" s="3">
        <f>ekodom3[[#This Row],[Stan]]-ekodom3[[#This Row],[Zużycie]]+ekodom3[[#This Row],[Z wodociągów]]</f>
        <v>0</v>
      </c>
    </row>
    <row r="118" spans="1:11" x14ac:dyDescent="0.3">
      <c r="A118" s="1">
        <v>44678</v>
      </c>
      <c r="B118">
        <v>0</v>
      </c>
      <c r="C118">
        <f>ekodom3[[#This Row],[retencja]]+K117</f>
        <v>0</v>
      </c>
      <c r="D118">
        <v>190</v>
      </c>
      <c r="E118">
        <f>IF(WEEKDAY(ekodom3[[#This Row],[Data]],2) = 3,70,0)</f>
        <v>70</v>
      </c>
      <c r="F118" s="2">
        <f>IF(AND(MONTH(ekodom3[[#This Row],[Data]])&gt;=4,MONTH(ekodom3[[#This Row],[Data]])&lt;=9),1,0)</f>
        <v>1</v>
      </c>
      <c r="G118" s="2">
        <f>IF(ekodom3[[#This Row],[Czy data pod?]] = 1,IF(ekodom3[[#This Row],[retencja]] = 0,G117+1,0),0)</f>
        <v>10</v>
      </c>
      <c r="H118">
        <f>IF(ekodom3[[#This Row],[Kolumna1]] = 0,0,IF(MOD(ekodom3[[#This Row],[Kolumna1]],5) = 0,300,0))</f>
        <v>300</v>
      </c>
      <c r="I118">
        <f>ekodom3[[#This Row],[Codziennie]]+ekodom3[[#This Row],[Prace]]+ekodom3[[#This Row],[Podlewanie]]</f>
        <v>560</v>
      </c>
      <c r="J118" s="3">
        <f>IF(ekodom3[[#This Row],[Zużycie]]&gt;ekodom3[[#This Row],[Stan]],ABS(ekodom3[[#This Row],[Zużycie]]-ekodom3[[#This Row],[Stan]]),0)</f>
        <v>560</v>
      </c>
      <c r="K118" s="3">
        <f>ekodom3[[#This Row],[Stan]]-ekodom3[[#This Row],[Zużycie]]+ekodom3[[#This Row],[Z wodociągów]]</f>
        <v>0</v>
      </c>
    </row>
    <row r="119" spans="1:11" x14ac:dyDescent="0.3">
      <c r="A119" s="1">
        <v>44679</v>
      </c>
      <c r="B119">
        <v>36</v>
      </c>
      <c r="C119">
        <f>ekodom3[[#This Row],[retencja]]+K118</f>
        <v>36</v>
      </c>
      <c r="D119">
        <v>190</v>
      </c>
      <c r="E119">
        <f>IF(WEEKDAY(ekodom3[[#This Row],[Data]],2) = 3,70,0)</f>
        <v>0</v>
      </c>
      <c r="F119" s="2">
        <f>IF(AND(MONTH(ekodom3[[#This Row],[Data]])&gt;=4,MONTH(ekodom3[[#This Row],[Data]])&lt;=9),1,0)</f>
        <v>1</v>
      </c>
      <c r="G119" s="2">
        <f>IF(ekodom3[[#This Row],[Czy data pod?]] = 1,IF(ekodom3[[#This Row],[retencja]] = 0,G118+1,0),0)</f>
        <v>0</v>
      </c>
      <c r="H119">
        <f>IF(ekodom3[[#This Row],[Kolumna1]] = 0,0,IF(MOD(ekodom3[[#This Row],[Kolumna1]],5) = 0,300,0))</f>
        <v>0</v>
      </c>
      <c r="I119">
        <f>ekodom3[[#This Row],[Codziennie]]+ekodom3[[#This Row],[Prace]]+ekodom3[[#This Row],[Podlewanie]]</f>
        <v>190</v>
      </c>
      <c r="J119" s="3">
        <f>IF(ekodom3[[#This Row],[Zużycie]]&gt;ekodom3[[#This Row],[Stan]],ABS(ekodom3[[#This Row],[Zużycie]]-ekodom3[[#This Row],[Stan]]),0)</f>
        <v>154</v>
      </c>
      <c r="K119" s="3">
        <f>ekodom3[[#This Row],[Stan]]-ekodom3[[#This Row],[Zużycie]]+ekodom3[[#This Row],[Z wodociągów]]</f>
        <v>0</v>
      </c>
    </row>
    <row r="120" spans="1:11" x14ac:dyDescent="0.3">
      <c r="A120" s="1">
        <v>44680</v>
      </c>
      <c r="B120">
        <v>542</v>
      </c>
      <c r="C120">
        <f>ekodom3[[#This Row],[retencja]]+K119</f>
        <v>542</v>
      </c>
      <c r="D120">
        <v>190</v>
      </c>
      <c r="E120">
        <f>IF(WEEKDAY(ekodom3[[#This Row],[Data]],2) = 3,70,0)</f>
        <v>0</v>
      </c>
      <c r="F120" s="2">
        <f>IF(AND(MONTH(ekodom3[[#This Row],[Data]])&gt;=4,MONTH(ekodom3[[#This Row],[Data]])&lt;=9),1,0)</f>
        <v>1</v>
      </c>
      <c r="G120" s="2">
        <f>IF(ekodom3[[#This Row],[Czy data pod?]] = 1,IF(ekodom3[[#This Row],[retencja]] = 0,G119+1,0),0)</f>
        <v>0</v>
      </c>
      <c r="H120">
        <f>IF(ekodom3[[#This Row],[Kolumna1]] = 0,0,IF(MOD(ekodom3[[#This Row],[Kolumna1]],5) = 0,300,0))</f>
        <v>0</v>
      </c>
      <c r="I120">
        <f>ekodom3[[#This Row],[Codziennie]]+ekodom3[[#This Row],[Prace]]+ekodom3[[#This Row],[Podlewanie]]</f>
        <v>190</v>
      </c>
      <c r="J120" s="3">
        <f>IF(ekodom3[[#This Row],[Zużycie]]&gt;ekodom3[[#This Row],[Stan]],ABS(ekodom3[[#This Row],[Zużycie]]-ekodom3[[#This Row],[Stan]]),0)</f>
        <v>0</v>
      </c>
      <c r="K120" s="3">
        <f>ekodom3[[#This Row],[Stan]]-ekodom3[[#This Row],[Zużycie]]+ekodom3[[#This Row],[Z wodociągów]]</f>
        <v>352</v>
      </c>
    </row>
    <row r="121" spans="1:11" x14ac:dyDescent="0.3">
      <c r="A121" s="1">
        <v>44681</v>
      </c>
      <c r="B121">
        <v>529</v>
      </c>
      <c r="C121">
        <f>ekodom3[[#This Row],[retencja]]+K120</f>
        <v>881</v>
      </c>
      <c r="D121">
        <v>190</v>
      </c>
      <c r="E121">
        <f>IF(WEEKDAY(ekodom3[[#This Row],[Data]],2) = 3,70,0)</f>
        <v>0</v>
      </c>
      <c r="F121" s="2">
        <f>IF(AND(MONTH(ekodom3[[#This Row],[Data]])&gt;=4,MONTH(ekodom3[[#This Row],[Data]])&lt;=9),1,0)</f>
        <v>1</v>
      </c>
      <c r="G121" s="2">
        <f>IF(ekodom3[[#This Row],[Czy data pod?]] = 1,IF(ekodom3[[#This Row],[retencja]] = 0,G120+1,0),0)</f>
        <v>0</v>
      </c>
      <c r="H121">
        <f>IF(ekodom3[[#This Row],[Kolumna1]] = 0,0,IF(MOD(ekodom3[[#This Row],[Kolumna1]],5) = 0,300,0))</f>
        <v>0</v>
      </c>
      <c r="I121">
        <f>ekodom3[[#This Row],[Codziennie]]+ekodom3[[#This Row],[Prace]]+ekodom3[[#This Row],[Podlewanie]]</f>
        <v>190</v>
      </c>
      <c r="J121" s="3">
        <f>IF(ekodom3[[#This Row],[Zużycie]]&gt;ekodom3[[#This Row],[Stan]],ABS(ekodom3[[#This Row],[Zużycie]]-ekodom3[[#This Row],[Stan]]),0)</f>
        <v>0</v>
      </c>
      <c r="K121" s="3">
        <f>ekodom3[[#This Row],[Stan]]-ekodom3[[#This Row],[Zużycie]]+ekodom3[[#This Row],[Z wodociągów]]</f>
        <v>691</v>
      </c>
    </row>
    <row r="122" spans="1:11" x14ac:dyDescent="0.3">
      <c r="A122" s="1">
        <v>44682</v>
      </c>
      <c r="B122">
        <v>890</v>
      </c>
      <c r="C122">
        <f>ekodom3[[#This Row],[retencja]]+K121</f>
        <v>1581</v>
      </c>
      <c r="D122">
        <v>190</v>
      </c>
      <c r="E122">
        <f>IF(WEEKDAY(ekodom3[[#This Row],[Data]],2) = 3,70,0)</f>
        <v>0</v>
      </c>
      <c r="F122" s="2">
        <f>IF(AND(MONTH(ekodom3[[#This Row],[Data]])&gt;=4,MONTH(ekodom3[[#This Row],[Data]])&lt;=9),1,0)</f>
        <v>1</v>
      </c>
      <c r="G122" s="2">
        <f>IF(ekodom3[[#This Row],[Czy data pod?]] = 1,IF(ekodom3[[#This Row],[retencja]] = 0,G121+1,0),0)</f>
        <v>0</v>
      </c>
      <c r="H122">
        <f>IF(ekodom3[[#This Row],[Kolumna1]] = 0,0,IF(MOD(ekodom3[[#This Row],[Kolumna1]],5) = 0,300,0))</f>
        <v>0</v>
      </c>
      <c r="I122">
        <f>ekodom3[[#This Row],[Codziennie]]+ekodom3[[#This Row],[Prace]]+ekodom3[[#This Row],[Podlewanie]]</f>
        <v>190</v>
      </c>
      <c r="J122" s="3">
        <f>IF(ekodom3[[#This Row],[Zużycie]]&gt;ekodom3[[#This Row],[Stan]],ABS(ekodom3[[#This Row],[Zużycie]]-ekodom3[[#This Row],[Stan]]),0)</f>
        <v>0</v>
      </c>
      <c r="K122" s="3">
        <f>ekodom3[[#This Row],[Stan]]-ekodom3[[#This Row],[Zużycie]]+ekodom3[[#This Row],[Z wodociągów]]</f>
        <v>1391</v>
      </c>
    </row>
    <row r="123" spans="1:11" x14ac:dyDescent="0.3">
      <c r="A123" s="1">
        <v>44683</v>
      </c>
      <c r="B123">
        <v>609</v>
      </c>
      <c r="C123">
        <f>ekodom3[[#This Row],[retencja]]+K122</f>
        <v>2000</v>
      </c>
      <c r="D123">
        <v>190</v>
      </c>
      <c r="E123">
        <f>IF(WEEKDAY(ekodom3[[#This Row],[Data]],2) = 3,70,0)</f>
        <v>0</v>
      </c>
      <c r="F123" s="2">
        <f>IF(AND(MONTH(ekodom3[[#This Row],[Data]])&gt;=4,MONTH(ekodom3[[#This Row],[Data]])&lt;=9),1,0)</f>
        <v>1</v>
      </c>
      <c r="G123" s="2">
        <f>IF(ekodom3[[#This Row],[Czy data pod?]] = 1,IF(ekodom3[[#This Row],[retencja]] = 0,G122+1,0),0)</f>
        <v>0</v>
      </c>
      <c r="H123">
        <f>IF(ekodom3[[#This Row],[Kolumna1]] = 0,0,IF(MOD(ekodom3[[#This Row],[Kolumna1]],5) = 0,300,0))</f>
        <v>0</v>
      </c>
      <c r="I123">
        <f>ekodom3[[#This Row],[Codziennie]]+ekodom3[[#This Row],[Prace]]+ekodom3[[#This Row],[Podlewanie]]</f>
        <v>190</v>
      </c>
      <c r="J123" s="3">
        <f>IF(ekodom3[[#This Row],[Zużycie]]&gt;ekodom3[[#This Row],[Stan]],ABS(ekodom3[[#This Row],[Zużycie]]-ekodom3[[#This Row],[Stan]]),0)</f>
        <v>0</v>
      </c>
      <c r="K123" s="3">
        <f>ekodom3[[#This Row],[Stan]]-ekodom3[[#This Row],[Zużycie]]+ekodom3[[#This Row],[Z wodociągów]]</f>
        <v>1810</v>
      </c>
    </row>
    <row r="124" spans="1:11" x14ac:dyDescent="0.3">
      <c r="A124" s="1">
        <v>44684</v>
      </c>
      <c r="B124">
        <v>79</v>
      </c>
      <c r="C124">
        <f>ekodom3[[#This Row],[retencja]]+K123</f>
        <v>1889</v>
      </c>
      <c r="D124">
        <v>190</v>
      </c>
      <c r="E124">
        <f>IF(WEEKDAY(ekodom3[[#This Row],[Data]],2) = 3,70,0)</f>
        <v>0</v>
      </c>
      <c r="F124" s="2">
        <f>IF(AND(MONTH(ekodom3[[#This Row],[Data]])&gt;=4,MONTH(ekodom3[[#This Row],[Data]])&lt;=9),1,0)</f>
        <v>1</v>
      </c>
      <c r="G124" s="2">
        <f>IF(ekodom3[[#This Row],[Czy data pod?]] = 1,IF(ekodom3[[#This Row],[retencja]] = 0,G123+1,0),0)</f>
        <v>0</v>
      </c>
      <c r="H124">
        <f>IF(ekodom3[[#This Row],[Kolumna1]] = 0,0,IF(MOD(ekodom3[[#This Row],[Kolumna1]],5) = 0,300,0))</f>
        <v>0</v>
      </c>
      <c r="I124">
        <f>ekodom3[[#This Row],[Codziennie]]+ekodom3[[#This Row],[Prace]]+ekodom3[[#This Row],[Podlewanie]]</f>
        <v>190</v>
      </c>
      <c r="J124" s="3">
        <f>IF(ekodom3[[#This Row],[Zużycie]]&gt;ekodom3[[#This Row],[Stan]],ABS(ekodom3[[#This Row],[Zużycie]]-ekodom3[[#This Row],[Stan]]),0)</f>
        <v>0</v>
      </c>
      <c r="K124" s="3">
        <f>ekodom3[[#This Row],[Stan]]-ekodom3[[#This Row],[Zużycie]]+ekodom3[[#This Row],[Z wodociągów]]</f>
        <v>1699</v>
      </c>
    </row>
    <row r="125" spans="1:11" x14ac:dyDescent="0.3">
      <c r="A125" s="1">
        <v>44685</v>
      </c>
      <c r="B125">
        <v>0</v>
      </c>
      <c r="C125">
        <f>ekodom3[[#This Row],[retencja]]+K124</f>
        <v>1699</v>
      </c>
      <c r="D125">
        <v>190</v>
      </c>
      <c r="E125">
        <f>IF(WEEKDAY(ekodom3[[#This Row],[Data]],2) = 3,70,0)</f>
        <v>70</v>
      </c>
      <c r="F125" s="2">
        <f>IF(AND(MONTH(ekodom3[[#This Row],[Data]])&gt;=4,MONTH(ekodom3[[#This Row],[Data]])&lt;=9),1,0)</f>
        <v>1</v>
      </c>
      <c r="G125" s="2">
        <f>IF(ekodom3[[#This Row],[Czy data pod?]] = 1,IF(ekodom3[[#This Row],[retencja]] = 0,G124+1,0),0)</f>
        <v>1</v>
      </c>
      <c r="H125">
        <f>IF(ekodom3[[#This Row],[Kolumna1]] = 0,0,IF(MOD(ekodom3[[#This Row],[Kolumna1]],5) = 0,300,0))</f>
        <v>0</v>
      </c>
      <c r="I125">
        <f>ekodom3[[#This Row],[Codziennie]]+ekodom3[[#This Row],[Prace]]+ekodom3[[#This Row],[Podlewanie]]</f>
        <v>260</v>
      </c>
      <c r="J125" s="3">
        <f>IF(ekodom3[[#This Row],[Zużycie]]&gt;ekodom3[[#This Row],[Stan]],ABS(ekodom3[[#This Row],[Zużycie]]-ekodom3[[#This Row],[Stan]]),0)</f>
        <v>0</v>
      </c>
      <c r="K125" s="3">
        <f>ekodom3[[#This Row],[Stan]]-ekodom3[[#This Row],[Zużycie]]+ekodom3[[#This Row],[Z wodociągów]]</f>
        <v>1439</v>
      </c>
    </row>
    <row r="126" spans="1:11" x14ac:dyDescent="0.3">
      <c r="A126" s="1">
        <v>44686</v>
      </c>
      <c r="B126">
        <v>0</v>
      </c>
      <c r="C126">
        <f>ekodom3[[#This Row],[retencja]]+K125</f>
        <v>1439</v>
      </c>
      <c r="D126">
        <v>190</v>
      </c>
      <c r="E126">
        <f>IF(WEEKDAY(ekodom3[[#This Row],[Data]],2) = 3,70,0)</f>
        <v>0</v>
      </c>
      <c r="F126" s="2">
        <f>IF(AND(MONTH(ekodom3[[#This Row],[Data]])&gt;=4,MONTH(ekodom3[[#This Row],[Data]])&lt;=9),1,0)</f>
        <v>1</v>
      </c>
      <c r="G126" s="2">
        <f>IF(ekodom3[[#This Row],[Czy data pod?]] = 1,IF(ekodom3[[#This Row],[retencja]] = 0,G125+1,0),0)</f>
        <v>2</v>
      </c>
      <c r="H126">
        <f>IF(ekodom3[[#This Row],[Kolumna1]] = 0,0,IF(MOD(ekodom3[[#This Row],[Kolumna1]],5) = 0,300,0))</f>
        <v>0</v>
      </c>
      <c r="I126">
        <f>ekodom3[[#This Row],[Codziennie]]+ekodom3[[#This Row],[Prace]]+ekodom3[[#This Row],[Podlewanie]]</f>
        <v>190</v>
      </c>
      <c r="J126" s="3">
        <f>IF(ekodom3[[#This Row],[Zużycie]]&gt;ekodom3[[#This Row],[Stan]],ABS(ekodom3[[#This Row],[Zużycie]]-ekodom3[[#This Row],[Stan]]),0)</f>
        <v>0</v>
      </c>
      <c r="K126" s="3">
        <f>ekodom3[[#This Row],[Stan]]-ekodom3[[#This Row],[Zużycie]]+ekodom3[[#This Row],[Z wodociągów]]</f>
        <v>1249</v>
      </c>
    </row>
    <row r="127" spans="1:11" x14ac:dyDescent="0.3">
      <c r="A127" s="1">
        <v>44687</v>
      </c>
      <c r="B127">
        <v>0</v>
      </c>
      <c r="C127">
        <f>ekodom3[[#This Row],[retencja]]+K126</f>
        <v>1249</v>
      </c>
      <c r="D127">
        <v>190</v>
      </c>
      <c r="E127">
        <f>IF(WEEKDAY(ekodom3[[#This Row],[Data]],2) = 3,70,0)</f>
        <v>0</v>
      </c>
      <c r="F127" s="2">
        <f>IF(AND(MONTH(ekodom3[[#This Row],[Data]])&gt;=4,MONTH(ekodom3[[#This Row],[Data]])&lt;=9),1,0)</f>
        <v>1</v>
      </c>
      <c r="G127" s="2">
        <f>IF(ekodom3[[#This Row],[Czy data pod?]] = 1,IF(ekodom3[[#This Row],[retencja]] = 0,G126+1,0),0)</f>
        <v>3</v>
      </c>
      <c r="H127">
        <f>IF(ekodom3[[#This Row],[Kolumna1]] = 0,0,IF(MOD(ekodom3[[#This Row],[Kolumna1]],5) = 0,300,0))</f>
        <v>0</v>
      </c>
      <c r="I127">
        <f>ekodom3[[#This Row],[Codziennie]]+ekodom3[[#This Row],[Prace]]+ekodom3[[#This Row],[Podlewanie]]</f>
        <v>190</v>
      </c>
      <c r="J127" s="3">
        <f>IF(ekodom3[[#This Row],[Zużycie]]&gt;ekodom3[[#This Row],[Stan]],ABS(ekodom3[[#This Row],[Zużycie]]-ekodom3[[#This Row],[Stan]]),0)</f>
        <v>0</v>
      </c>
      <c r="K127" s="3">
        <f>ekodom3[[#This Row],[Stan]]-ekodom3[[#This Row],[Zużycie]]+ekodom3[[#This Row],[Z wodociągów]]</f>
        <v>1059</v>
      </c>
    </row>
    <row r="128" spans="1:11" x14ac:dyDescent="0.3">
      <c r="A128" s="1">
        <v>44688</v>
      </c>
      <c r="B128">
        <v>0</v>
      </c>
      <c r="C128">
        <f>ekodom3[[#This Row],[retencja]]+K127</f>
        <v>1059</v>
      </c>
      <c r="D128">
        <v>190</v>
      </c>
      <c r="E128">
        <f>IF(WEEKDAY(ekodom3[[#This Row],[Data]],2) = 3,70,0)</f>
        <v>0</v>
      </c>
      <c r="F128" s="2">
        <f>IF(AND(MONTH(ekodom3[[#This Row],[Data]])&gt;=4,MONTH(ekodom3[[#This Row],[Data]])&lt;=9),1,0)</f>
        <v>1</v>
      </c>
      <c r="G128" s="2">
        <f>IF(ekodom3[[#This Row],[Czy data pod?]] = 1,IF(ekodom3[[#This Row],[retencja]] = 0,G127+1,0),0)</f>
        <v>4</v>
      </c>
      <c r="H128">
        <f>IF(ekodom3[[#This Row],[Kolumna1]] = 0,0,IF(MOD(ekodom3[[#This Row],[Kolumna1]],5) = 0,300,0))</f>
        <v>0</v>
      </c>
      <c r="I128">
        <f>ekodom3[[#This Row],[Codziennie]]+ekodom3[[#This Row],[Prace]]+ekodom3[[#This Row],[Podlewanie]]</f>
        <v>190</v>
      </c>
      <c r="J128" s="3">
        <f>IF(ekodom3[[#This Row],[Zużycie]]&gt;ekodom3[[#This Row],[Stan]],ABS(ekodom3[[#This Row],[Zużycie]]-ekodom3[[#This Row],[Stan]]),0)</f>
        <v>0</v>
      </c>
      <c r="K128" s="3">
        <f>ekodom3[[#This Row],[Stan]]-ekodom3[[#This Row],[Zużycie]]+ekodom3[[#This Row],[Z wodociągów]]</f>
        <v>869</v>
      </c>
    </row>
    <row r="129" spans="1:11" x14ac:dyDescent="0.3">
      <c r="A129" s="1">
        <v>44689</v>
      </c>
      <c r="B129">
        <v>0</v>
      </c>
      <c r="C129">
        <f>ekodom3[[#This Row],[retencja]]+K128</f>
        <v>869</v>
      </c>
      <c r="D129">
        <v>190</v>
      </c>
      <c r="E129">
        <f>IF(WEEKDAY(ekodom3[[#This Row],[Data]],2) = 3,70,0)</f>
        <v>0</v>
      </c>
      <c r="F129" s="2">
        <f>IF(AND(MONTH(ekodom3[[#This Row],[Data]])&gt;=4,MONTH(ekodom3[[#This Row],[Data]])&lt;=9),1,0)</f>
        <v>1</v>
      </c>
      <c r="G129" s="2">
        <f>IF(ekodom3[[#This Row],[Czy data pod?]] = 1,IF(ekodom3[[#This Row],[retencja]] = 0,G128+1,0),0)</f>
        <v>5</v>
      </c>
      <c r="H129">
        <f>IF(ekodom3[[#This Row],[Kolumna1]] = 0,0,IF(MOD(ekodom3[[#This Row],[Kolumna1]],5) = 0,300,0))</f>
        <v>300</v>
      </c>
      <c r="I129">
        <f>ekodom3[[#This Row],[Codziennie]]+ekodom3[[#This Row],[Prace]]+ekodom3[[#This Row],[Podlewanie]]</f>
        <v>490</v>
      </c>
      <c r="J129" s="3">
        <f>IF(ekodom3[[#This Row],[Zużycie]]&gt;ekodom3[[#This Row],[Stan]],ABS(ekodom3[[#This Row],[Zużycie]]-ekodom3[[#This Row],[Stan]]),0)</f>
        <v>0</v>
      </c>
      <c r="K129" s="3">
        <f>ekodom3[[#This Row],[Stan]]-ekodom3[[#This Row],[Zużycie]]+ekodom3[[#This Row],[Z wodociągów]]</f>
        <v>379</v>
      </c>
    </row>
    <row r="130" spans="1:11" x14ac:dyDescent="0.3">
      <c r="A130" s="1">
        <v>44690</v>
      </c>
      <c r="B130">
        <v>0</v>
      </c>
      <c r="C130">
        <f>ekodom3[[#This Row],[retencja]]+K129</f>
        <v>379</v>
      </c>
      <c r="D130">
        <v>190</v>
      </c>
      <c r="E130">
        <f>IF(WEEKDAY(ekodom3[[#This Row],[Data]],2) = 3,70,0)</f>
        <v>0</v>
      </c>
      <c r="F130" s="2">
        <f>IF(AND(MONTH(ekodom3[[#This Row],[Data]])&gt;=4,MONTH(ekodom3[[#This Row],[Data]])&lt;=9),1,0)</f>
        <v>1</v>
      </c>
      <c r="G130" s="2">
        <f>IF(ekodom3[[#This Row],[Czy data pod?]] = 1,IF(ekodom3[[#This Row],[retencja]] = 0,G129+1,0),0)</f>
        <v>6</v>
      </c>
      <c r="H130">
        <f>IF(ekodom3[[#This Row],[Kolumna1]] = 0,0,IF(MOD(ekodom3[[#This Row],[Kolumna1]],5) = 0,300,0))</f>
        <v>0</v>
      </c>
      <c r="I130">
        <f>ekodom3[[#This Row],[Codziennie]]+ekodom3[[#This Row],[Prace]]+ekodom3[[#This Row],[Podlewanie]]</f>
        <v>190</v>
      </c>
      <c r="J130" s="3">
        <f>IF(ekodom3[[#This Row],[Zużycie]]&gt;ekodom3[[#This Row],[Stan]],ABS(ekodom3[[#This Row],[Zużycie]]-ekodom3[[#This Row],[Stan]]),0)</f>
        <v>0</v>
      </c>
      <c r="K130" s="3">
        <f>ekodom3[[#This Row],[Stan]]-ekodom3[[#This Row],[Zużycie]]+ekodom3[[#This Row],[Z wodociągów]]</f>
        <v>189</v>
      </c>
    </row>
    <row r="131" spans="1:11" x14ac:dyDescent="0.3">
      <c r="A131" s="1">
        <v>44691</v>
      </c>
      <c r="B131">
        <v>467</v>
      </c>
      <c r="C131">
        <f>ekodom3[[#This Row],[retencja]]+K130</f>
        <v>656</v>
      </c>
      <c r="D131">
        <v>190</v>
      </c>
      <c r="E131">
        <f>IF(WEEKDAY(ekodom3[[#This Row],[Data]],2) = 3,70,0)</f>
        <v>0</v>
      </c>
      <c r="F131" s="2">
        <f>IF(AND(MONTH(ekodom3[[#This Row],[Data]])&gt;=4,MONTH(ekodom3[[#This Row],[Data]])&lt;=9),1,0)</f>
        <v>1</v>
      </c>
      <c r="G131" s="2">
        <f>IF(ekodom3[[#This Row],[Czy data pod?]] = 1,IF(ekodom3[[#This Row],[retencja]] = 0,G130+1,0),0)</f>
        <v>0</v>
      </c>
      <c r="H131">
        <f>IF(ekodom3[[#This Row],[Kolumna1]] = 0,0,IF(MOD(ekodom3[[#This Row],[Kolumna1]],5) = 0,300,0))</f>
        <v>0</v>
      </c>
      <c r="I131">
        <f>ekodom3[[#This Row],[Codziennie]]+ekodom3[[#This Row],[Prace]]+ekodom3[[#This Row],[Podlewanie]]</f>
        <v>190</v>
      </c>
      <c r="J131" s="3">
        <f>IF(ekodom3[[#This Row],[Zużycie]]&gt;ekodom3[[#This Row],[Stan]],ABS(ekodom3[[#This Row],[Zużycie]]-ekodom3[[#This Row],[Stan]]),0)</f>
        <v>0</v>
      </c>
      <c r="K131" s="3">
        <f>ekodom3[[#This Row],[Stan]]-ekodom3[[#This Row],[Zużycie]]+ekodom3[[#This Row],[Z wodociągów]]</f>
        <v>466</v>
      </c>
    </row>
    <row r="132" spans="1:11" x14ac:dyDescent="0.3">
      <c r="A132" s="1">
        <v>44692</v>
      </c>
      <c r="B132">
        <v>234</v>
      </c>
      <c r="C132">
        <f>ekodom3[[#This Row],[retencja]]+K131</f>
        <v>700</v>
      </c>
      <c r="D132">
        <v>190</v>
      </c>
      <c r="E132">
        <f>IF(WEEKDAY(ekodom3[[#This Row],[Data]],2) = 3,70,0)</f>
        <v>70</v>
      </c>
      <c r="F132" s="2">
        <f>IF(AND(MONTH(ekodom3[[#This Row],[Data]])&gt;=4,MONTH(ekodom3[[#This Row],[Data]])&lt;=9),1,0)</f>
        <v>1</v>
      </c>
      <c r="G132" s="2">
        <f>IF(ekodom3[[#This Row],[Czy data pod?]] = 1,IF(ekodom3[[#This Row],[retencja]] = 0,G131+1,0),0)</f>
        <v>0</v>
      </c>
      <c r="H132">
        <f>IF(ekodom3[[#This Row],[Kolumna1]] = 0,0,IF(MOD(ekodom3[[#This Row],[Kolumna1]],5) = 0,300,0))</f>
        <v>0</v>
      </c>
      <c r="I132">
        <f>ekodom3[[#This Row],[Codziennie]]+ekodom3[[#This Row],[Prace]]+ekodom3[[#This Row],[Podlewanie]]</f>
        <v>260</v>
      </c>
      <c r="J132" s="3">
        <f>IF(ekodom3[[#This Row],[Zużycie]]&gt;ekodom3[[#This Row],[Stan]],ABS(ekodom3[[#This Row],[Zużycie]]-ekodom3[[#This Row],[Stan]]),0)</f>
        <v>0</v>
      </c>
      <c r="K132" s="3">
        <f>ekodom3[[#This Row],[Stan]]-ekodom3[[#This Row],[Zużycie]]+ekodom3[[#This Row],[Z wodociągów]]</f>
        <v>440</v>
      </c>
    </row>
    <row r="133" spans="1:11" x14ac:dyDescent="0.3">
      <c r="A133" s="1">
        <v>44693</v>
      </c>
      <c r="B133">
        <v>0</v>
      </c>
      <c r="C133">
        <f>ekodom3[[#This Row],[retencja]]+K132</f>
        <v>440</v>
      </c>
      <c r="D133">
        <v>190</v>
      </c>
      <c r="E133">
        <f>IF(WEEKDAY(ekodom3[[#This Row],[Data]],2) = 3,70,0)</f>
        <v>0</v>
      </c>
      <c r="F133" s="2">
        <f>IF(AND(MONTH(ekodom3[[#This Row],[Data]])&gt;=4,MONTH(ekodom3[[#This Row],[Data]])&lt;=9),1,0)</f>
        <v>1</v>
      </c>
      <c r="G133" s="2">
        <f>IF(ekodom3[[#This Row],[Czy data pod?]] = 1,IF(ekodom3[[#This Row],[retencja]] = 0,G132+1,0),0)</f>
        <v>1</v>
      </c>
      <c r="H133">
        <f>IF(ekodom3[[#This Row],[Kolumna1]] = 0,0,IF(MOD(ekodom3[[#This Row],[Kolumna1]],5) = 0,300,0))</f>
        <v>0</v>
      </c>
      <c r="I133">
        <f>ekodom3[[#This Row],[Codziennie]]+ekodom3[[#This Row],[Prace]]+ekodom3[[#This Row],[Podlewanie]]</f>
        <v>190</v>
      </c>
      <c r="J133" s="3">
        <f>IF(ekodom3[[#This Row],[Zużycie]]&gt;ekodom3[[#This Row],[Stan]],ABS(ekodom3[[#This Row],[Zużycie]]-ekodom3[[#This Row],[Stan]]),0)</f>
        <v>0</v>
      </c>
      <c r="K133" s="3">
        <f>ekodom3[[#This Row],[Stan]]-ekodom3[[#This Row],[Zużycie]]+ekodom3[[#This Row],[Z wodociągów]]</f>
        <v>250</v>
      </c>
    </row>
    <row r="134" spans="1:11" x14ac:dyDescent="0.3">
      <c r="A134" s="1">
        <v>44694</v>
      </c>
      <c r="B134">
        <v>0</v>
      </c>
      <c r="C134">
        <f>ekodom3[[#This Row],[retencja]]+K133</f>
        <v>250</v>
      </c>
      <c r="D134">
        <v>190</v>
      </c>
      <c r="E134">
        <f>IF(WEEKDAY(ekodom3[[#This Row],[Data]],2) = 3,70,0)</f>
        <v>0</v>
      </c>
      <c r="F134" s="2">
        <f>IF(AND(MONTH(ekodom3[[#This Row],[Data]])&gt;=4,MONTH(ekodom3[[#This Row],[Data]])&lt;=9),1,0)</f>
        <v>1</v>
      </c>
      <c r="G134" s="2">
        <f>IF(ekodom3[[#This Row],[Czy data pod?]] = 1,IF(ekodom3[[#This Row],[retencja]] = 0,G133+1,0),0)</f>
        <v>2</v>
      </c>
      <c r="H134">
        <f>IF(ekodom3[[#This Row],[Kolumna1]] = 0,0,IF(MOD(ekodom3[[#This Row],[Kolumna1]],5) = 0,300,0))</f>
        <v>0</v>
      </c>
      <c r="I134">
        <f>ekodom3[[#This Row],[Codziennie]]+ekodom3[[#This Row],[Prace]]+ekodom3[[#This Row],[Podlewanie]]</f>
        <v>190</v>
      </c>
      <c r="J134" s="3">
        <f>IF(ekodom3[[#This Row],[Zużycie]]&gt;ekodom3[[#This Row],[Stan]],ABS(ekodom3[[#This Row],[Zużycie]]-ekodom3[[#This Row],[Stan]]),0)</f>
        <v>0</v>
      </c>
      <c r="K134" s="3">
        <f>ekodom3[[#This Row],[Stan]]-ekodom3[[#This Row],[Zużycie]]+ekodom3[[#This Row],[Z wodociągów]]</f>
        <v>60</v>
      </c>
    </row>
    <row r="135" spans="1:11" x14ac:dyDescent="0.3">
      <c r="A135" s="1">
        <v>44695</v>
      </c>
      <c r="B135">
        <v>0</v>
      </c>
      <c r="C135">
        <f>ekodom3[[#This Row],[retencja]]+K134</f>
        <v>60</v>
      </c>
      <c r="D135">
        <v>190</v>
      </c>
      <c r="E135">
        <f>IF(WEEKDAY(ekodom3[[#This Row],[Data]],2) = 3,70,0)</f>
        <v>0</v>
      </c>
      <c r="F135" s="2">
        <f>IF(AND(MONTH(ekodom3[[#This Row],[Data]])&gt;=4,MONTH(ekodom3[[#This Row],[Data]])&lt;=9),1,0)</f>
        <v>1</v>
      </c>
      <c r="G135" s="2">
        <f>IF(ekodom3[[#This Row],[Czy data pod?]] = 1,IF(ekodom3[[#This Row],[retencja]] = 0,G134+1,0),0)</f>
        <v>3</v>
      </c>
      <c r="H135">
        <f>IF(ekodom3[[#This Row],[Kolumna1]] = 0,0,IF(MOD(ekodom3[[#This Row],[Kolumna1]],5) = 0,300,0))</f>
        <v>0</v>
      </c>
      <c r="I135">
        <f>ekodom3[[#This Row],[Codziennie]]+ekodom3[[#This Row],[Prace]]+ekodom3[[#This Row],[Podlewanie]]</f>
        <v>190</v>
      </c>
      <c r="J135" s="3">
        <f>IF(ekodom3[[#This Row],[Zużycie]]&gt;ekodom3[[#This Row],[Stan]],ABS(ekodom3[[#This Row],[Zużycie]]-ekodom3[[#This Row],[Stan]]),0)</f>
        <v>130</v>
      </c>
      <c r="K135" s="3">
        <f>ekodom3[[#This Row],[Stan]]-ekodom3[[#This Row],[Zużycie]]+ekodom3[[#This Row],[Z wodociągów]]</f>
        <v>0</v>
      </c>
    </row>
    <row r="136" spans="1:11" x14ac:dyDescent="0.3">
      <c r="A136" s="1">
        <v>44696</v>
      </c>
      <c r="B136">
        <v>0</v>
      </c>
      <c r="C136">
        <f>ekodom3[[#This Row],[retencja]]+K135</f>
        <v>0</v>
      </c>
      <c r="D136">
        <v>190</v>
      </c>
      <c r="E136">
        <f>IF(WEEKDAY(ekodom3[[#This Row],[Data]],2) = 3,70,0)</f>
        <v>0</v>
      </c>
      <c r="F136" s="2">
        <f>IF(AND(MONTH(ekodom3[[#This Row],[Data]])&gt;=4,MONTH(ekodom3[[#This Row],[Data]])&lt;=9),1,0)</f>
        <v>1</v>
      </c>
      <c r="G136" s="2">
        <f>IF(ekodom3[[#This Row],[Czy data pod?]] = 1,IF(ekodom3[[#This Row],[retencja]] = 0,G135+1,0),0)</f>
        <v>4</v>
      </c>
      <c r="H136">
        <f>IF(ekodom3[[#This Row],[Kolumna1]] = 0,0,IF(MOD(ekodom3[[#This Row],[Kolumna1]],5) = 0,300,0))</f>
        <v>0</v>
      </c>
      <c r="I136">
        <f>ekodom3[[#This Row],[Codziennie]]+ekodom3[[#This Row],[Prace]]+ekodom3[[#This Row],[Podlewanie]]</f>
        <v>190</v>
      </c>
      <c r="J136" s="3">
        <f>IF(ekodom3[[#This Row],[Zużycie]]&gt;ekodom3[[#This Row],[Stan]],ABS(ekodom3[[#This Row],[Zużycie]]-ekodom3[[#This Row],[Stan]]),0)</f>
        <v>190</v>
      </c>
      <c r="K136" s="3">
        <f>ekodom3[[#This Row],[Stan]]-ekodom3[[#This Row],[Zużycie]]+ekodom3[[#This Row],[Z wodociągów]]</f>
        <v>0</v>
      </c>
    </row>
    <row r="137" spans="1:11" x14ac:dyDescent="0.3">
      <c r="A137" s="1">
        <v>44697</v>
      </c>
      <c r="B137">
        <v>65</v>
      </c>
      <c r="C137">
        <f>ekodom3[[#This Row],[retencja]]+K136</f>
        <v>65</v>
      </c>
      <c r="D137">
        <v>190</v>
      </c>
      <c r="E137">
        <f>IF(WEEKDAY(ekodom3[[#This Row],[Data]],2) = 3,70,0)</f>
        <v>0</v>
      </c>
      <c r="F137" s="2">
        <f>IF(AND(MONTH(ekodom3[[#This Row],[Data]])&gt;=4,MONTH(ekodom3[[#This Row],[Data]])&lt;=9),1,0)</f>
        <v>1</v>
      </c>
      <c r="G137" s="2">
        <f>IF(ekodom3[[#This Row],[Czy data pod?]] = 1,IF(ekodom3[[#This Row],[retencja]] = 0,G136+1,0),0)</f>
        <v>0</v>
      </c>
      <c r="H137">
        <f>IF(ekodom3[[#This Row],[Kolumna1]] = 0,0,IF(MOD(ekodom3[[#This Row],[Kolumna1]],5) = 0,300,0))</f>
        <v>0</v>
      </c>
      <c r="I137">
        <f>ekodom3[[#This Row],[Codziennie]]+ekodom3[[#This Row],[Prace]]+ekodom3[[#This Row],[Podlewanie]]</f>
        <v>190</v>
      </c>
      <c r="J137" s="3">
        <f>IF(ekodom3[[#This Row],[Zużycie]]&gt;ekodom3[[#This Row],[Stan]],ABS(ekodom3[[#This Row],[Zużycie]]-ekodom3[[#This Row],[Stan]]),0)</f>
        <v>125</v>
      </c>
      <c r="K137" s="3">
        <f>ekodom3[[#This Row],[Stan]]-ekodom3[[#This Row],[Zużycie]]+ekodom3[[#This Row],[Z wodociągów]]</f>
        <v>0</v>
      </c>
    </row>
    <row r="138" spans="1:11" x14ac:dyDescent="0.3">
      <c r="A138" s="1">
        <v>44698</v>
      </c>
      <c r="B138">
        <v>781</v>
      </c>
      <c r="C138">
        <f>ekodom3[[#This Row],[retencja]]+K137</f>
        <v>781</v>
      </c>
      <c r="D138">
        <v>190</v>
      </c>
      <c r="E138">
        <f>IF(WEEKDAY(ekodom3[[#This Row],[Data]],2) = 3,70,0)</f>
        <v>0</v>
      </c>
      <c r="F138" s="2">
        <f>IF(AND(MONTH(ekodom3[[#This Row],[Data]])&gt;=4,MONTH(ekodom3[[#This Row],[Data]])&lt;=9),1,0)</f>
        <v>1</v>
      </c>
      <c r="G138" s="2">
        <f>IF(ekodom3[[#This Row],[Czy data pod?]] = 1,IF(ekodom3[[#This Row],[retencja]] = 0,G137+1,0),0)</f>
        <v>0</v>
      </c>
      <c r="H138">
        <f>IF(ekodom3[[#This Row],[Kolumna1]] = 0,0,IF(MOD(ekodom3[[#This Row],[Kolumna1]],5) = 0,300,0))</f>
        <v>0</v>
      </c>
      <c r="I138">
        <f>ekodom3[[#This Row],[Codziennie]]+ekodom3[[#This Row],[Prace]]+ekodom3[[#This Row],[Podlewanie]]</f>
        <v>190</v>
      </c>
      <c r="J138" s="3">
        <f>IF(ekodom3[[#This Row],[Zużycie]]&gt;ekodom3[[#This Row],[Stan]],ABS(ekodom3[[#This Row],[Zużycie]]-ekodom3[[#This Row],[Stan]]),0)</f>
        <v>0</v>
      </c>
      <c r="K138" s="3">
        <f>ekodom3[[#This Row],[Stan]]-ekodom3[[#This Row],[Zużycie]]+ekodom3[[#This Row],[Z wodociągów]]</f>
        <v>591</v>
      </c>
    </row>
    <row r="139" spans="1:11" x14ac:dyDescent="0.3">
      <c r="A139" s="1">
        <v>44699</v>
      </c>
      <c r="B139">
        <v>778</v>
      </c>
      <c r="C139">
        <f>ekodom3[[#This Row],[retencja]]+K138</f>
        <v>1369</v>
      </c>
      <c r="D139">
        <v>190</v>
      </c>
      <c r="E139">
        <f>IF(WEEKDAY(ekodom3[[#This Row],[Data]],2) = 3,70,0)</f>
        <v>70</v>
      </c>
      <c r="F139" s="2">
        <f>IF(AND(MONTH(ekodom3[[#This Row],[Data]])&gt;=4,MONTH(ekodom3[[#This Row],[Data]])&lt;=9),1,0)</f>
        <v>1</v>
      </c>
      <c r="G139" s="2">
        <f>IF(ekodom3[[#This Row],[Czy data pod?]] = 1,IF(ekodom3[[#This Row],[retencja]] = 0,G138+1,0),0)</f>
        <v>0</v>
      </c>
      <c r="H139">
        <f>IF(ekodom3[[#This Row],[Kolumna1]] = 0,0,IF(MOD(ekodom3[[#This Row],[Kolumna1]],5) = 0,300,0))</f>
        <v>0</v>
      </c>
      <c r="I139">
        <f>ekodom3[[#This Row],[Codziennie]]+ekodom3[[#This Row],[Prace]]+ekodom3[[#This Row],[Podlewanie]]</f>
        <v>260</v>
      </c>
      <c r="J139" s="3">
        <f>IF(ekodom3[[#This Row],[Zużycie]]&gt;ekodom3[[#This Row],[Stan]],ABS(ekodom3[[#This Row],[Zużycie]]-ekodom3[[#This Row],[Stan]]),0)</f>
        <v>0</v>
      </c>
      <c r="K139" s="3">
        <f>ekodom3[[#This Row],[Stan]]-ekodom3[[#This Row],[Zużycie]]+ekodom3[[#This Row],[Z wodociągów]]</f>
        <v>1109</v>
      </c>
    </row>
    <row r="140" spans="1:11" x14ac:dyDescent="0.3">
      <c r="A140" s="1">
        <v>44700</v>
      </c>
      <c r="B140">
        <v>32</v>
      </c>
      <c r="C140">
        <f>ekodom3[[#This Row],[retencja]]+K139</f>
        <v>1141</v>
      </c>
      <c r="D140">
        <v>190</v>
      </c>
      <c r="E140">
        <f>IF(WEEKDAY(ekodom3[[#This Row],[Data]],2) = 3,70,0)</f>
        <v>0</v>
      </c>
      <c r="F140" s="2">
        <f>IF(AND(MONTH(ekodom3[[#This Row],[Data]])&gt;=4,MONTH(ekodom3[[#This Row],[Data]])&lt;=9),1,0)</f>
        <v>1</v>
      </c>
      <c r="G140" s="2">
        <f>IF(ekodom3[[#This Row],[Czy data pod?]] = 1,IF(ekodom3[[#This Row],[retencja]] = 0,G139+1,0),0)</f>
        <v>0</v>
      </c>
      <c r="H140">
        <f>IF(ekodom3[[#This Row],[Kolumna1]] = 0,0,IF(MOD(ekodom3[[#This Row],[Kolumna1]],5) = 0,300,0))</f>
        <v>0</v>
      </c>
      <c r="I140">
        <f>ekodom3[[#This Row],[Codziennie]]+ekodom3[[#This Row],[Prace]]+ekodom3[[#This Row],[Podlewanie]]</f>
        <v>190</v>
      </c>
      <c r="J140" s="3">
        <f>IF(ekodom3[[#This Row],[Zużycie]]&gt;ekodom3[[#This Row],[Stan]],ABS(ekodom3[[#This Row],[Zużycie]]-ekodom3[[#This Row],[Stan]]),0)</f>
        <v>0</v>
      </c>
      <c r="K140" s="3">
        <f>ekodom3[[#This Row],[Stan]]-ekodom3[[#This Row],[Zużycie]]+ekodom3[[#This Row],[Z wodociągów]]</f>
        <v>951</v>
      </c>
    </row>
    <row r="141" spans="1:11" x14ac:dyDescent="0.3">
      <c r="A141" s="1">
        <v>44701</v>
      </c>
      <c r="B141">
        <v>0</v>
      </c>
      <c r="C141">
        <f>ekodom3[[#This Row],[retencja]]+K140</f>
        <v>951</v>
      </c>
      <c r="D141">
        <v>190</v>
      </c>
      <c r="E141">
        <f>IF(WEEKDAY(ekodom3[[#This Row],[Data]],2) = 3,70,0)</f>
        <v>0</v>
      </c>
      <c r="F141" s="2">
        <f>IF(AND(MONTH(ekodom3[[#This Row],[Data]])&gt;=4,MONTH(ekodom3[[#This Row],[Data]])&lt;=9),1,0)</f>
        <v>1</v>
      </c>
      <c r="G141" s="2">
        <f>IF(ekodom3[[#This Row],[Czy data pod?]] = 1,IF(ekodom3[[#This Row],[retencja]] = 0,G140+1,0),0)</f>
        <v>1</v>
      </c>
      <c r="H141">
        <f>IF(ekodom3[[#This Row],[Kolumna1]] = 0,0,IF(MOD(ekodom3[[#This Row],[Kolumna1]],5) = 0,300,0))</f>
        <v>0</v>
      </c>
      <c r="I141">
        <f>ekodom3[[#This Row],[Codziennie]]+ekodom3[[#This Row],[Prace]]+ekodom3[[#This Row],[Podlewanie]]</f>
        <v>190</v>
      </c>
      <c r="J141" s="3">
        <f>IF(ekodom3[[#This Row],[Zużycie]]&gt;ekodom3[[#This Row],[Stan]],ABS(ekodom3[[#This Row],[Zużycie]]-ekodom3[[#This Row],[Stan]]),0)</f>
        <v>0</v>
      </c>
      <c r="K141" s="3">
        <f>ekodom3[[#This Row],[Stan]]-ekodom3[[#This Row],[Zużycie]]+ekodom3[[#This Row],[Z wodociągów]]</f>
        <v>761</v>
      </c>
    </row>
    <row r="142" spans="1:11" x14ac:dyDescent="0.3">
      <c r="A142" s="1">
        <v>44702</v>
      </c>
      <c r="B142">
        <v>0</v>
      </c>
      <c r="C142">
        <f>ekodom3[[#This Row],[retencja]]+K141</f>
        <v>761</v>
      </c>
      <c r="D142">
        <v>190</v>
      </c>
      <c r="E142">
        <f>IF(WEEKDAY(ekodom3[[#This Row],[Data]],2) = 3,70,0)</f>
        <v>0</v>
      </c>
      <c r="F142" s="2">
        <f>IF(AND(MONTH(ekodom3[[#This Row],[Data]])&gt;=4,MONTH(ekodom3[[#This Row],[Data]])&lt;=9),1,0)</f>
        <v>1</v>
      </c>
      <c r="G142" s="2">
        <f>IF(ekodom3[[#This Row],[Czy data pod?]] = 1,IF(ekodom3[[#This Row],[retencja]] = 0,G141+1,0),0)</f>
        <v>2</v>
      </c>
      <c r="H142">
        <f>IF(ekodom3[[#This Row],[Kolumna1]] = 0,0,IF(MOD(ekodom3[[#This Row],[Kolumna1]],5) = 0,300,0))</f>
        <v>0</v>
      </c>
      <c r="I142">
        <f>ekodom3[[#This Row],[Codziennie]]+ekodom3[[#This Row],[Prace]]+ekodom3[[#This Row],[Podlewanie]]</f>
        <v>190</v>
      </c>
      <c r="J142" s="3">
        <f>IF(ekodom3[[#This Row],[Zużycie]]&gt;ekodom3[[#This Row],[Stan]],ABS(ekodom3[[#This Row],[Zużycie]]-ekodom3[[#This Row],[Stan]]),0)</f>
        <v>0</v>
      </c>
      <c r="K142" s="3">
        <f>ekodom3[[#This Row],[Stan]]-ekodom3[[#This Row],[Zużycie]]+ekodom3[[#This Row],[Z wodociągów]]</f>
        <v>571</v>
      </c>
    </row>
    <row r="143" spans="1:11" x14ac:dyDescent="0.3">
      <c r="A143" s="1">
        <v>44703</v>
      </c>
      <c r="B143">
        <v>0</v>
      </c>
      <c r="C143">
        <f>ekodom3[[#This Row],[retencja]]+K142</f>
        <v>571</v>
      </c>
      <c r="D143">
        <v>190</v>
      </c>
      <c r="E143">
        <f>IF(WEEKDAY(ekodom3[[#This Row],[Data]],2) = 3,70,0)</f>
        <v>0</v>
      </c>
      <c r="F143" s="2">
        <f>IF(AND(MONTH(ekodom3[[#This Row],[Data]])&gt;=4,MONTH(ekodom3[[#This Row],[Data]])&lt;=9),1,0)</f>
        <v>1</v>
      </c>
      <c r="G143" s="2">
        <f>IF(ekodom3[[#This Row],[Czy data pod?]] = 1,IF(ekodom3[[#This Row],[retencja]] = 0,G142+1,0),0)</f>
        <v>3</v>
      </c>
      <c r="H143">
        <f>IF(ekodom3[[#This Row],[Kolumna1]] = 0,0,IF(MOD(ekodom3[[#This Row],[Kolumna1]],5) = 0,300,0))</f>
        <v>0</v>
      </c>
      <c r="I143">
        <f>ekodom3[[#This Row],[Codziennie]]+ekodom3[[#This Row],[Prace]]+ekodom3[[#This Row],[Podlewanie]]</f>
        <v>190</v>
      </c>
      <c r="J143" s="3">
        <f>IF(ekodom3[[#This Row],[Zużycie]]&gt;ekodom3[[#This Row],[Stan]],ABS(ekodom3[[#This Row],[Zużycie]]-ekodom3[[#This Row],[Stan]]),0)</f>
        <v>0</v>
      </c>
      <c r="K143" s="3">
        <f>ekodom3[[#This Row],[Stan]]-ekodom3[[#This Row],[Zużycie]]+ekodom3[[#This Row],[Z wodociągów]]</f>
        <v>381</v>
      </c>
    </row>
    <row r="144" spans="1:11" x14ac:dyDescent="0.3">
      <c r="A144" s="1">
        <v>44704</v>
      </c>
      <c r="B144">
        <v>0</v>
      </c>
      <c r="C144">
        <f>ekodom3[[#This Row],[retencja]]+K143</f>
        <v>381</v>
      </c>
      <c r="D144">
        <v>190</v>
      </c>
      <c r="E144">
        <f>IF(WEEKDAY(ekodom3[[#This Row],[Data]],2) = 3,70,0)</f>
        <v>0</v>
      </c>
      <c r="F144" s="2">
        <f>IF(AND(MONTH(ekodom3[[#This Row],[Data]])&gt;=4,MONTH(ekodom3[[#This Row],[Data]])&lt;=9),1,0)</f>
        <v>1</v>
      </c>
      <c r="G144" s="2">
        <f>IF(ekodom3[[#This Row],[Czy data pod?]] = 1,IF(ekodom3[[#This Row],[retencja]] = 0,G143+1,0),0)</f>
        <v>4</v>
      </c>
      <c r="H144">
        <f>IF(ekodom3[[#This Row],[Kolumna1]] = 0,0,IF(MOD(ekodom3[[#This Row],[Kolumna1]],5) = 0,300,0))</f>
        <v>0</v>
      </c>
      <c r="I144">
        <f>ekodom3[[#This Row],[Codziennie]]+ekodom3[[#This Row],[Prace]]+ekodom3[[#This Row],[Podlewanie]]</f>
        <v>190</v>
      </c>
      <c r="J144" s="3">
        <f>IF(ekodom3[[#This Row],[Zużycie]]&gt;ekodom3[[#This Row],[Stan]],ABS(ekodom3[[#This Row],[Zużycie]]-ekodom3[[#This Row],[Stan]]),0)</f>
        <v>0</v>
      </c>
      <c r="K144" s="3">
        <f>ekodom3[[#This Row],[Stan]]-ekodom3[[#This Row],[Zużycie]]+ekodom3[[#This Row],[Z wodociągów]]</f>
        <v>191</v>
      </c>
    </row>
    <row r="145" spans="1:11" x14ac:dyDescent="0.3">
      <c r="A145" s="1">
        <v>44705</v>
      </c>
      <c r="B145">
        <v>0</v>
      </c>
      <c r="C145">
        <f>ekodom3[[#This Row],[retencja]]+K144</f>
        <v>191</v>
      </c>
      <c r="D145">
        <v>190</v>
      </c>
      <c r="E145">
        <f>IF(WEEKDAY(ekodom3[[#This Row],[Data]],2) = 3,70,0)</f>
        <v>0</v>
      </c>
      <c r="F145" s="2">
        <f>IF(AND(MONTH(ekodom3[[#This Row],[Data]])&gt;=4,MONTH(ekodom3[[#This Row],[Data]])&lt;=9),1,0)</f>
        <v>1</v>
      </c>
      <c r="G145" s="2">
        <f>IF(ekodom3[[#This Row],[Czy data pod?]] = 1,IF(ekodom3[[#This Row],[retencja]] = 0,G144+1,0),0)</f>
        <v>5</v>
      </c>
      <c r="H145">
        <f>IF(ekodom3[[#This Row],[Kolumna1]] = 0,0,IF(MOD(ekodom3[[#This Row],[Kolumna1]],5) = 0,300,0))</f>
        <v>300</v>
      </c>
      <c r="I145">
        <f>ekodom3[[#This Row],[Codziennie]]+ekodom3[[#This Row],[Prace]]+ekodom3[[#This Row],[Podlewanie]]</f>
        <v>490</v>
      </c>
      <c r="J145" s="3">
        <f>IF(ekodom3[[#This Row],[Zużycie]]&gt;ekodom3[[#This Row],[Stan]],ABS(ekodom3[[#This Row],[Zużycie]]-ekodom3[[#This Row],[Stan]]),0)</f>
        <v>299</v>
      </c>
      <c r="K145" s="3">
        <f>ekodom3[[#This Row],[Stan]]-ekodom3[[#This Row],[Zużycie]]+ekodom3[[#This Row],[Z wodociągów]]</f>
        <v>0</v>
      </c>
    </row>
    <row r="146" spans="1:11" x14ac:dyDescent="0.3">
      <c r="A146" s="1">
        <v>44706</v>
      </c>
      <c r="B146">
        <v>0</v>
      </c>
      <c r="C146">
        <f>ekodom3[[#This Row],[retencja]]+K145</f>
        <v>0</v>
      </c>
      <c r="D146">
        <v>190</v>
      </c>
      <c r="E146">
        <f>IF(WEEKDAY(ekodom3[[#This Row],[Data]],2) = 3,70,0)</f>
        <v>70</v>
      </c>
      <c r="F146" s="2">
        <f>IF(AND(MONTH(ekodom3[[#This Row],[Data]])&gt;=4,MONTH(ekodom3[[#This Row],[Data]])&lt;=9),1,0)</f>
        <v>1</v>
      </c>
      <c r="G146" s="2">
        <f>IF(ekodom3[[#This Row],[Czy data pod?]] = 1,IF(ekodom3[[#This Row],[retencja]] = 0,G145+1,0),0)</f>
        <v>6</v>
      </c>
      <c r="H146">
        <f>IF(ekodom3[[#This Row],[Kolumna1]] = 0,0,IF(MOD(ekodom3[[#This Row],[Kolumna1]],5) = 0,300,0))</f>
        <v>0</v>
      </c>
      <c r="I146">
        <f>ekodom3[[#This Row],[Codziennie]]+ekodom3[[#This Row],[Prace]]+ekodom3[[#This Row],[Podlewanie]]</f>
        <v>260</v>
      </c>
      <c r="J146" s="3">
        <f>IF(ekodom3[[#This Row],[Zużycie]]&gt;ekodom3[[#This Row],[Stan]],ABS(ekodom3[[#This Row],[Zużycie]]-ekodom3[[#This Row],[Stan]]),0)</f>
        <v>260</v>
      </c>
      <c r="K146" s="3">
        <f>ekodom3[[#This Row],[Stan]]-ekodom3[[#This Row],[Zużycie]]+ekodom3[[#This Row],[Z wodociągów]]</f>
        <v>0</v>
      </c>
    </row>
    <row r="147" spans="1:11" x14ac:dyDescent="0.3">
      <c r="A147" s="1">
        <v>44707</v>
      </c>
      <c r="B147">
        <v>0</v>
      </c>
      <c r="C147">
        <f>ekodom3[[#This Row],[retencja]]+K146</f>
        <v>0</v>
      </c>
      <c r="D147">
        <v>190</v>
      </c>
      <c r="E147">
        <f>IF(WEEKDAY(ekodom3[[#This Row],[Data]],2) = 3,70,0)</f>
        <v>0</v>
      </c>
      <c r="F147" s="2">
        <f>IF(AND(MONTH(ekodom3[[#This Row],[Data]])&gt;=4,MONTH(ekodom3[[#This Row],[Data]])&lt;=9),1,0)</f>
        <v>1</v>
      </c>
      <c r="G147" s="2">
        <f>IF(ekodom3[[#This Row],[Czy data pod?]] = 1,IF(ekodom3[[#This Row],[retencja]] = 0,G146+1,0),0)</f>
        <v>7</v>
      </c>
      <c r="H147">
        <f>IF(ekodom3[[#This Row],[Kolumna1]] = 0,0,IF(MOD(ekodom3[[#This Row],[Kolumna1]],5) = 0,300,0))</f>
        <v>0</v>
      </c>
      <c r="I147">
        <f>ekodom3[[#This Row],[Codziennie]]+ekodom3[[#This Row],[Prace]]+ekodom3[[#This Row],[Podlewanie]]</f>
        <v>190</v>
      </c>
      <c r="J147" s="3">
        <f>IF(ekodom3[[#This Row],[Zużycie]]&gt;ekodom3[[#This Row],[Stan]],ABS(ekodom3[[#This Row],[Zużycie]]-ekodom3[[#This Row],[Stan]]),0)</f>
        <v>190</v>
      </c>
      <c r="K147" s="3">
        <f>ekodom3[[#This Row],[Stan]]-ekodom3[[#This Row],[Zużycie]]+ekodom3[[#This Row],[Z wodociągów]]</f>
        <v>0</v>
      </c>
    </row>
    <row r="148" spans="1:11" x14ac:dyDescent="0.3">
      <c r="A148" s="1">
        <v>44708</v>
      </c>
      <c r="B148">
        <v>0</v>
      </c>
      <c r="C148">
        <f>ekodom3[[#This Row],[retencja]]+K147</f>
        <v>0</v>
      </c>
      <c r="D148">
        <v>190</v>
      </c>
      <c r="E148">
        <f>IF(WEEKDAY(ekodom3[[#This Row],[Data]],2) = 3,70,0)</f>
        <v>0</v>
      </c>
      <c r="F148" s="2">
        <f>IF(AND(MONTH(ekodom3[[#This Row],[Data]])&gt;=4,MONTH(ekodom3[[#This Row],[Data]])&lt;=9),1,0)</f>
        <v>1</v>
      </c>
      <c r="G148" s="2">
        <f>IF(ekodom3[[#This Row],[Czy data pod?]] = 1,IF(ekodom3[[#This Row],[retencja]] = 0,G147+1,0),0)</f>
        <v>8</v>
      </c>
      <c r="H148">
        <f>IF(ekodom3[[#This Row],[Kolumna1]] = 0,0,IF(MOD(ekodom3[[#This Row],[Kolumna1]],5) = 0,300,0))</f>
        <v>0</v>
      </c>
      <c r="I148">
        <f>ekodom3[[#This Row],[Codziennie]]+ekodom3[[#This Row],[Prace]]+ekodom3[[#This Row],[Podlewanie]]</f>
        <v>190</v>
      </c>
      <c r="J148" s="3">
        <f>IF(ekodom3[[#This Row],[Zużycie]]&gt;ekodom3[[#This Row],[Stan]],ABS(ekodom3[[#This Row],[Zużycie]]-ekodom3[[#This Row],[Stan]]),0)</f>
        <v>190</v>
      </c>
      <c r="K148" s="3">
        <f>ekodom3[[#This Row],[Stan]]-ekodom3[[#This Row],[Zużycie]]+ekodom3[[#This Row],[Z wodociągów]]</f>
        <v>0</v>
      </c>
    </row>
    <row r="149" spans="1:11" x14ac:dyDescent="0.3">
      <c r="A149" s="1">
        <v>44709</v>
      </c>
      <c r="B149">
        <v>0</v>
      </c>
      <c r="C149">
        <f>ekodom3[[#This Row],[retencja]]+K148</f>
        <v>0</v>
      </c>
      <c r="D149">
        <v>190</v>
      </c>
      <c r="E149">
        <f>IF(WEEKDAY(ekodom3[[#This Row],[Data]],2) = 3,70,0)</f>
        <v>0</v>
      </c>
      <c r="F149" s="2">
        <f>IF(AND(MONTH(ekodom3[[#This Row],[Data]])&gt;=4,MONTH(ekodom3[[#This Row],[Data]])&lt;=9),1,0)</f>
        <v>1</v>
      </c>
      <c r="G149" s="2">
        <f>IF(ekodom3[[#This Row],[Czy data pod?]] = 1,IF(ekodom3[[#This Row],[retencja]] = 0,G148+1,0),0)</f>
        <v>9</v>
      </c>
      <c r="H149">
        <f>IF(ekodom3[[#This Row],[Kolumna1]] = 0,0,IF(MOD(ekodom3[[#This Row],[Kolumna1]],5) = 0,300,0))</f>
        <v>0</v>
      </c>
      <c r="I149">
        <f>ekodom3[[#This Row],[Codziennie]]+ekodom3[[#This Row],[Prace]]+ekodom3[[#This Row],[Podlewanie]]</f>
        <v>190</v>
      </c>
      <c r="J149" s="3">
        <f>IF(ekodom3[[#This Row],[Zużycie]]&gt;ekodom3[[#This Row],[Stan]],ABS(ekodom3[[#This Row],[Zużycie]]-ekodom3[[#This Row],[Stan]]),0)</f>
        <v>190</v>
      </c>
      <c r="K149" s="3">
        <f>ekodom3[[#This Row],[Stan]]-ekodom3[[#This Row],[Zużycie]]+ekodom3[[#This Row],[Z wodociągów]]</f>
        <v>0</v>
      </c>
    </row>
    <row r="150" spans="1:11" x14ac:dyDescent="0.3">
      <c r="A150" s="1">
        <v>44710</v>
      </c>
      <c r="B150">
        <v>0</v>
      </c>
      <c r="C150">
        <f>ekodom3[[#This Row],[retencja]]+K149</f>
        <v>0</v>
      </c>
      <c r="D150">
        <v>190</v>
      </c>
      <c r="E150">
        <f>IF(WEEKDAY(ekodom3[[#This Row],[Data]],2) = 3,70,0)</f>
        <v>0</v>
      </c>
      <c r="F150" s="2">
        <f>IF(AND(MONTH(ekodom3[[#This Row],[Data]])&gt;=4,MONTH(ekodom3[[#This Row],[Data]])&lt;=9),1,0)</f>
        <v>1</v>
      </c>
      <c r="G150" s="2">
        <f>IF(ekodom3[[#This Row],[Czy data pod?]] = 1,IF(ekodom3[[#This Row],[retencja]] = 0,G149+1,0),0)</f>
        <v>10</v>
      </c>
      <c r="H150">
        <f>IF(ekodom3[[#This Row],[Kolumna1]] = 0,0,IF(MOD(ekodom3[[#This Row],[Kolumna1]],5) = 0,300,0))</f>
        <v>300</v>
      </c>
      <c r="I150">
        <f>ekodom3[[#This Row],[Codziennie]]+ekodom3[[#This Row],[Prace]]+ekodom3[[#This Row],[Podlewanie]]</f>
        <v>490</v>
      </c>
      <c r="J150" s="3">
        <f>IF(ekodom3[[#This Row],[Zużycie]]&gt;ekodom3[[#This Row],[Stan]],ABS(ekodom3[[#This Row],[Zużycie]]-ekodom3[[#This Row],[Stan]]),0)</f>
        <v>490</v>
      </c>
      <c r="K150" s="3">
        <f>ekodom3[[#This Row],[Stan]]-ekodom3[[#This Row],[Zużycie]]+ekodom3[[#This Row],[Z wodociągów]]</f>
        <v>0</v>
      </c>
    </row>
    <row r="151" spans="1:11" x14ac:dyDescent="0.3">
      <c r="A151" s="1">
        <v>44711</v>
      </c>
      <c r="B151">
        <v>0</v>
      </c>
      <c r="C151">
        <f>ekodom3[[#This Row],[retencja]]+K150</f>
        <v>0</v>
      </c>
      <c r="D151">
        <v>190</v>
      </c>
      <c r="E151">
        <f>IF(WEEKDAY(ekodom3[[#This Row],[Data]],2) = 3,70,0)</f>
        <v>0</v>
      </c>
      <c r="F151" s="2">
        <f>IF(AND(MONTH(ekodom3[[#This Row],[Data]])&gt;=4,MONTH(ekodom3[[#This Row],[Data]])&lt;=9),1,0)</f>
        <v>1</v>
      </c>
      <c r="G151" s="2">
        <f>IF(ekodom3[[#This Row],[Czy data pod?]] = 1,IF(ekodom3[[#This Row],[retencja]] = 0,G150+1,0),0)</f>
        <v>11</v>
      </c>
      <c r="H151">
        <f>IF(ekodom3[[#This Row],[Kolumna1]] = 0,0,IF(MOD(ekodom3[[#This Row],[Kolumna1]],5) = 0,300,0))</f>
        <v>0</v>
      </c>
      <c r="I151">
        <f>ekodom3[[#This Row],[Codziennie]]+ekodom3[[#This Row],[Prace]]+ekodom3[[#This Row],[Podlewanie]]</f>
        <v>190</v>
      </c>
      <c r="J151" s="3">
        <f>IF(ekodom3[[#This Row],[Zużycie]]&gt;ekodom3[[#This Row],[Stan]],ABS(ekodom3[[#This Row],[Zużycie]]-ekodom3[[#This Row],[Stan]]),0)</f>
        <v>190</v>
      </c>
      <c r="K151" s="3">
        <f>ekodom3[[#This Row],[Stan]]-ekodom3[[#This Row],[Zużycie]]+ekodom3[[#This Row],[Z wodociągów]]</f>
        <v>0</v>
      </c>
    </row>
    <row r="152" spans="1:11" x14ac:dyDescent="0.3">
      <c r="A152" s="1">
        <v>44712</v>
      </c>
      <c r="B152">
        <v>0</v>
      </c>
      <c r="C152">
        <f>ekodom3[[#This Row],[retencja]]+K151</f>
        <v>0</v>
      </c>
      <c r="D152">
        <v>190</v>
      </c>
      <c r="E152">
        <f>IF(WEEKDAY(ekodom3[[#This Row],[Data]],2) = 3,70,0)</f>
        <v>0</v>
      </c>
      <c r="F152" s="2">
        <f>IF(AND(MONTH(ekodom3[[#This Row],[Data]])&gt;=4,MONTH(ekodom3[[#This Row],[Data]])&lt;=9),1,0)</f>
        <v>1</v>
      </c>
      <c r="G152" s="2">
        <f>IF(ekodom3[[#This Row],[Czy data pod?]] = 1,IF(ekodom3[[#This Row],[retencja]] = 0,G151+1,0),0)</f>
        <v>12</v>
      </c>
      <c r="H152">
        <f>IF(ekodom3[[#This Row],[Kolumna1]] = 0,0,IF(MOD(ekodom3[[#This Row],[Kolumna1]],5) = 0,300,0))</f>
        <v>0</v>
      </c>
      <c r="I152">
        <f>ekodom3[[#This Row],[Codziennie]]+ekodom3[[#This Row],[Prace]]+ekodom3[[#This Row],[Podlewanie]]</f>
        <v>190</v>
      </c>
      <c r="J152" s="3">
        <f>IF(ekodom3[[#This Row],[Zużycie]]&gt;ekodom3[[#This Row],[Stan]],ABS(ekodom3[[#This Row],[Zużycie]]-ekodom3[[#This Row],[Stan]]),0)</f>
        <v>190</v>
      </c>
      <c r="K152" s="3">
        <f>ekodom3[[#This Row],[Stan]]-ekodom3[[#This Row],[Zużycie]]+ekodom3[[#This Row],[Z wodociągów]]</f>
        <v>0</v>
      </c>
    </row>
    <row r="153" spans="1:11" x14ac:dyDescent="0.3">
      <c r="A153" s="1">
        <v>44713</v>
      </c>
      <c r="B153">
        <v>0</v>
      </c>
      <c r="C153">
        <f>ekodom3[[#This Row],[retencja]]+K152</f>
        <v>0</v>
      </c>
      <c r="D153">
        <v>190</v>
      </c>
      <c r="E153">
        <f>IF(WEEKDAY(ekodom3[[#This Row],[Data]],2) = 3,70,0)</f>
        <v>70</v>
      </c>
      <c r="F153" s="2">
        <f>IF(AND(MONTH(ekodom3[[#This Row],[Data]])&gt;=4,MONTH(ekodom3[[#This Row],[Data]])&lt;=9),1,0)</f>
        <v>1</v>
      </c>
      <c r="G153" s="2">
        <f>IF(ekodom3[[#This Row],[Czy data pod?]] = 1,IF(ekodom3[[#This Row],[retencja]] = 0,G152+1,0),0)</f>
        <v>13</v>
      </c>
      <c r="H153">
        <f>IF(ekodom3[[#This Row],[Kolumna1]] = 0,0,IF(MOD(ekodom3[[#This Row],[Kolumna1]],5) = 0,300,0))</f>
        <v>0</v>
      </c>
      <c r="I153">
        <f>ekodom3[[#This Row],[Codziennie]]+ekodom3[[#This Row],[Prace]]+ekodom3[[#This Row],[Podlewanie]]</f>
        <v>260</v>
      </c>
      <c r="J153" s="3">
        <f>IF(ekodom3[[#This Row],[Zużycie]]&gt;ekodom3[[#This Row],[Stan]],ABS(ekodom3[[#This Row],[Zużycie]]-ekodom3[[#This Row],[Stan]]),0)</f>
        <v>260</v>
      </c>
      <c r="K153" s="3">
        <f>ekodom3[[#This Row],[Stan]]-ekodom3[[#This Row],[Zużycie]]+ekodom3[[#This Row],[Z wodociągów]]</f>
        <v>0</v>
      </c>
    </row>
    <row r="154" spans="1:11" x14ac:dyDescent="0.3">
      <c r="A154" s="1">
        <v>44714</v>
      </c>
      <c r="B154">
        <v>18</v>
      </c>
      <c r="C154">
        <f>ekodom3[[#This Row],[retencja]]+K153</f>
        <v>18</v>
      </c>
      <c r="D154">
        <v>190</v>
      </c>
      <c r="E154">
        <f>IF(WEEKDAY(ekodom3[[#This Row],[Data]],2) = 3,70,0)</f>
        <v>0</v>
      </c>
      <c r="F154" s="2">
        <f>IF(AND(MONTH(ekodom3[[#This Row],[Data]])&gt;=4,MONTH(ekodom3[[#This Row],[Data]])&lt;=9),1,0)</f>
        <v>1</v>
      </c>
      <c r="G154" s="2">
        <f>IF(ekodom3[[#This Row],[Czy data pod?]] = 1,IF(ekodom3[[#This Row],[retencja]] = 0,G153+1,0),0)</f>
        <v>0</v>
      </c>
      <c r="H154">
        <f>IF(ekodom3[[#This Row],[Kolumna1]] = 0,0,IF(MOD(ekodom3[[#This Row],[Kolumna1]],5) = 0,300,0))</f>
        <v>0</v>
      </c>
      <c r="I154">
        <f>ekodom3[[#This Row],[Codziennie]]+ekodom3[[#This Row],[Prace]]+ekodom3[[#This Row],[Podlewanie]]</f>
        <v>190</v>
      </c>
      <c r="J154" s="3">
        <f>IF(ekodom3[[#This Row],[Zużycie]]&gt;ekodom3[[#This Row],[Stan]],ABS(ekodom3[[#This Row],[Zużycie]]-ekodom3[[#This Row],[Stan]]),0)</f>
        <v>172</v>
      </c>
      <c r="K154" s="3">
        <f>ekodom3[[#This Row],[Stan]]-ekodom3[[#This Row],[Zużycie]]+ekodom3[[#This Row],[Z wodociągów]]</f>
        <v>0</v>
      </c>
    </row>
    <row r="155" spans="1:11" x14ac:dyDescent="0.3">
      <c r="A155" s="1">
        <v>44715</v>
      </c>
      <c r="B155">
        <v>525</v>
      </c>
      <c r="C155">
        <f>ekodom3[[#This Row],[retencja]]+K154</f>
        <v>525</v>
      </c>
      <c r="D155">
        <v>190</v>
      </c>
      <c r="E155">
        <f>IF(WEEKDAY(ekodom3[[#This Row],[Data]],2) = 3,70,0)</f>
        <v>0</v>
      </c>
      <c r="F155" s="2">
        <f>IF(AND(MONTH(ekodom3[[#This Row],[Data]])&gt;=4,MONTH(ekodom3[[#This Row],[Data]])&lt;=9),1,0)</f>
        <v>1</v>
      </c>
      <c r="G155" s="2">
        <f>IF(ekodom3[[#This Row],[Czy data pod?]] = 1,IF(ekodom3[[#This Row],[retencja]] = 0,G154+1,0),0)</f>
        <v>0</v>
      </c>
      <c r="H155">
        <f>IF(ekodom3[[#This Row],[Kolumna1]] = 0,0,IF(MOD(ekodom3[[#This Row],[Kolumna1]],5) = 0,300,0))</f>
        <v>0</v>
      </c>
      <c r="I155">
        <f>ekodom3[[#This Row],[Codziennie]]+ekodom3[[#This Row],[Prace]]+ekodom3[[#This Row],[Podlewanie]]</f>
        <v>190</v>
      </c>
      <c r="J155" s="3">
        <f>IF(ekodom3[[#This Row],[Zużycie]]&gt;ekodom3[[#This Row],[Stan]],ABS(ekodom3[[#This Row],[Zużycie]]-ekodom3[[#This Row],[Stan]]),0)</f>
        <v>0</v>
      </c>
      <c r="K155" s="3">
        <f>ekodom3[[#This Row],[Stan]]-ekodom3[[#This Row],[Zużycie]]+ekodom3[[#This Row],[Z wodociągów]]</f>
        <v>335</v>
      </c>
    </row>
    <row r="156" spans="1:11" x14ac:dyDescent="0.3">
      <c r="A156" s="1">
        <v>44716</v>
      </c>
      <c r="B156">
        <v>697</v>
      </c>
      <c r="C156">
        <f>ekodom3[[#This Row],[retencja]]+K155</f>
        <v>1032</v>
      </c>
      <c r="D156">
        <v>190</v>
      </c>
      <c r="E156">
        <f>IF(WEEKDAY(ekodom3[[#This Row],[Data]],2) = 3,70,0)</f>
        <v>0</v>
      </c>
      <c r="F156" s="2">
        <f>IF(AND(MONTH(ekodom3[[#This Row],[Data]])&gt;=4,MONTH(ekodom3[[#This Row],[Data]])&lt;=9),1,0)</f>
        <v>1</v>
      </c>
      <c r="G156" s="2">
        <f>IF(ekodom3[[#This Row],[Czy data pod?]] = 1,IF(ekodom3[[#This Row],[retencja]] = 0,G155+1,0),0)</f>
        <v>0</v>
      </c>
      <c r="H156">
        <f>IF(ekodom3[[#This Row],[Kolumna1]] = 0,0,IF(MOD(ekodom3[[#This Row],[Kolumna1]],5) = 0,300,0))</f>
        <v>0</v>
      </c>
      <c r="I156">
        <f>ekodom3[[#This Row],[Codziennie]]+ekodom3[[#This Row],[Prace]]+ekodom3[[#This Row],[Podlewanie]]</f>
        <v>190</v>
      </c>
      <c r="J156" s="3">
        <f>IF(ekodom3[[#This Row],[Zużycie]]&gt;ekodom3[[#This Row],[Stan]],ABS(ekodom3[[#This Row],[Zużycie]]-ekodom3[[#This Row],[Stan]]),0)</f>
        <v>0</v>
      </c>
      <c r="K156" s="3">
        <f>ekodom3[[#This Row],[Stan]]-ekodom3[[#This Row],[Zużycie]]+ekodom3[[#This Row],[Z wodociągów]]</f>
        <v>842</v>
      </c>
    </row>
    <row r="157" spans="1:11" x14ac:dyDescent="0.3">
      <c r="A157" s="1">
        <v>44717</v>
      </c>
      <c r="B157">
        <v>786</v>
      </c>
      <c r="C157">
        <f>ekodom3[[#This Row],[retencja]]+K156</f>
        <v>1628</v>
      </c>
      <c r="D157">
        <v>190</v>
      </c>
      <c r="E157">
        <f>IF(WEEKDAY(ekodom3[[#This Row],[Data]],2) = 3,70,0)</f>
        <v>0</v>
      </c>
      <c r="F157" s="2">
        <f>IF(AND(MONTH(ekodom3[[#This Row],[Data]])&gt;=4,MONTH(ekodom3[[#This Row],[Data]])&lt;=9),1,0)</f>
        <v>1</v>
      </c>
      <c r="G157" s="2">
        <f>IF(ekodom3[[#This Row],[Czy data pod?]] = 1,IF(ekodom3[[#This Row],[retencja]] = 0,G156+1,0),0)</f>
        <v>0</v>
      </c>
      <c r="H157">
        <f>IF(ekodom3[[#This Row],[Kolumna1]] = 0,0,IF(MOD(ekodom3[[#This Row],[Kolumna1]],5) = 0,300,0))</f>
        <v>0</v>
      </c>
      <c r="I157">
        <f>ekodom3[[#This Row],[Codziennie]]+ekodom3[[#This Row],[Prace]]+ekodom3[[#This Row],[Podlewanie]]</f>
        <v>190</v>
      </c>
      <c r="J157" s="3">
        <f>IF(ekodom3[[#This Row],[Zużycie]]&gt;ekodom3[[#This Row],[Stan]],ABS(ekodom3[[#This Row],[Zużycie]]-ekodom3[[#This Row],[Stan]]),0)</f>
        <v>0</v>
      </c>
      <c r="K157" s="3">
        <f>ekodom3[[#This Row],[Stan]]-ekodom3[[#This Row],[Zużycie]]+ekodom3[[#This Row],[Z wodociągów]]</f>
        <v>1438</v>
      </c>
    </row>
    <row r="158" spans="1:11" x14ac:dyDescent="0.3">
      <c r="A158" s="1">
        <v>44718</v>
      </c>
      <c r="B158">
        <v>792</v>
      </c>
      <c r="C158">
        <f>ekodom3[[#This Row],[retencja]]+K157</f>
        <v>2230</v>
      </c>
      <c r="D158">
        <v>190</v>
      </c>
      <c r="E158">
        <f>IF(WEEKDAY(ekodom3[[#This Row],[Data]],2) = 3,70,0)</f>
        <v>0</v>
      </c>
      <c r="F158" s="2">
        <f>IF(AND(MONTH(ekodom3[[#This Row],[Data]])&gt;=4,MONTH(ekodom3[[#This Row],[Data]])&lt;=9),1,0)</f>
        <v>1</v>
      </c>
      <c r="G158" s="2">
        <f>IF(ekodom3[[#This Row],[Czy data pod?]] = 1,IF(ekodom3[[#This Row],[retencja]] = 0,G157+1,0),0)</f>
        <v>0</v>
      </c>
      <c r="H158">
        <f>IF(ekodom3[[#This Row],[Kolumna1]] = 0,0,IF(MOD(ekodom3[[#This Row],[Kolumna1]],5) = 0,300,0))</f>
        <v>0</v>
      </c>
      <c r="I158">
        <f>ekodom3[[#This Row],[Codziennie]]+ekodom3[[#This Row],[Prace]]+ekodom3[[#This Row],[Podlewanie]]</f>
        <v>190</v>
      </c>
      <c r="J158" s="3">
        <f>IF(ekodom3[[#This Row],[Zużycie]]&gt;ekodom3[[#This Row],[Stan]],ABS(ekodom3[[#This Row],[Zużycie]]-ekodom3[[#This Row],[Stan]]),0)</f>
        <v>0</v>
      </c>
      <c r="K158" s="3">
        <f>ekodom3[[#This Row],[Stan]]-ekodom3[[#This Row],[Zużycie]]+ekodom3[[#This Row],[Z wodociągów]]</f>
        <v>2040</v>
      </c>
    </row>
    <row r="159" spans="1:11" x14ac:dyDescent="0.3">
      <c r="A159" s="1">
        <v>44719</v>
      </c>
      <c r="B159">
        <v>0</v>
      </c>
      <c r="C159">
        <f>ekodom3[[#This Row],[retencja]]+K158</f>
        <v>2040</v>
      </c>
      <c r="D159">
        <v>190</v>
      </c>
      <c r="E159">
        <f>IF(WEEKDAY(ekodom3[[#This Row],[Data]],2) = 3,70,0)</f>
        <v>0</v>
      </c>
      <c r="F159" s="2">
        <f>IF(AND(MONTH(ekodom3[[#This Row],[Data]])&gt;=4,MONTH(ekodom3[[#This Row],[Data]])&lt;=9),1,0)</f>
        <v>1</v>
      </c>
      <c r="G159" s="2">
        <f>IF(ekodom3[[#This Row],[Czy data pod?]] = 1,IF(ekodom3[[#This Row],[retencja]] = 0,G158+1,0),0)</f>
        <v>1</v>
      </c>
      <c r="H159">
        <f>IF(ekodom3[[#This Row],[Kolumna1]] = 0,0,IF(MOD(ekodom3[[#This Row],[Kolumna1]],5) = 0,300,0))</f>
        <v>0</v>
      </c>
      <c r="I159">
        <f>ekodom3[[#This Row],[Codziennie]]+ekodom3[[#This Row],[Prace]]+ekodom3[[#This Row],[Podlewanie]]</f>
        <v>190</v>
      </c>
      <c r="J159" s="3">
        <f>IF(ekodom3[[#This Row],[Zużycie]]&gt;ekodom3[[#This Row],[Stan]],ABS(ekodom3[[#This Row],[Zużycie]]-ekodom3[[#This Row],[Stan]]),0)</f>
        <v>0</v>
      </c>
      <c r="K159" s="3">
        <f>ekodom3[[#This Row],[Stan]]-ekodom3[[#This Row],[Zużycie]]+ekodom3[[#This Row],[Z wodociągów]]</f>
        <v>1850</v>
      </c>
    </row>
    <row r="160" spans="1:11" x14ac:dyDescent="0.3">
      <c r="A160" s="1">
        <v>44720</v>
      </c>
      <c r="B160">
        <v>0</v>
      </c>
      <c r="C160">
        <f>ekodom3[[#This Row],[retencja]]+K159</f>
        <v>1850</v>
      </c>
      <c r="D160">
        <v>190</v>
      </c>
      <c r="E160">
        <f>IF(WEEKDAY(ekodom3[[#This Row],[Data]],2) = 3,70,0)</f>
        <v>70</v>
      </c>
      <c r="F160" s="2">
        <f>IF(AND(MONTH(ekodom3[[#This Row],[Data]])&gt;=4,MONTH(ekodom3[[#This Row],[Data]])&lt;=9),1,0)</f>
        <v>1</v>
      </c>
      <c r="G160" s="2">
        <f>IF(ekodom3[[#This Row],[Czy data pod?]] = 1,IF(ekodom3[[#This Row],[retencja]] = 0,G159+1,0),0)</f>
        <v>2</v>
      </c>
      <c r="H160">
        <f>IF(ekodom3[[#This Row],[Kolumna1]] = 0,0,IF(MOD(ekodom3[[#This Row],[Kolumna1]],5) = 0,300,0))</f>
        <v>0</v>
      </c>
      <c r="I160">
        <f>ekodom3[[#This Row],[Codziennie]]+ekodom3[[#This Row],[Prace]]+ekodom3[[#This Row],[Podlewanie]]</f>
        <v>260</v>
      </c>
      <c r="J160" s="3">
        <f>IF(ekodom3[[#This Row],[Zużycie]]&gt;ekodom3[[#This Row],[Stan]],ABS(ekodom3[[#This Row],[Zużycie]]-ekodom3[[#This Row],[Stan]]),0)</f>
        <v>0</v>
      </c>
      <c r="K160" s="3">
        <f>ekodom3[[#This Row],[Stan]]-ekodom3[[#This Row],[Zużycie]]+ekodom3[[#This Row],[Z wodociągów]]</f>
        <v>1590</v>
      </c>
    </row>
    <row r="161" spans="1:11" x14ac:dyDescent="0.3">
      <c r="A161" s="1">
        <v>44721</v>
      </c>
      <c r="B161">
        <v>0</v>
      </c>
      <c r="C161">
        <f>ekodom3[[#This Row],[retencja]]+K160</f>
        <v>1590</v>
      </c>
      <c r="D161">
        <v>190</v>
      </c>
      <c r="E161">
        <f>IF(WEEKDAY(ekodom3[[#This Row],[Data]],2) = 3,70,0)</f>
        <v>0</v>
      </c>
      <c r="F161" s="2">
        <f>IF(AND(MONTH(ekodom3[[#This Row],[Data]])&gt;=4,MONTH(ekodom3[[#This Row],[Data]])&lt;=9),1,0)</f>
        <v>1</v>
      </c>
      <c r="G161" s="2">
        <f>IF(ekodom3[[#This Row],[Czy data pod?]] = 1,IF(ekodom3[[#This Row],[retencja]] = 0,G160+1,0),0)</f>
        <v>3</v>
      </c>
      <c r="H161">
        <f>IF(ekodom3[[#This Row],[Kolumna1]] = 0,0,IF(MOD(ekodom3[[#This Row],[Kolumna1]],5) = 0,300,0))</f>
        <v>0</v>
      </c>
      <c r="I161">
        <f>ekodom3[[#This Row],[Codziennie]]+ekodom3[[#This Row],[Prace]]+ekodom3[[#This Row],[Podlewanie]]</f>
        <v>190</v>
      </c>
      <c r="J161" s="3">
        <f>IF(ekodom3[[#This Row],[Zużycie]]&gt;ekodom3[[#This Row],[Stan]],ABS(ekodom3[[#This Row],[Zużycie]]-ekodom3[[#This Row],[Stan]]),0)</f>
        <v>0</v>
      </c>
      <c r="K161" s="3">
        <f>ekodom3[[#This Row],[Stan]]-ekodom3[[#This Row],[Zużycie]]+ekodom3[[#This Row],[Z wodociągów]]</f>
        <v>1400</v>
      </c>
    </row>
    <row r="162" spans="1:11" x14ac:dyDescent="0.3">
      <c r="A162" s="1">
        <v>44722</v>
      </c>
      <c r="B162">
        <v>0</v>
      </c>
      <c r="C162">
        <f>ekodom3[[#This Row],[retencja]]+K161</f>
        <v>1400</v>
      </c>
      <c r="D162">
        <v>190</v>
      </c>
      <c r="E162">
        <f>IF(WEEKDAY(ekodom3[[#This Row],[Data]],2) = 3,70,0)</f>
        <v>0</v>
      </c>
      <c r="F162" s="2">
        <f>IF(AND(MONTH(ekodom3[[#This Row],[Data]])&gt;=4,MONTH(ekodom3[[#This Row],[Data]])&lt;=9),1,0)</f>
        <v>1</v>
      </c>
      <c r="G162" s="2">
        <f>IF(ekodom3[[#This Row],[Czy data pod?]] = 1,IF(ekodom3[[#This Row],[retencja]] = 0,G161+1,0),0)</f>
        <v>4</v>
      </c>
      <c r="H162">
        <f>IF(ekodom3[[#This Row],[Kolumna1]] = 0,0,IF(MOD(ekodom3[[#This Row],[Kolumna1]],5) = 0,300,0))</f>
        <v>0</v>
      </c>
      <c r="I162">
        <f>ekodom3[[#This Row],[Codziennie]]+ekodom3[[#This Row],[Prace]]+ekodom3[[#This Row],[Podlewanie]]</f>
        <v>190</v>
      </c>
      <c r="J162" s="3">
        <f>IF(ekodom3[[#This Row],[Zużycie]]&gt;ekodom3[[#This Row],[Stan]],ABS(ekodom3[[#This Row],[Zużycie]]-ekodom3[[#This Row],[Stan]]),0)</f>
        <v>0</v>
      </c>
      <c r="K162" s="3">
        <f>ekodom3[[#This Row],[Stan]]-ekodom3[[#This Row],[Zużycie]]+ekodom3[[#This Row],[Z wodociągów]]</f>
        <v>1210</v>
      </c>
    </row>
    <row r="163" spans="1:11" x14ac:dyDescent="0.3">
      <c r="A163" s="1">
        <v>44723</v>
      </c>
      <c r="B163">
        <v>0</v>
      </c>
      <c r="C163">
        <f>ekodom3[[#This Row],[retencja]]+K162</f>
        <v>1210</v>
      </c>
      <c r="D163">
        <v>190</v>
      </c>
      <c r="E163">
        <f>IF(WEEKDAY(ekodom3[[#This Row],[Data]],2) = 3,70,0)</f>
        <v>0</v>
      </c>
      <c r="F163" s="2">
        <f>IF(AND(MONTH(ekodom3[[#This Row],[Data]])&gt;=4,MONTH(ekodom3[[#This Row],[Data]])&lt;=9),1,0)</f>
        <v>1</v>
      </c>
      <c r="G163" s="2">
        <f>IF(ekodom3[[#This Row],[Czy data pod?]] = 1,IF(ekodom3[[#This Row],[retencja]] = 0,G162+1,0),0)</f>
        <v>5</v>
      </c>
      <c r="H163">
        <f>IF(ekodom3[[#This Row],[Kolumna1]] = 0,0,IF(MOD(ekodom3[[#This Row],[Kolumna1]],5) = 0,300,0))</f>
        <v>300</v>
      </c>
      <c r="I163">
        <f>ekodom3[[#This Row],[Codziennie]]+ekodom3[[#This Row],[Prace]]+ekodom3[[#This Row],[Podlewanie]]</f>
        <v>490</v>
      </c>
      <c r="J163" s="3">
        <f>IF(ekodom3[[#This Row],[Zużycie]]&gt;ekodom3[[#This Row],[Stan]],ABS(ekodom3[[#This Row],[Zużycie]]-ekodom3[[#This Row],[Stan]]),0)</f>
        <v>0</v>
      </c>
      <c r="K163" s="3">
        <f>ekodom3[[#This Row],[Stan]]-ekodom3[[#This Row],[Zużycie]]+ekodom3[[#This Row],[Z wodociągów]]</f>
        <v>720</v>
      </c>
    </row>
    <row r="164" spans="1:11" x14ac:dyDescent="0.3">
      <c r="A164" s="1">
        <v>44724</v>
      </c>
      <c r="B164">
        <v>0</v>
      </c>
      <c r="C164">
        <f>ekodom3[[#This Row],[retencja]]+K163</f>
        <v>720</v>
      </c>
      <c r="D164">
        <v>190</v>
      </c>
      <c r="E164">
        <f>IF(WEEKDAY(ekodom3[[#This Row],[Data]],2) = 3,70,0)</f>
        <v>0</v>
      </c>
      <c r="F164" s="2">
        <f>IF(AND(MONTH(ekodom3[[#This Row],[Data]])&gt;=4,MONTH(ekodom3[[#This Row],[Data]])&lt;=9),1,0)</f>
        <v>1</v>
      </c>
      <c r="G164" s="2">
        <f>IF(ekodom3[[#This Row],[Czy data pod?]] = 1,IF(ekodom3[[#This Row],[retencja]] = 0,G163+1,0),0)</f>
        <v>6</v>
      </c>
      <c r="H164">
        <f>IF(ekodom3[[#This Row],[Kolumna1]] = 0,0,IF(MOD(ekodom3[[#This Row],[Kolumna1]],5) = 0,300,0))</f>
        <v>0</v>
      </c>
      <c r="I164">
        <f>ekodom3[[#This Row],[Codziennie]]+ekodom3[[#This Row],[Prace]]+ekodom3[[#This Row],[Podlewanie]]</f>
        <v>190</v>
      </c>
      <c r="J164" s="3">
        <f>IF(ekodom3[[#This Row],[Zużycie]]&gt;ekodom3[[#This Row],[Stan]],ABS(ekodom3[[#This Row],[Zużycie]]-ekodom3[[#This Row],[Stan]]),0)</f>
        <v>0</v>
      </c>
      <c r="K164" s="3">
        <f>ekodom3[[#This Row],[Stan]]-ekodom3[[#This Row],[Zużycie]]+ekodom3[[#This Row],[Z wodociągów]]</f>
        <v>530</v>
      </c>
    </row>
    <row r="165" spans="1:11" x14ac:dyDescent="0.3">
      <c r="A165" s="1">
        <v>44725</v>
      </c>
      <c r="B165">
        <v>0</v>
      </c>
      <c r="C165">
        <f>ekodom3[[#This Row],[retencja]]+K164</f>
        <v>530</v>
      </c>
      <c r="D165">
        <v>190</v>
      </c>
      <c r="E165">
        <f>IF(WEEKDAY(ekodom3[[#This Row],[Data]],2) = 3,70,0)</f>
        <v>0</v>
      </c>
      <c r="F165" s="2">
        <f>IF(AND(MONTH(ekodom3[[#This Row],[Data]])&gt;=4,MONTH(ekodom3[[#This Row],[Data]])&lt;=9),1,0)</f>
        <v>1</v>
      </c>
      <c r="G165" s="2">
        <f>IF(ekodom3[[#This Row],[Czy data pod?]] = 1,IF(ekodom3[[#This Row],[retencja]] = 0,G164+1,0),0)</f>
        <v>7</v>
      </c>
      <c r="H165">
        <f>IF(ekodom3[[#This Row],[Kolumna1]] = 0,0,IF(MOD(ekodom3[[#This Row],[Kolumna1]],5) = 0,300,0))</f>
        <v>0</v>
      </c>
      <c r="I165">
        <f>ekodom3[[#This Row],[Codziennie]]+ekodom3[[#This Row],[Prace]]+ekodom3[[#This Row],[Podlewanie]]</f>
        <v>190</v>
      </c>
      <c r="J165" s="3">
        <f>IF(ekodom3[[#This Row],[Zużycie]]&gt;ekodom3[[#This Row],[Stan]],ABS(ekodom3[[#This Row],[Zużycie]]-ekodom3[[#This Row],[Stan]]),0)</f>
        <v>0</v>
      </c>
      <c r="K165" s="3">
        <f>ekodom3[[#This Row],[Stan]]-ekodom3[[#This Row],[Zużycie]]+ekodom3[[#This Row],[Z wodociągów]]</f>
        <v>340</v>
      </c>
    </row>
    <row r="166" spans="1:11" x14ac:dyDescent="0.3">
      <c r="A166" s="1">
        <v>44726</v>
      </c>
      <c r="B166">
        <v>0</v>
      </c>
      <c r="C166">
        <f>ekodom3[[#This Row],[retencja]]+K165</f>
        <v>340</v>
      </c>
      <c r="D166">
        <v>190</v>
      </c>
      <c r="E166">
        <f>IF(WEEKDAY(ekodom3[[#This Row],[Data]],2) = 3,70,0)</f>
        <v>0</v>
      </c>
      <c r="F166" s="2">
        <f>IF(AND(MONTH(ekodom3[[#This Row],[Data]])&gt;=4,MONTH(ekodom3[[#This Row],[Data]])&lt;=9),1,0)</f>
        <v>1</v>
      </c>
      <c r="G166" s="2">
        <f>IF(ekodom3[[#This Row],[Czy data pod?]] = 1,IF(ekodom3[[#This Row],[retencja]] = 0,G165+1,0),0)</f>
        <v>8</v>
      </c>
      <c r="H166">
        <f>IF(ekodom3[[#This Row],[Kolumna1]] = 0,0,IF(MOD(ekodom3[[#This Row],[Kolumna1]],5) = 0,300,0))</f>
        <v>0</v>
      </c>
      <c r="I166">
        <f>ekodom3[[#This Row],[Codziennie]]+ekodom3[[#This Row],[Prace]]+ekodom3[[#This Row],[Podlewanie]]</f>
        <v>190</v>
      </c>
      <c r="J166" s="3">
        <f>IF(ekodom3[[#This Row],[Zużycie]]&gt;ekodom3[[#This Row],[Stan]],ABS(ekodom3[[#This Row],[Zużycie]]-ekodom3[[#This Row],[Stan]]),0)</f>
        <v>0</v>
      </c>
      <c r="K166" s="3">
        <f>ekodom3[[#This Row],[Stan]]-ekodom3[[#This Row],[Zużycie]]+ekodom3[[#This Row],[Z wodociągów]]</f>
        <v>150</v>
      </c>
    </row>
    <row r="167" spans="1:11" x14ac:dyDescent="0.3">
      <c r="A167" s="1">
        <v>44727</v>
      </c>
      <c r="B167">
        <v>0</v>
      </c>
      <c r="C167">
        <f>ekodom3[[#This Row],[retencja]]+K166</f>
        <v>150</v>
      </c>
      <c r="D167">
        <v>190</v>
      </c>
      <c r="E167">
        <f>IF(WEEKDAY(ekodom3[[#This Row],[Data]],2) = 3,70,0)</f>
        <v>70</v>
      </c>
      <c r="F167" s="2">
        <f>IF(AND(MONTH(ekodom3[[#This Row],[Data]])&gt;=4,MONTH(ekodom3[[#This Row],[Data]])&lt;=9),1,0)</f>
        <v>1</v>
      </c>
      <c r="G167" s="2">
        <f>IF(ekodom3[[#This Row],[Czy data pod?]] = 1,IF(ekodom3[[#This Row],[retencja]] = 0,G166+1,0),0)</f>
        <v>9</v>
      </c>
      <c r="H167">
        <f>IF(ekodom3[[#This Row],[Kolumna1]] = 0,0,IF(MOD(ekodom3[[#This Row],[Kolumna1]],5) = 0,300,0))</f>
        <v>0</v>
      </c>
      <c r="I167">
        <f>ekodom3[[#This Row],[Codziennie]]+ekodom3[[#This Row],[Prace]]+ekodom3[[#This Row],[Podlewanie]]</f>
        <v>260</v>
      </c>
      <c r="J167" s="3">
        <f>IF(ekodom3[[#This Row],[Zużycie]]&gt;ekodom3[[#This Row],[Stan]],ABS(ekodom3[[#This Row],[Zużycie]]-ekodom3[[#This Row],[Stan]]),0)</f>
        <v>110</v>
      </c>
      <c r="K167" s="3">
        <f>ekodom3[[#This Row],[Stan]]-ekodom3[[#This Row],[Zużycie]]+ekodom3[[#This Row],[Z wodociągów]]</f>
        <v>0</v>
      </c>
    </row>
    <row r="168" spans="1:11" x14ac:dyDescent="0.3">
      <c r="A168" s="1">
        <v>44728</v>
      </c>
      <c r="B168">
        <v>0</v>
      </c>
      <c r="C168">
        <f>ekodom3[[#This Row],[retencja]]+K167</f>
        <v>0</v>
      </c>
      <c r="D168">
        <v>190</v>
      </c>
      <c r="E168">
        <f>IF(WEEKDAY(ekodom3[[#This Row],[Data]],2) = 3,70,0)</f>
        <v>0</v>
      </c>
      <c r="F168" s="2">
        <f>IF(AND(MONTH(ekodom3[[#This Row],[Data]])&gt;=4,MONTH(ekodom3[[#This Row],[Data]])&lt;=9),1,0)</f>
        <v>1</v>
      </c>
      <c r="G168" s="2">
        <f>IF(ekodom3[[#This Row],[Czy data pod?]] = 1,IF(ekodom3[[#This Row],[retencja]] = 0,G167+1,0),0)</f>
        <v>10</v>
      </c>
      <c r="H168">
        <f>IF(ekodom3[[#This Row],[Kolumna1]] = 0,0,IF(MOD(ekodom3[[#This Row],[Kolumna1]],5) = 0,300,0))</f>
        <v>300</v>
      </c>
      <c r="I168">
        <f>ekodom3[[#This Row],[Codziennie]]+ekodom3[[#This Row],[Prace]]+ekodom3[[#This Row],[Podlewanie]]</f>
        <v>490</v>
      </c>
      <c r="J168" s="3">
        <f>IF(ekodom3[[#This Row],[Zużycie]]&gt;ekodom3[[#This Row],[Stan]],ABS(ekodom3[[#This Row],[Zużycie]]-ekodom3[[#This Row],[Stan]]),0)</f>
        <v>490</v>
      </c>
      <c r="K168" s="3">
        <f>ekodom3[[#This Row],[Stan]]-ekodom3[[#This Row],[Zużycie]]+ekodom3[[#This Row],[Z wodociągów]]</f>
        <v>0</v>
      </c>
    </row>
    <row r="169" spans="1:11" x14ac:dyDescent="0.3">
      <c r="A169" s="1">
        <v>44729</v>
      </c>
      <c r="B169">
        <v>998</v>
      </c>
      <c r="C169">
        <f>ekodom3[[#This Row],[retencja]]+K168</f>
        <v>998</v>
      </c>
      <c r="D169">
        <v>190</v>
      </c>
      <c r="E169">
        <f>IF(WEEKDAY(ekodom3[[#This Row],[Data]],2) = 3,70,0)</f>
        <v>0</v>
      </c>
      <c r="F169" s="2">
        <f>IF(AND(MONTH(ekodom3[[#This Row],[Data]])&gt;=4,MONTH(ekodom3[[#This Row],[Data]])&lt;=9),1,0)</f>
        <v>1</v>
      </c>
      <c r="G169" s="2">
        <f>IF(ekodom3[[#This Row],[Czy data pod?]] = 1,IF(ekodom3[[#This Row],[retencja]] = 0,G168+1,0),0)</f>
        <v>0</v>
      </c>
      <c r="H169">
        <f>IF(ekodom3[[#This Row],[Kolumna1]] = 0,0,IF(MOD(ekodom3[[#This Row],[Kolumna1]],5) = 0,300,0))</f>
        <v>0</v>
      </c>
      <c r="I169">
        <f>ekodom3[[#This Row],[Codziennie]]+ekodom3[[#This Row],[Prace]]+ekodom3[[#This Row],[Podlewanie]]</f>
        <v>190</v>
      </c>
      <c r="J169" s="3">
        <f>IF(ekodom3[[#This Row],[Zużycie]]&gt;ekodom3[[#This Row],[Stan]],ABS(ekodom3[[#This Row],[Zużycie]]-ekodom3[[#This Row],[Stan]]),0)</f>
        <v>0</v>
      </c>
      <c r="K169" s="3">
        <f>ekodom3[[#This Row],[Stan]]-ekodom3[[#This Row],[Zużycie]]+ekodom3[[#This Row],[Z wodociągów]]</f>
        <v>808</v>
      </c>
    </row>
    <row r="170" spans="1:11" x14ac:dyDescent="0.3">
      <c r="A170" s="1">
        <v>44730</v>
      </c>
      <c r="B170">
        <v>0</v>
      </c>
      <c r="C170">
        <f>ekodom3[[#This Row],[retencja]]+K169</f>
        <v>808</v>
      </c>
      <c r="D170">
        <v>190</v>
      </c>
      <c r="E170">
        <f>IF(WEEKDAY(ekodom3[[#This Row],[Data]],2) = 3,70,0)</f>
        <v>0</v>
      </c>
      <c r="F170" s="2">
        <f>IF(AND(MONTH(ekodom3[[#This Row],[Data]])&gt;=4,MONTH(ekodom3[[#This Row],[Data]])&lt;=9),1,0)</f>
        <v>1</v>
      </c>
      <c r="G170" s="2">
        <f>IF(ekodom3[[#This Row],[Czy data pod?]] = 1,IF(ekodom3[[#This Row],[retencja]] = 0,G169+1,0),0)</f>
        <v>1</v>
      </c>
      <c r="H170">
        <f>IF(ekodom3[[#This Row],[Kolumna1]] = 0,0,IF(MOD(ekodom3[[#This Row],[Kolumna1]],5) = 0,300,0))</f>
        <v>0</v>
      </c>
      <c r="I170">
        <f>ekodom3[[#This Row],[Codziennie]]+ekodom3[[#This Row],[Prace]]+ekodom3[[#This Row],[Podlewanie]]</f>
        <v>190</v>
      </c>
      <c r="J170" s="3">
        <f>IF(ekodom3[[#This Row],[Zużycie]]&gt;ekodom3[[#This Row],[Stan]],ABS(ekodom3[[#This Row],[Zużycie]]-ekodom3[[#This Row],[Stan]]),0)</f>
        <v>0</v>
      </c>
      <c r="K170" s="3">
        <f>ekodom3[[#This Row],[Stan]]-ekodom3[[#This Row],[Zużycie]]+ekodom3[[#This Row],[Z wodociągów]]</f>
        <v>618</v>
      </c>
    </row>
    <row r="171" spans="1:11" x14ac:dyDescent="0.3">
      <c r="A171" s="1">
        <v>44731</v>
      </c>
      <c r="B171">
        <v>0</v>
      </c>
      <c r="C171">
        <f>ekodom3[[#This Row],[retencja]]+K170</f>
        <v>618</v>
      </c>
      <c r="D171">
        <v>190</v>
      </c>
      <c r="E171">
        <f>IF(WEEKDAY(ekodom3[[#This Row],[Data]],2) = 3,70,0)</f>
        <v>0</v>
      </c>
      <c r="F171" s="2">
        <f>IF(AND(MONTH(ekodom3[[#This Row],[Data]])&gt;=4,MONTH(ekodom3[[#This Row],[Data]])&lt;=9),1,0)</f>
        <v>1</v>
      </c>
      <c r="G171" s="2">
        <f>IF(ekodom3[[#This Row],[Czy data pod?]] = 1,IF(ekodom3[[#This Row],[retencja]] = 0,G170+1,0),0)</f>
        <v>2</v>
      </c>
      <c r="H171">
        <f>IF(ekodom3[[#This Row],[Kolumna1]] = 0,0,IF(MOD(ekodom3[[#This Row],[Kolumna1]],5) = 0,300,0))</f>
        <v>0</v>
      </c>
      <c r="I171">
        <f>ekodom3[[#This Row],[Codziennie]]+ekodom3[[#This Row],[Prace]]+ekodom3[[#This Row],[Podlewanie]]</f>
        <v>190</v>
      </c>
      <c r="J171" s="3">
        <f>IF(ekodom3[[#This Row],[Zużycie]]&gt;ekodom3[[#This Row],[Stan]],ABS(ekodom3[[#This Row],[Zużycie]]-ekodom3[[#This Row],[Stan]]),0)</f>
        <v>0</v>
      </c>
      <c r="K171" s="3">
        <f>ekodom3[[#This Row],[Stan]]-ekodom3[[#This Row],[Zużycie]]+ekodom3[[#This Row],[Z wodociągów]]</f>
        <v>428</v>
      </c>
    </row>
    <row r="172" spans="1:11" x14ac:dyDescent="0.3">
      <c r="A172" s="1">
        <v>44732</v>
      </c>
      <c r="B172">
        <v>0</v>
      </c>
      <c r="C172">
        <f>ekodom3[[#This Row],[retencja]]+K171</f>
        <v>428</v>
      </c>
      <c r="D172">
        <v>190</v>
      </c>
      <c r="E172">
        <f>IF(WEEKDAY(ekodom3[[#This Row],[Data]],2) = 3,70,0)</f>
        <v>0</v>
      </c>
      <c r="F172" s="2">
        <f>IF(AND(MONTH(ekodom3[[#This Row],[Data]])&gt;=4,MONTH(ekodom3[[#This Row],[Data]])&lt;=9),1,0)</f>
        <v>1</v>
      </c>
      <c r="G172" s="2">
        <f>IF(ekodom3[[#This Row],[Czy data pod?]] = 1,IF(ekodom3[[#This Row],[retencja]] = 0,G171+1,0),0)</f>
        <v>3</v>
      </c>
      <c r="H172">
        <f>IF(ekodom3[[#This Row],[Kolumna1]] = 0,0,IF(MOD(ekodom3[[#This Row],[Kolumna1]],5) = 0,300,0))</f>
        <v>0</v>
      </c>
      <c r="I172">
        <f>ekodom3[[#This Row],[Codziennie]]+ekodom3[[#This Row],[Prace]]+ekodom3[[#This Row],[Podlewanie]]</f>
        <v>190</v>
      </c>
      <c r="J172" s="3">
        <f>IF(ekodom3[[#This Row],[Zużycie]]&gt;ekodom3[[#This Row],[Stan]],ABS(ekodom3[[#This Row],[Zużycie]]-ekodom3[[#This Row],[Stan]]),0)</f>
        <v>0</v>
      </c>
      <c r="K172" s="3">
        <f>ekodom3[[#This Row],[Stan]]-ekodom3[[#This Row],[Zużycie]]+ekodom3[[#This Row],[Z wodociągów]]</f>
        <v>238</v>
      </c>
    </row>
    <row r="173" spans="1:11" x14ac:dyDescent="0.3">
      <c r="A173" s="1">
        <v>44733</v>
      </c>
      <c r="B173">
        <v>0</v>
      </c>
      <c r="C173">
        <f>ekodom3[[#This Row],[retencja]]+K172</f>
        <v>238</v>
      </c>
      <c r="D173">
        <v>190</v>
      </c>
      <c r="E173">
        <f>IF(WEEKDAY(ekodom3[[#This Row],[Data]],2) = 3,70,0)</f>
        <v>0</v>
      </c>
      <c r="F173" s="2">
        <f>IF(AND(MONTH(ekodom3[[#This Row],[Data]])&gt;=4,MONTH(ekodom3[[#This Row],[Data]])&lt;=9),1,0)</f>
        <v>1</v>
      </c>
      <c r="G173" s="2">
        <f>IF(ekodom3[[#This Row],[Czy data pod?]] = 1,IF(ekodom3[[#This Row],[retencja]] = 0,G172+1,0),0)</f>
        <v>4</v>
      </c>
      <c r="H173">
        <f>IF(ekodom3[[#This Row],[Kolumna1]] = 0,0,IF(MOD(ekodom3[[#This Row],[Kolumna1]],5) = 0,300,0))</f>
        <v>0</v>
      </c>
      <c r="I173">
        <f>ekodom3[[#This Row],[Codziennie]]+ekodom3[[#This Row],[Prace]]+ekodom3[[#This Row],[Podlewanie]]</f>
        <v>190</v>
      </c>
      <c r="J173" s="3">
        <f>IF(ekodom3[[#This Row],[Zużycie]]&gt;ekodom3[[#This Row],[Stan]],ABS(ekodom3[[#This Row],[Zużycie]]-ekodom3[[#This Row],[Stan]]),0)</f>
        <v>0</v>
      </c>
      <c r="K173" s="3">
        <f>ekodom3[[#This Row],[Stan]]-ekodom3[[#This Row],[Zużycie]]+ekodom3[[#This Row],[Z wodociągów]]</f>
        <v>48</v>
      </c>
    </row>
    <row r="174" spans="1:11" x14ac:dyDescent="0.3">
      <c r="A174" s="1">
        <v>44734</v>
      </c>
      <c r="B174">
        <v>0</v>
      </c>
      <c r="C174">
        <f>ekodom3[[#This Row],[retencja]]+K173</f>
        <v>48</v>
      </c>
      <c r="D174">
        <v>190</v>
      </c>
      <c r="E174">
        <f>IF(WEEKDAY(ekodom3[[#This Row],[Data]],2) = 3,70,0)</f>
        <v>70</v>
      </c>
      <c r="F174" s="2">
        <f>IF(AND(MONTH(ekodom3[[#This Row],[Data]])&gt;=4,MONTH(ekodom3[[#This Row],[Data]])&lt;=9),1,0)</f>
        <v>1</v>
      </c>
      <c r="G174" s="2">
        <f>IF(ekodom3[[#This Row],[Czy data pod?]] = 1,IF(ekodom3[[#This Row],[retencja]] = 0,G173+1,0),0)</f>
        <v>5</v>
      </c>
      <c r="H174">
        <f>IF(ekodom3[[#This Row],[Kolumna1]] = 0,0,IF(MOD(ekodom3[[#This Row],[Kolumna1]],5) = 0,300,0))</f>
        <v>300</v>
      </c>
      <c r="I174">
        <f>ekodom3[[#This Row],[Codziennie]]+ekodom3[[#This Row],[Prace]]+ekodom3[[#This Row],[Podlewanie]]</f>
        <v>560</v>
      </c>
      <c r="J174" s="3">
        <f>IF(ekodom3[[#This Row],[Zużycie]]&gt;ekodom3[[#This Row],[Stan]],ABS(ekodom3[[#This Row],[Zużycie]]-ekodom3[[#This Row],[Stan]]),0)</f>
        <v>512</v>
      </c>
      <c r="K174" s="3">
        <f>ekodom3[[#This Row],[Stan]]-ekodom3[[#This Row],[Zużycie]]+ekodom3[[#This Row],[Z wodociągów]]</f>
        <v>0</v>
      </c>
    </row>
    <row r="175" spans="1:11" x14ac:dyDescent="0.3">
      <c r="A175" s="1">
        <v>44735</v>
      </c>
      <c r="B175">
        <v>0</v>
      </c>
      <c r="C175">
        <f>ekodom3[[#This Row],[retencja]]+K174</f>
        <v>0</v>
      </c>
      <c r="D175">
        <v>190</v>
      </c>
      <c r="E175">
        <f>IF(WEEKDAY(ekodom3[[#This Row],[Data]],2) = 3,70,0)</f>
        <v>0</v>
      </c>
      <c r="F175" s="2">
        <f>IF(AND(MONTH(ekodom3[[#This Row],[Data]])&gt;=4,MONTH(ekodom3[[#This Row],[Data]])&lt;=9),1,0)</f>
        <v>1</v>
      </c>
      <c r="G175" s="2">
        <f>IF(ekodom3[[#This Row],[Czy data pod?]] = 1,IF(ekodom3[[#This Row],[retencja]] = 0,G174+1,0),0)</f>
        <v>6</v>
      </c>
      <c r="H175">
        <f>IF(ekodom3[[#This Row],[Kolumna1]] = 0,0,IF(MOD(ekodom3[[#This Row],[Kolumna1]],5) = 0,300,0))</f>
        <v>0</v>
      </c>
      <c r="I175">
        <f>ekodom3[[#This Row],[Codziennie]]+ekodom3[[#This Row],[Prace]]+ekodom3[[#This Row],[Podlewanie]]</f>
        <v>190</v>
      </c>
      <c r="J175" s="3">
        <f>IF(ekodom3[[#This Row],[Zużycie]]&gt;ekodom3[[#This Row],[Stan]],ABS(ekodom3[[#This Row],[Zużycie]]-ekodom3[[#This Row],[Stan]]),0)</f>
        <v>190</v>
      </c>
      <c r="K175" s="3">
        <f>ekodom3[[#This Row],[Stan]]-ekodom3[[#This Row],[Zużycie]]+ekodom3[[#This Row],[Z wodociągów]]</f>
        <v>0</v>
      </c>
    </row>
    <row r="176" spans="1:11" x14ac:dyDescent="0.3">
      <c r="A176" s="1">
        <v>44736</v>
      </c>
      <c r="B176">
        <v>0</v>
      </c>
      <c r="C176">
        <f>ekodom3[[#This Row],[retencja]]+K175</f>
        <v>0</v>
      </c>
      <c r="D176">
        <v>190</v>
      </c>
      <c r="E176">
        <f>IF(WEEKDAY(ekodom3[[#This Row],[Data]],2) = 3,70,0)</f>
        <v>0</v>
      </c>
      <c r="F176" s="2">
        <f>IF(AND(MONTH(ekodom3[[#This Row],[Data]])&gt;=4,MONTH(ekodom3[[#This Row],[Data]])&lt;=9),1,0)</f>
        <v>1</v>
      </c>
      <c r="G176" s="2">
        <f>IF(ekodom3[[#This Row],[Czy data pod?]] = 1,IF(ekodom3[[#This Row],[retencja]] = 0,G175+1,0),0)</f>
        <v>7</v>
      </c>
      <c r="H176">
        <f>IF(ekodom3[[#This Row],[Kolumna1]] = 0,0,IF(MOD(ekodom3[[#This Row],[Kolumna1]],5) = 0,300,0))</f>
        <v>0</v>
      </c>
      <c r="I176">
        <f>ekodom3[[#This Row],[Codziennie]]+ekodom3[[#This Row],[Prace]]+ekodom3[[#This Row],[Podlewanie]]</f>
        <v>190</v>
      </c>
      <c r="J176" s="3">
        <f>IF(ekodom3[[#This Row],[Zużycie]]&gt;ekodom3[[#This Row],[Stan]],ABS(ekodom3[[#This Row],[Zużycie]]-ekodom3[[#This Row],[Stan]]),0)</f>
        <v>190</v>
      </c>
      <c r="K176" s="3">
        <f>ekodom3[[#This Row],[Stan]]-ekodom3[[#This Row],[Zużycie]]+ekodom3[[#This Row],[Z wodociągów]]</f>
        <v>0</v>
      </c>
    </row>
    <row r="177" spans="1:11" x14ac:dyDescent="0.3">
      <c r="A177" s="1">
        <v>44737</v>
      </c>
      <c r="B177">
        <v>0</v>
      </c>
      <c r="C177">
        <f>ekodom3[[#This Row],[retencja]]+K176</f>
        <v>0</v>
      </c>
      <c r="D177">
        <v>190</v>
      </c>
      <c r="E177">
        <f>IF(WEEKDAY(ekodom3[[#This Row],[Data]],2) = 3,70,0)</f>
        <v>0</v>
      </c>
      <c r="F177" s="2">
        <f>IF(AND(MONTH(ekodom3[[#This Row],[Data]])&gt;=4,MONTH(ekodom3[[#This Row],[Data]])&lt;=9),1,0)</f>
        <v>1</v>
      </c>
      <c r="G177" s="2">
        <f>IF(ekodom3[[#This Row],[Czy data pod?]] = 1,IF(ekodom3[[#This Row],[retencja]] = 0,G176+1,0),0)</f>
        <v>8</v>
      </c>
      <c r="H177">
        <f>IF(ekodom3[[#This Row],[Kolumna1]] = 0,0,IF(MOD(ekodom3[[#This Row],[Kolumna1]],5) = 0,300,0))</f>
        <v>0</v>
      </c>
      <c r="I177">
        <f>ekodom3[[#This Row],[Codziennie]]+ekodom3[[#This Row],[Prace]]+ekodom3[[#This Row],[Podlewanie]]</f>
        <v>190</v>
      </c>
      <c r="J177" s="3">
        <f>IF(ekodom3[[#This Row],[Zużycie]]&gt;ekodom3[[#This Row],[Stan]],ABS(ekodom3[[#This Row],[Zużycie]]-ekodom3[[#This Row],[Stan]]),0)</f>
        <v>190</v>
      </c>
      <c r="K177" s="3">
        <f>ekodom3[[#This Row],[Stan]]-ekodom3[[#This Row],[Zużycie]]+ekodom3[[#This Row],[Z wodociągów]]</f>
        <v>0</v>
      </c>
    </row>
    <row r="178" spans="1:11" x14ac:dyDescent="0.3">
      <c r="A178" s="1">
        <v>44738</v>
      </c>
      <c r="B178">
        <v>540</v>
      </c>
      <c r="C178">
        <f>ekodom3[[#This Row],[retencja]]+K177</f>
        <v>540</v>
      </c>
      <c r="D178">
        <v>190</v>
      </c>
      <c r="E178">
        <f>IF(WEEKDAY(ekodom3[[#This Row],[Data]],2) = 3,70,0)</f>
        <v>0</v>
      </c>
      <c r="F178" s="2">
        <f>IF(AND(MONTH(ekodom3[[#This Row],[Data]])&gt;=4,MONTH(ekodom3[[#This Row],[Data]])&lt;=9),1,0)</f>
        <v>1</v>
      </c>
      <c r="G178" s="2">
        <f>IF(ekodom3[[#This Row],[Czy data pod?]] = 1,IF(ekodom3[[#This Row],[retencja]] = 0,G177+1,0),0)</f>
        <v>0</v>
      </c>
      <c r="H178">
        <f>IF(ekodom3[[#This Row],[Kolumna1]] = 0,0,IF(MOD(ekodom3[[#This Row],[Kolumna1]],5) = 0,300,0))</f>
        <v>0</v>
      </c>
      <c r="I178">
        <f>ekodom3[[#This Row],[Codziennie]]+ekodom3[[#This Row],[Prace]]+ekodom3[[#This Row],[Podlewanie]]</f>
        <v>190</v>
      </c>
      <c r="J178" s="3">
        <f>IF(ekodom3[[#This Row],[Zużycie]]&gt;ekodom3[[#This Row],[Stan]],ABS(ekodom3[[#This Row],[Zużycie]]-ekodom3[[#This Row],[Stan]]),0)</f>
        <v>0</v>
      </c>
      <c r="K178" s="3">
        <f>ekodom3[[#This Row],[Stan]]-ekodom3[[#This Row],[Zużycie]]+ekodom3[[#This Row],[Z wodociągów]]</f>
        <v>350</v>
      </c>
    </row>
    <row r="179" spans="1:11" x14ac:dyDescent="0.3">
      <c r="A179" s="1">
        <v>44739</v>
      </c>
      <c r="B179">
        <v>607</v>
      </c>
      <c r="C179">
        <f>ekodom3[[#This Row],[retencja]]+K178</f>
        <v>957</v>
      </c>
      <c r="D179">
        <v>190</v>
      </c>
      <c r="E179">
        <f>IF(WEEKDAY(ekodom3[[#This Row],[Data]],2) = 3,70,0)</f>
        <v>0</v>
      </c>
      <c r="F179" s="2">
        <f>IF(AND(MONTH(ekodom3[[#This Row],[Data]])&gt;=4,MONTH(ekodom3[[#This Row],[Data]])&lt;=9),1,0)</f>
        <v>1</v>
      </c>
      <c r="G179" s="2">
        <f>IF(ekodom3[[#This Row],[Czy data pod?]] = 1,IF(ekodom3[[#This Row],[retencja]] = 0,G178+1,0),0)</f>
        <v>0</v>
      </c>
      <c r="H179">
        <f>IF(ekodom3[[#This Row],[Kolumna1]] = 0,0,IF(MOD(ekodom3[[#This Row],[Kolumna1]],5) = 0,300,0))</f>
        <v>0</v>
      </c>
      <c r="I179">
        <f>ekodom3[[#This Row],[Codziennie]]+ekodom3[[#This Row],[Prace]]+ekodom3[[#This Row],[Podlewanie]]</f>
        <v>190</v>
      </c>
      <c r="J179" s="3">
        <f>IF(ekodom3[[#This Row],[Zużycie]]&gt;ekodom3[[#This Row],[Stan]],ABS(ekodom3[[#This Row],[Zużycie]]-ekodom3[[#This Row],[Stan]]),0)</f>
        <v>0</v>
      </c>
      <c r="K179" s="3">
        <f>ekodom3[[#This Row],[Stan]]-ekodom3[[#This Row],[Zużycie]]+ekodom3[[#This Row],[Z wodociągów]]</f>
        <v>767</v>
      </c>
    </row>
    <row r="180" spans="1:11" x14ac:dyDescent="0.3">
      <c r="A180" s="1">
        <v>44740</v>
      </c>
      <c r="B180">
        <v>603</v>
      </c>
      <c r="C180">
        <f>ekodom3[[#This Row],[retencja]]+K179</f>
        <v>1370</v>
      </c>
      <c r="D180">
        <v>190</v>
      </c>
      <c r="E180">
        <f>IF(WEEKDAY(ekodom3[[#This Row],[Data]],2) = 3,70,0)</f>
        <v>0</v>
      </c>
      <c r="F180" s="2">
        <f>IF(AND(MONTH(ekodom3[[#This Row],[Data]])&gt;=4,MONTH(ekodom3[[#This Row],[Data]])&lt;=9),1,0)</f>
        <v>1</v>
      </c>
      <c r="G180" s="2">
        <f>IF(ekodom3[[#This Row],[Czy data pod?]] = 1,IF(ekodom3[[#This Row],[retencja]] = 0,G179+1,0),0)</f>
        <v>0</v>
      </c>
      <c r="H180">
        <f>IF(ekodom3[[#This Row],[Kolumna1]] = 0,0,IF(MOD(ekodom3[[#This Row],[Kolumna1]],5) = 0,300,0))</f>
        <v>0</v>
      </c>
      <c r="I180">
        <f>ekodom3[[#This Row],[Codziennie]]+ekodom3[[#This Row],[Prace]]+ekodom3[[#This Row],[Podlewanie]]</f>
        <v>190</v>
      </c>
      <c r="J180" s="3">
        <f>IF(ekodom3[[#This Row],[Zużycie]]&gt;ekodom3[[#This Row],[Stan]],ABS(ekodom3[[#This Row],[Zużycie]]-ekodom3[[#This Row],[Stan]]),0)</f>
        <v>0</v>
      </c>
      <c r="K180" s="3">
        <f>ekodom3[[#This Row],[Stan]]-ekodom3[[#This Row],[Zużycie]]+ekodom3[[#This Row],[Z wodociągów]]</f>
        <v>1180</v>
      </c>
    </row>
    <row r="181" spans="1:11" x14ac:dyDescent="0.3">
      <c r="A181" s="1">
        <v>44741</v>
      </c>
      <c r="B181">
        <v>0</v>
      </c>
      <c r="C181">
        <f>ekodom3[[#This Row],[retencja]]+K180</f>
        <v>1180</v>
      </c>
      <c r="D181">
        <v>190</v>
      </c>
      <c r="E181">
        <f>IF(WEEKDAY(ekodom3[[#This Row],[Data]],2) = 3,70,0)</f>
        <v>70</v>
      </c>
      <c r="F181" s="2">
        <f>IF(AND(MONTH(ekodom3[[#This Row],[Data]])&gt;=4,MONTH(ekodom3[[#This Row],[Data]])&lt;=9),1,0)</f>
        <v>1</v>
      </c>
      <c r="G181" s="2">
        <f>IF(ekodom3[[#This Row],[Czy data pod?]] = 1,IF(ekodom3[[#This Row],[retencja]] = 0,G180+1,0),0)</f>
        <v>1</v>
      </c>
      <c r="H181">
        <f>IF(ekodom3[[#This Row],[Kolumna1]] = 0,0,IF(MOD(ekodom3[[#This Row],[Kolumna1]],5) = 0,300,0))</f>
        <v>0</v>
      </c>
      <c r="I181">
        <f>ekodom3[[#This Row],[Codziennie]]+ekodom3[[#This Row],[Prace]]+ekodom3[[#This Row],[Podlewanie]]</f>
        <v>260</v>
      </c>
      <c r="J181" s="3">
        <f>IF(ekodom3[[#This Row],[Zużycie]]&gt;ekodom3[[#This Row],[Stan]],ABS(ekodom3[[#This Row],[Zużycie]]-ekodom3[[#This Row],[Stan]]),0)</f>
        <v>0</v>
      </c>
      <c r="K181" s="3">
        <f>ekodom3[[#This Row],[Stan]]-ekodom3[[#This Row],[Zużycie]]+ekodom3[[#This Row],[Z wodociągów]]</f>
        <v>920</v>
      </c>
    </row>
    <row r="182" spans="1:11" x14ac:dyDescent="0.3">
      <c r="A182" s="1">
        <v>44742</v>
      </c>
      <c r="B182">
        <v>0</v>
      </c>
      <c r="C182">
        <f>ekodom3[[#This Row],[retencja]]+K181</f>
        <v>920</v>
      </c>
      <c r="D182">
        <v>190</v>
      </c>
      <c r="E182">
        <f>IF(WEEKDAY(ekodom3[[#This Row],[Data]],2) = 3,70,0)</f>
        <v>0</v>
      </c>
      <c r="F182" s="2">
        <f>IF(AND(MONTH(ekodom3[[#This Row],[Data]])&gt;=4,MONTH(ekodom3[[#This Row],[Data]])&lt;=9),1,0)</f>
        <v>1</v>
      </c>
      <c r="G182" s="2">
        <f>IF(ekodom3[[#This Row],[Czy data pod?]] = 1,IF(ekodom3[[#This Row],[retencja]] = 0,G181+1,0),0)</f>
        <v>2</v>
      </c>
      <c r="H182">
        <f>IF(ekodom3[[#This Row],[Kolumna1]] = 0,0,IF(MOD(ekodom3[[#This Row],[Kolumna1]],5) = 0,300,0))</f>
        <v>0</v>
      </c>
      <c r="I182">
        <f>ekodom3[[#This Row],[Codziennie]]+ekodom3[[#This Row],[Prace]]+ekodom3[[#This Row],[Podlewanie]]</f>
        <v>190</v>
      </c>
      <c r="J182" s="3">
        <f>IF(ekodom3[[#This Row],[Zużycie]]&gt;ekodom3[[#This Row],[Stan]],ABS(ekodom3[[#This Row],[Zużycie]]-ekodom3[[#This Row],[Stan]]),0)</f>
        <v>0</v>
      </c>
      <c r="K182" s="3">
        <f>ekodom3[[#This Row],[Stan]]-ekodom3[[#This Row],[Zużycie]]+ekodom3[[#This Row],[Z wodociągów]]</f>
        <v>730</v>
      </c>
    </row>
    <row r="183" spans="1:11" x14ac:dyDescent="0.3">
      <c r="A183" s="1">
        <v>44743</v>
      </c>
      <c r="B183">
        <v>0</v>
      </c>
      <c r="C183">
        <f>ekodom3[[#This Row],[retencja]]+K182</f>
        <v>730</v>
      </c>
      <c r="D183">
        <v>190</v>
      </c>
      <c r="E183">
        <f>IF(WEEKDAY(ekodom3[[#This Row],[Data]],2) = 3,70,0)</f>
        <v>0</v>
      </c>
      <c r="F183" s="2">
        <f>IF(AND(MONTH(ekodom3[[#This Row],[Data]])&gt;=4,MONTH(ekodom3[[#This Row],[Data]])&lt;=9),1,0)</f>
        <v>1</v>
      </c>
      <c r="G183" s="2">
        <f>IF(ekodom3[[#This Row],[Czy data pod?]] = 1,IF(ekodom3[[#This Row],[retencja]] = 0,G182+1,0),0)</f>
        <v>3</v>
      </c>
      <c r="H183">
        <f>IF(ekodom3[[#This Row],[Kolumna1]] = 0,0,IF(MOD(ekodom3[[#This Row],[Kolumna1]],5) = 0,300,0))</f>
        <v>0</v>
      </c>
      <c r="I183">
        <f>ekodom3[[#This Row],[Codziennie]]+ekodom3[[#This Row],[Prace]]+ekodom3[[#This Row],[Podlewanie]]</f>
        <v>190</v>
      </c>
      <c r="J183" s="3">
        <f>IF(ekodom3[[#This Row],[Zużycie]]&gt;ekodom3[[#This Row],[Stan]],ABS(ekodom3[[#This Row],[Zużycie]]-ekodom3[[#This Row],[Stan]]),0)</f>
        <v>0</v>
      </c>
      <c r="K183" s="3">
        <f>ekodom3[[#This Row],[Stan]]-ekodom3[[#This Row],[Zużycie]]+ekodom3[[#This Row],[Z wodociągów]]</f>
        <v>540</v>
      </c>
    </row>
    <row r="184" spans="1:11" x14ac:dyDescent="0.3">
      <c r="A184" s="1">
        <v>44744</v>
      </c>
      <c r="B184">
        <v>0</v>
      </c>
      <c r="C184">
        <f>ekodom3[[#This Row],[retencja]]+K183</f>
        <v>540</v>
      </c>
      <c r="D184">
        <v>190</v>
      </c>
      <c r="E184">
        <f>IF(WEEKDAY(ekodom3[[#This Row],[Data]],2) = 3,70,0)</f>
        <v>0</v>
      </c>
      <c r="F184" s="2">
        <f>IF(AND(MONTH(ekodom3[[#This Row],[Data]])&gt;=4,MONTH(ekodom3[[#This Row],[Data]])&lt;=9),1,0)</f>
        <v>1</v>
      </c>
      <c r="G184" s="2">
        <f>IF(ekodom3[[#This Row],[Czy data pod?]] = 1,IF(ekodom3[[#This Row],[retencja]] = 0,G183+1,0),0)</f>
        <v>4</v>
      </c>
      <c r="H184">
        <f>IF(ekodom3[[#This Row],[Kolumna1]] = 0,0,IF(MOD(ekodom3[[#This Row],[Kolumna1]],5) = 0,300,0))</f>
        <v>0</v>
      </c>
      <c r="I184">
        <f>ekodom3[[#This Row],[Codziennie]]+ekodom3[[#This Row],[Prace]]+ekodom3[[#This Row],[Podlewanie]]</f>
        <v>190</v>
      </c>
      <c r="J184" s="3">
        <f>IF(ekodom3[[#This Row],[Zużycie]]&gt;ekodom3[[#This Row],[Stan]],ABS(ekodom3[[#This Row],[Zużycie]]-ekodom3[[#This Row],[Stan]]),0)</f>
        <v>0</v>
      </c>
      <c r="K184" s="3">
        <f>ekodom3[[#This Row],[Stan]]-ekodom3[[#This Row],[Zużycie]]+ekodom3[[#This Row],[Z wodociągów]]</f>
        <v>350</v>
      </c>
    </row>
    <row r="185" spans="1:11" x14ac:dyDescent="0.3">
      <c r="A185" s="1">
        <v>44745</v>
      </c>
      <c r="B185">
        <v>0</v>
      </c>
      <c r="C185">
        <f>ekodom3[[#This Row],[retencja]]+K184</f>
        <v>350</v>
      </c>
      <c r="D185">
        <v>190</v>
      </c>
      <c r="E185">
        <f>IF(WEEKDAY(ekodom3[[#This Row],[Data]],2) = 3,70,0)</f>
        <v>0</v>
      </c>
      <c r="F185" s="2">
        <f>IF(AND(MONTH(ekodom3[[#This Row],[Data]])&gt;=4,MONTH(ekodom3[[#This Row],[Data]])&lt;=9),1,0)</f>
        <v>1</v>
      </c>
      <c r="G185" s="2">
        <f>IF(ekodom3[[#This Row],[Czy data pod?]] = 1,IF(ekodom3[[#This Row],[retencja]] = 0,G184+1,0),0)</f>
        <v>5</v>
      </c>
      <c r="H185">
        <f>IF(ekodom3[[#This Row],[Kolumna1]] = 0,0,IF(MOD(ekodom3[[#This Row],[Kolumna1]],5) = 0,300,0))</f>
        <v>300</v>
      </c>
      <c r="I185">
        <f>ekodom3[[#This Row],[Codziennie]]+ekodom3[[#This Row],[Prace]]+ekodom3[[#This Row],[Podlewanie]]</f>
        <v>490</v>
      </c>
      <c r="J185" s="3">
        <f>IF(ekodom3[[#This Row],[Zużycie]]&gt;ekodom3[[#This Row],[Stan]],ABS(ekodom3[[#This Row],[Zużycie]]-ekodom3[[#This Row],[Stan]]),0)</f>
        <v>140</v>
      </c>
      <c r="K185" s="3">
        <f>ekodom3[[#This Row],[Stan]]-ekodom3[[#This Row],[Zużycie]]+ekodom3[[#This Row],[Z wodociągów]]</f>
        <v>0</v>
      </c>
    </row>
    <row r="186" spans="1:11" x14ac:dyDescent="0.3">
      <c r="A186" s="1">
        <v>44746</v>
      </c>
      <c r="B186">
        <v>0</v>
      </c>
      <c r="C186">
        <f>ekodom3[[#This Row],[retencja]]+K185</f>
        <v>0</v>
      </c>
      <c r="D186">
        <v>190</v>
      </c>
      <c r="E186">
        <f>IF(WEEKDAY(ekodom3[[#This Row],[Data]],2) = 3,70,0)</f>
        <v>0</v>
      </c>
      <c r="F186" s="2">
        <f>IF(AND(MONTH(ekodom3[[#This Row],[Data]])&gt;=4,MONTH(ekodom3[[#This Row],[Data]])&lt;=9),1,0)</f>
        <v>1</v>
      </c>
      <c r="G186" s="2">
        <f>IF(ekodom3[[#This Row],[Czy data pod?]] = 1,IF(ekodom3[[#This Row],[retencja]] = 0,G185+1,0),0)</f>
        <v>6</v>
      </c>
      <c r="H186">
        <f>IF(ekodom3[[#This Row],[Kolumna1]] = 0,0,IF(MOD(ekodom3[[#This Row],[Kolumna1]],5) = 0,300,0))</f>
        <v>0</v>
      </c>
      <c r="I186">
        <f>ekodom3[[#This Row],[Codziennie]]+ekodom3[[#This Row],[Prace]]+ekodom3[[#This Row],[Podlewanie]]</f>
        <v>190</v>
      </c>
      <c r="J186" s="3">
        <f>IF(ekodom3[[#This Row],[Zużycie]]&gt;ekodom3[[#This Row],[Stan]],ABS(ekodom3[[#This Row],[Zużycie]]-ekodom3[[#This Row],[Stan]]),0)</f>
        <v>190</v>
      </c>
      <c r="K186" s="3">
        <f>ekodom3[[#This Row],[Stan]]-ekodom3[[#This Row],[Zużycie]]+ekodom3[[#This Row],[Z wodociągów]]</f>
        <v>0</v>
      </c>
    </row>
    <row r="187" spans="1:11" x14ac:dyDescent="0.3">
      <c r="A187" s="1">
        <v>44747</v>
      </c>
      <c r="B187">
        <v>0</v>
      </c>
      <c r="C187">
        <f>ekodom3[[#This Row],[retencja]]+K186</f>
        <v>0</v>
      </c>
      <c r="D187">
        <v>190</v>
      </c>
      <c r="E187">
        <f>IF(WEEKDAY(ekodom3[[#This Row],[Data]],2) = 3,70,0)</f>
        <v>0</v>
      </c>
      <c r="F187" s="2">
        <f>IF(AND(MONTH(ekodom3[[#This Row],[Data]])&gt;=4,MONTH(ekodom3[[#This Row],[Data]])&lt;=9),1,0)</f>
        <v>1</v>
      </c>
      <c r="G187" s="2">
        <f>IF(ekodom3[[#This Row],[Czy data pod?]] = 1,IF(ekodom3[[#This Row],[retencja]] = 0,G186+1,0),0)</f>
        <v>7</v>
      </c>
      <c r="H187">
        <f>IF(ekodom3[[#This Row],[Kolumna1]] = 0,0,IF(MOD(ekodom3[[#This Row],[Kolumna1]],5) = 0,300,0))</f>
        <v>0</v>
      </c>
      <c r="I187">
        <f>ekodom3[[#This Row],[Codziennie]]+ekodom3[[#This Row],[Prace]]+ekodom3[[#This Row],[Podlewanie]]</f>
        <v>190</v>
      </c>
      <c r="J187" s="3">
        <f>IF(ekodom3[[#This Row],[Zużycie]]&gt;ekodom3[[#This Row],[Stan]],ABS(ekodom3[[#This Row],[Zużycie]]-ekodom3[[#This Row],[Stan]]),0)</f>
        <v>190</v>
      </c>
      <c r="K187" s="3">
        <f>ekodom3[[#This Row],[Stan]]-ekodom3[[#This Row],[Zużycie]]+ekodom3[[#This Row],[Z wodociągów]]</f>
        <v>0</v>
      </c>
    </row>
    <row r="188" spans="1:11" x14ac:dyDescent="0.3">
      <c r="A188" s="1">
        <v>44748</v>
      </c>
      <c r="B188">
        <v>527</v>
      </c>
      <c r="C188">
        <f>ekodom3[[#This Row],[retencja]]+K187</f>
        <v>527</v>
      </c>
      <c r="D188">
        <v>190</v>
      </c>
      <c r="E188">
        <f>IF(WEEKDAY(ekodom3[[#This Row],[Data]],2) = 3,70,0)</f>
        <v>70</v>
      </c>
      <c r="F188" s="2">
        <f>IF(AND(MONTH(ekodom3[[#This Row],[Data]])&gt;=4,MONTH(ekodom3[[#This Row],[Data]])&lt;=9),1,0)</f>
        <v>1</v>
      </c>
      <c r="G188" s="2">
        <f>IF(ekodom3[[#This Row],[Czy data pod?]] = 1,IF(ekodom3[[#This Row],[retencja]] = 0,G187+1,0),0)</f>
        <v>0</v>
      </c>
      <c r="H188">
        <f>IF(ekodom3[[#This Row],[Kolumna1]] = 0,0,IF(MOD(ekodom3[[#This Row],[Kolumna1]],5) = 0,300,0))</f>
        <v>0</v>
      </c>
      <c r="I188">
        <f>ekodom3[[#This Row],[Codziennie]]+ekodom3[[#This Row],[Prace]]+ekodom3[[#This Row],[Podlewanie]]</f>
        <v>260</v>
      </c>
      <c r="J188" s="3">
        <f>IF(ekodom3[[#This Row],[Zużycie]]&gt;ekodom3[[#This Row],[Stan]],ABS(ekodom3[[#This Row],[Zużycie]]-ekodom3[[#This Row],[Stan]]),0)</f>
        <v>0</v>
      </c>
      <c r="K188" s="3">
        <f>ekodom3[[#This Row],[Stan]]-ekodom3[[#This Row],[Zużycie]]+ekodom3[[#This Row],[Z wodociągów]]</f>
        <v>267</v>
      </c>
    </row>
    <row r="189" spans="1:11" x14ac:dyDescent="0.3">
      <c r="A189" s="1">
        <v>44749</v>
      </c>
      <c r="B189">
        <v>619</v>
      </c>
      <c r="C189">
        <f>ekodom3[[#This Row],[retencja]]+K188</f>
        <v>886</v>
      </c>
      <c r="D189">
        <v>190</v>
      </c>
      <c r="E189">
        <f>IF(WEEKDAY(ekodom3[[#This Row],[Data]],2) = 3,70,0)</f>
        <v>0</v>
      </c>
      <c r="F189" s="2">
        <f>IF(AND(MONTH(ekodom3[[#This Row],[Data]])&gt;=4,MONTH(ekodom3[[#This Row],[Data]])&lt;=9),1,0)</f>
        <v>1</v>
      </c>
      <c r="G189" s="2">
        <f>IF(ekodom3[[#This Row],[Czy data pod?]] = 1,IF(ekodom3[[#This Row],[retencja]] = 0,G188+1,0),0)</f>
        <v>0</v>
      </c>
      <c r="H189">
        <f>IF(ekodom3[[#This Row],[Kolumna1]] = 0,0,IF(MOD(ekodom3[[#This Row],[Kolumna1]],5) = 0,300,0))</f>
        <v>0</v>
      </c>
      <c r="I189">
        <f>ekodom3[[#This Row],[Codziennie]]+ekodom3[[#This Row],[Prace]]+ekodom3[[#This Row],[Podlewanie]]</f>
        <v>190</v>
      </c>
      <c r="J189" s="3">
        <f>IF(ekodom3[[#This Row],[Zużycie]]&gt;ekodom3[[#This Row],[Stan]],ABS(ekodom3[[#This Row],[Zużycie]]-ekodom3[[#This Row],[Stan]]),0)</f>
        <v>0</v>
      </c>
      <c r="K189" s="3">
        <f>ekodom3[[#This Row],[Stan]]-ekodom3[[#This Row],[Zużycie]]+ekodom3[[#This Row],[Z wodociągów]]</f>
        <v>696</v>
      </c>
    </row>
    <row r="190" spans="1:11" x14ac:dyDescent="0.3">
      <c r="A190" s="1">
        <v>44750</v>
      </c>
      <c r="B190">
        <v>0</v>
      </c>
      <c r="C190">
        <f>ekodom3[[#This Row],[retencja]]+K189</f>
        <v>696</v>
      </c>
      <c r="D190">
        <v>190</v>
      </c>
      <c r="E190">
        <f>IF(WEEKDAY(ekodom3[[#This Row],[Data]],2) = 3,70,0)</f>
        <v>0</v>
      </c>
      <c r="F190" s="2">
        <f>IF(AND(MONTH(ekodom3[[#This Row],[Data]])&gt;=4,MONTH(ekodom3[[#This Row],[Data]])&lt;=9),1,0)</f>
        <v>1</v>
      </c>
      <c r="G190" s="2">
        <f>IF(ekodom3[[#This Row],[Czy data pod?]] = 1,IF(ekodom3[[#This Row],[retencja]] = 0,G189+1,0),0)</f>
        <v>1</v>
      </c>
      <c r="H190">
        <f>IF(ekodom3[[#This Row],[Kolumna1]] = 0,0,IF(MOD(ekodom3[[#This Row],[Kolumna1]],5) = 0,300,0))</f>
        <v>0</v>
      </c>
      <c r="I190">
        <f>ekodom3[[#This Row],[Codziennie]]+ekodom3[[#This Row],[Prace]]+ekodom3[[#This Row],[Podlewanie]]</f>
        <v>190</v>
      </c>
      <c r="J190" s="3">
        <f>IF(ekodom3[[#This Row],[Zużycie]]&gt;ekodom3[[#This Row],[Stan]],ABS(ekodom3[[#This Row],[Zużycie]]-ekodom3[[#This Row],[Stan]]),0)</f>
        <v>0</v>
      </c>
      <c r="K190" s="3">
        <f>ekodom3[[#This Row],[Stan]]-ekodom3[[#This Row],[Zużycie]]+ekodom3[[#This Row],[Z wodociągów]]</f>
        <v>506</v>
      </c>
    </row>
    <row r="191" spans="1:11" x14ac:dyDescent="0.3">
      <c r="A191" s="1">
        <v>44751</v>
      </c>
      <c r="B191">
        <v>0</v>
      </c>
      <c r="C191">
        <f>ekodom3[[#This Row],[retencja]]+K190</f>
        <v>506</v>
      </c>
      <c r="D191">
        <v>190</v>
      </c>
      <c r="E191">
        <f>IF(WEEKDAY(ekodom3[[#This Row],[Data]],2) = 3,70,0)</f>
        <v>0</v>
      </c>
      <c r="F191" s="2">
        <f>IF(AND(MONTH(ekodom3[[#This Row],[Data]])&gt;=4,MONTH(ekodom3[[#This Row],[Data]])&lt;=9),1,0)</f>
        <v>1</v>
      </c>
      <c r="G191" s="2">
        <f>IF(ekodom3[[#This Row],[Czy data pod?]] = 1,IF(ekodom3[[#This Row],[retencja]] = 0,G190+1,0),0)</f>
        <v>2</v>
      </c>
      <c r="H191">
        <f>IF(ekodom3[[#This Row],[Kolumna1]] = 0,0,IF(MOD(ekodom3[[#This Row],[Kolumna1]],5) = 0,300,0))</f>
        <v>0</v>
      </c>
      <c r="I191">
        <f>ekodom3[[#This Row],[Codziennie]]+ekodom3[[#This Row],[Prace]]+ekodom3[[#This Row],[Podlewanie]]</f>
        <v>190</v>
      </c>
      <c r="J191" s="3">
        <f>IF(ekodom3[[#This Row],[Zużycie]]&gt;ekodom3[[#This Row],[Stan]],ABS(ekodom3[[#This Row],[Zużycie]]-ekodom3[[#This Row],[Stan]]),0)</f>
        <v>0</v>
      </c>
      <c r="K191" s="3">
        <f>ekodom3[[#This Row],[Stan]]-ekodom3[[#This Row],[Zużycie]]+ekodom3[[#This Row],[Z wodociągów]]</f>
        <v>316</v>
      </c>
    </row>
    <row r="192" spans="1:11" x14ac:dyDescent="0.3">
      <c r="A192" s="1">
        <v>44752</v>
      </c>
      <c r="B192">
        <v>0</v>
      </c>
      <c r="C192">
        <f>ekodom3[[#This Row],[retencja]]+K191</f>
        <v>316</v>
      </c>
      <c r="D192">
        <v>190</v>
      </c>
      <c r="E192">
        <f>IF(WEEKDAY(ekodom3[[#This Row],[Data]],2) = 3,70,0)</f>
        <v>0</v>
      </c>
      <c r="F192" s="2">
        <f>IF(AND(MONTH(ekodom3[[#This Row],[Data]])&gt;=4,MONTH(ekodom3[[#This Row],[Data]])&lt;=9),1,0)</f>
        <v>1</v>
      </c>
      <c r="G192" s="2">
        <f>IF(ekodom3[[#This Row],[Czy data pod?]] = 1,IF(ekodom3[[#This Row],[retencja]] = 0,G191+1,0),0)</f>
        <v>3</v>
      </c>
      <c r="H192">
        <f>IF(ekodom3[[#This Row],[Kolumna1]] = 0,0,IF(MOD(ekodom3[[#This Row],[Kolumna1]],5) = 0,300,0))</f>
        <v>0</v>
      </c>
      <c r="I192">
        <f>ekodom3[[#This Row],[Codziennie]]+ekodom3[[#This Row],[Prace]]+ekodom3[[#This Row],[Podlewanie]]</f>
        <v>190</v>
      </c>
      <c r="J192" s="3">
        <f>IF(ekodom3[[#This Row],[Zużycie]]&gt;ekodom3[[#This Row],[Stan]],ABS(ekodom3[[#This Row],[Zużycie]]-ekodom3[[#This Row],[Stan]]),0)</f>
        <v>0</v>
      </c>
      <c r="K192" s="3">
        <f>ekodom3[[#This Row],[Stan]]-ekodom3[[#This Row],[Zużycie]]+ekodom3[[#This Row],[Z wodociągów]]</f>
        <v>126</v>
      </c>
    </row>
    <row r="193" spans="1:11" x14ac:dyDescent="0.3">
      <c r="A193" s="1">
        <v>44753</v>
      </c>
      <c r="B193">
        <v>170</v>
      </c>
      <c r="C193">
        <f>ekodom3[[#This Row],[retencja]]+K192</f>
        <v>296</v>
      </c>
      <c r="D193">
        <v>190</v>
      </c>
      <c r="E193">
        <f>IF(WEEKDAY(ekodom3[[#This Row],[Data]],2) = 3,70,0)</f>
        <v>0</v>
      </c>
      <c r="F193" s="2">
        <f>IF(AND(MONTH(ekodom3[[#This Row],[Data]])&gt;=4,MONTH(ekodom3[[#This Row],[Data]])&lt;=9),1,0)</f>
        <v>1</v>
      </c>
      <c r="G193" s="2">
        <f>IF(ekodom3[[#This Row],[Czy data pod?]] = 1,IF(ekodom3[[#This Row],[retencja]] = 0,G192+1,0),0)</f>
        <v>0</v>
      </c>
      <c r="H193">
        <f>IF(ekodom3[[#This Row],[Kolumna1]] = 0,0,IF(MOD(ekodom3[[#This Row],[Kolumna1]],5) = 0,300,0))</f>
        <v>0</v>
      </c>
      <c r="I193">
        <f>ekodom3[[#This Row],[Codziennie]]+ekodom3[[#This Row],[Prace]]+ekodom3[[#This Row],[Podlewanie]]</f>
        <v>190</v>
      </c>
      <c r="J193" s="3">
        <f>IF(ekodom3[[#This Row],[Zużycie]]&gt;ekodom3[[#This Row],[Stan]],ABS(ekodom3[[#This Row],[Zużycie]]-ekodom3[[#This Row],[Stan]]),0)</f>
        <v>0</v>
      </c>
      <c r="K193" s="3">
        <f>ekodom3[[#This Row],[Stan]]-ekodom3[[#This Row],[Zużycie]]+ekodom3[[#This Row],[Z wodociągów]]</f>
        <v>106</v>
      </c>
    </row>
    <row r="194" spans="1:11" x14ac:dyDescent="0.3">
      <c r="A194" s="1">
        <v>44754</v>
      </c>
      <c r="B194">
        <v>13</v>
      </c>
      <c r="C194">
        <f>ekodom3[[#This Row],[retencja]]+K193</f>
        <v>119</v>
      </c>
      <c r="D194">
        <v>190</v>
      </c>
      <c r="E194">
        <f>IF(WEEKDAY(ekodom3[[#This Row],[Data]],2) = 3,70,0)</f>
        <v>0</v>
      </c>
      <c r="F194" s="2">
        <f>IF(AND(MONTH(ekodom3[[#This Row],[Data]])&gt;=4,MONTH(ekodom3[[#This Row],[Data]])&lt;=9),1,0)</f>
        <v>1</v>
      </c>
      <c r="G194" s="2">
        <f>IF(ekodom3[[#This Row],[Czy data pod?]] = 1,IF(ekodom3[[#This Row],[retencja]] = 0,G193+1,0),0)</f>
        <v>0</v>
      </c>
      <c r="H194">
        <f>IF(ekodom3[[#This Row],[Kolumna1]] = 0,0,IF(MOD(ekodom3[[#This Row],[Kolumna1]],5) = 0,300,0))</f>
        <v>0</v>
      </c>
      <c r="I194">
        <f>ekodom3[[#This Row],[Codziennie]]+ekodom3[[#This Row],[Prace]]+ekodom3[[#This Row],[Podlewanie]]</f>
        <v>190</v>
      </c>
      <c r="J194" s="3">
        <f>IF(ekodom3[[#This Row],[Zużycie]]&gt;ekodom3[[#This Row],[Stan]],ABS(ekodom3[[#This Row],[Zużycie]]-ekodom3[[#This Row],[Stan]]),0)</f>
        <v>71</v>
      </c>
      <c r="K194" s="3">
        <f>ekodom3[[#This Row],[Stan]]-ekodom3[[#This Row],[Zużycie]]+ekodom3[[#This Row],[Z wodociągów]]</f>
        <v>0</v>
      </c>
    </row>
    <row r="195" spans="1:11" x14ac:dyDescent="0.3">
      <c r="A195" s="1">
        <v>44755</v>
      </c>
      <c r="B195">
        <v>0</v>
      </c>
      <c r="C195">
        <f>ekodom3[[#This Row],[retencja]]+K194</f>
        <v>0</v>
      </c>
      <c r="D195">
        <v>190</v>
      </c>
      <c r="E195">
        <f>IF(WEEKDAY(ekodom3[[#This Row],[Data]],2) = 3,70,0)</f>
        <v>70</v>
      </c>
      <c r="F195" s="2">
        <f>IF(AND(MONTH(ekodom3[[#This Row],[Data]])&gt;=4,MONTH(ekodom3[[#This Row],[Data]])&lt;=9),1,0)</f>
        <v>1</v>
      </c>
      <c r="G195" s="2">
        <f>IF(ekodom3[[#This Row],[Czy data pod?]] = 1,IF(ekodom3[[#This Row],[retencja]] = 0,G194+1,0),0)</f>
        <v>1</v>
      </c>
      <c r="H195">
        <f>IF(ekodom3[[#This Row],[Kolumna1]] = 0,0,IF(MOD(ekodom3[[#This Row],[Kolumna1]],5) = 0,300,0))</f>
        <v>0</v>
      </c>
      <c r="I195">
        <f>ekodom3[[#This Row],[Codziennie]]+ekodom3[[#This Row],[Prace]]+ekodom3[[#This Row],[Podlewanie]]</f>
        <v>260</v>
      </c>
      <c r="J195" s="3">
        <f>IF(ekodom3[[#This Row],[Zużycie]]&gt;ekodom3[[#This Row],[Stan]],ABS(ekodom3[[#This Row],[Zużycie]]-ekodom3[[#This Row],[Stan]]),0)</f>
        <v>260</v>
      </c>
      <c r="K195" s="3">
        <f>ekodom3[[#This Row],[Stan]]-ekodom3[[#This Row],[Zużycie]]+ekodom3[[#This Row],[Z wodociągów]]</f>
        <v>0</v>
      </c>
    </row>
    <row r="196" spans="1:11" x14ac:dyDescent="0.3">
      <c r="A196" s="1">
        <v>44756</v>
      </c>
      <c r="B196">
        <v>0</v>
      </c>
      <c r="C196">
        <f>ekodom3[[#This Row],[retencja]]+K195</f>
        <v>0</v>
      </c>
      <c r="D196">
        <v>190</v>
      </c>
      <c r="E196">
        <f>IF(WEEKDAY(ekodom3[[#This Row],[Data]],2) = 3,70,0)</f>
        <v>0</v>
      </c>
      <c r="F196" s="2">
        <f>IF(AND(MONTH(ekodom3[[#This Row],[Data]])&gt;=4,MONTH(ekodom3[[#This Row],[Data]])&lt;=9),1,0)</f>
        <v>1</v>
      </c>
      <c r="G196" s="2">
        <f>IF(ekodom3[[#This Row],[Czy data pod?]] = 1,IF(ekodom3[[#This Row],[retencja]] = 0,G195+1,0),0)</f>
        <v>2</v>
      </c>
      <c r="H196">
        <f>IF(ekodom3[[#This Row],[Kolumna1]] = 0,0,IF(MOD(ekodom3[[#This Row],[Kolumna1]],5) = 0,300,0))</f>
        <v>0</v>
      </c>
      <c r="I196">
        <f>ekodom3[[#This Row],[Codziennie]]+ekodom3[[#This Row],[Prace]]+ekodom3[[#This Row],[Podlewanie]]</f>
        <v>190</v>
      </c>
      <c r="J196" s="3">
        <f>IF(ekodom3[[#This Row],[Zużycie]]&gt;ekodom3[[#This Row],[Stan]],ABS(ekodom3[[#This Row],[Zużycie]]-ekodom3[[#This Row],[Stan]]),0)</f>
        <v>190</v>
      </c>
      <c r="K196" s="3">
        <f>ekodom3[[#This Row],[Stan]]-ekodom3[[#This Row],[Zużycie]]+ekodom3[[#This Row],[Z wodociągów]]</f>
        <v>0</v>
      </c>
    </row>
    <row r="197" spans="1:11" x14ac:dyDescent="0.3">
      <c r="A197" s="1">
        <v>44757</v>
      </c>
      <c r="B197">
        <v>0</v>
      </c>
      <c r="C197">
        <f>ekodom3[[#This Row],[retencja]]+K196</f>
        <v>0</v>
      </c>
      <c r="D197">
        <v>190</v>
      </c>
      <c r="E197">
        <f>IF(WEEKDAY(ekodom3[[#This Row],[Data]],2) = 3,70,0)</f>
        <v>0</v>
      </c>
      <c r="F197" s="2">
        <f>IF(AND(MONTH(ekodom3[[#This Row],[Data]])&gt;=4,MONTH(ekodom3[[#This Row],[Data]])&lt;=9),1,0)</f>
        <v>1</v>
      </c>
      <c r="G197" s="2">
        <f>IF(ekodom3[[#This Row],[Czy data pod?]] = 1,IF(ekodom3[[#This Row],[retencja]] = 0,G196+1,0),0)</f>
        <v>3</v>
      </c>
      <c r="H197">
        <f>IF(ekodom3[[#This Row],[Kolumna1]] = 0,0,IF(MOD(ekodom3[[#This Row],[Kolumna1]],5) = 0,300,0))</f>
        <v>0</v>
      </c>
      <c r="I197">
        <f>ekodom3[[#This Row],[Codziennie]]+ekodom3[[#This Row],[Prace]]+ekodom3[[#This Row],[Podlewanie]]</f>
        <v>190</v>
      </c>
      <c r="J197" s="3">
        <f>IF(ekodom3[[#This Row],[Zużycie]]&gt;ekodom3[[#This Row],[Stan]],ABS(ekodom3[[#This Row],[Zużycie]]-ekodom3[[#This Row],[Stan]]),0)</f>
        <v>190</v>
      </c>
      <c r="K197" s="3">
        <f>ekodom3[[#This Row],[Stan]]-ekodom3[[#This Row],[Zużycie]]+ekodom3[[#This Row],[Z wodociągów]]</f>
        <v>0</v>
      </c>
    </row>
    <row r="198" spans="1:11" x14ac:dyDescent="0.3">
      <c r="A198" s="1">
        <v>44758</v>
      </c>
      <c r="B198">
        <v>0</v>
      </c>
      <c r="C198">
        <f>ekodom3[[#This Row],[retencja]]+K197</f>
        <v>0</v>
      </c>
      <c r="D198">
        <v>190</v>
      </c>
      <c r="E198">
        <f>IF(WEEKDAY(ekodom3[[#This Row],[Data]],2) = 3,70,0)</f>
        <v>0</v>
      </c>
      <c r="F198" s="2">
        <f>IF(AND(MONTH(ekodom3[[#This Row],[Data]])&gt;=4,MONTH(ekodom3[[#This Row],[Data]])&lt;=9),1,0)</f>
        <v>1</v>
      </c>
      <c r="G198" s="2">
        <f>IF(ekodom3[[#This Row],[Czy data pod?]] = 1,IF(ekodom3[[#This Row],[retencja]] = 0,G197+1,0),0)</f>
        <v>4</v>
      </c>
      <c r="H198">
        <f>IF(ekodom3[[#This Row],[Kolumna1]] = 0,0,IF(MOD(ekodom3[[#This Row],[Kolumna1]],5) = 0,300,0))</f>
        <v>0</v>
      </c>
      <c r="I198">
        <f>ekodom3[[#This Row],[Codziennie]]+ekodom3[[#This Row],[Prace]]+ekodom3[[#This Row],[Podlewanie]]</f>
        <v>190</v>
      </c>
      <c r="J198" s="3">
        <f>IF(ekodom3[[#This Row],[Zużycie]]&gt;ekodom3[[#This Row],[Stan]],ABS(ekodom3[[#This Row],[Zużycie]]-ekodom3[[#This Row],[Stan]]),0)</f>
        <v>190</v>
      </c>
      <c r="K198" s="3">
        <f>ekodom3[[#This Row],[Stan]]-ekodom3[[#This Row],[Zużycie]]+ekodom3[[#This Row],[Z wodociągów]]</f>
        <v>0</v>
      </c>
    </row>
    <row r="199" spans="1:11" x14ac:dyDescent="0.3">
      <c r="A199" s="1">
        <v>44759</v>
      </c>
      <c r="B199">
        <v>518</v>
      </c>
      <c r="C199">
        <f>ekodom3[[#This Row],[retencja]]+K198</f>
        <v>518</v>
      </c>
      <c r="D199">
        <v>190</v>
      </c>
      <c r="E199">
        <f>IF(WEEKDAY(ekodom3[[#This Row],[Data]],2) = 3,70,0)</f>
        <v>0</v>
      </c>
      <c r="F199" s="2">
        <f>IF(AND(MONTH(ekodom3[[#This Row],[Data]])&gt;=4,MONTH(ekodom3[[#This Row],[Data]])&lt;=9),1,0)</f>
        <v>1</v>
      </c>
      <c r="G199" s="2">
        <f>IF(ekodom3[[#This Row],[Czy data pod?]] = 1,IF(ekodom3[[#This Row],[retencja]] = 0,G198+1,0),0)</f>
        <v>0</v>
      </c>
      <c r="H199">
        <f>IF(ekodom3[[#This Row],[Kolumna1]] = 0,0,IF(MOD(ekodom3[[#This Row],[Kolumna1]],5) = 0,300,0))</f>
        <v>0</v>
      </c>
      <c r="I199">
        <f>ekodom3[[#This Row],[Codziennie]]+ekodom3[[#This Row],[Prace]]+ekodom3[[#This Row],[Podlewanie]]</f>
        <v>190</v>
      </c>
      <c r="J199" s="3">
        <f>IF(ekodom3[[#This Row],[Zużycie]]&gt;ekodom3[[#This Row],[Stan]],ABS(ekodom3[[#This Row],[Zużycie]]-ekodom3[[#This Row],[Stan]]),0)</f>
        <v>0</v>
      </c>
      <c r="K199" s="3">
        <f>ekodom3[[#This Row],[Stan]]-ekodom3[[#This Row],[Zużycie]]+ekodom3[[#This Row],[Z wodociągów]]</f>
        <v>328</v>
      </c>
    </row>
    <row r="200" spans="1:11" x14ac:dyDescent="0.3">
      <c r="A200" s="1">
        <v>44760</v>
      </c>
      <c r="B200">
        <v>791</v>
      </c>
      <c r="C200">
        <f>ekodom3[[#This Row],[retencja]]+K199</f>
        <v>1119</v>
      </c>
      <c r="D200">
        <v>190</v>
      </c>
      <c r="E200">
        <f>IF(WEEKDAY(ekodom3[[#This Row],[Data]],2) = 3,70,0)</f>
        <v>0</v>
      </c>
      <c r="F200" s="2">
        <f>IF(AND(MONTH(ekodom3[[#This Row],[Data]])&gt;=4,MONTH(ekodom3[[#This Row],[Data]])&lt;=9),1,0)</f>
        <v>1</v>
      </c>
      <c r="G200" s="2">
        <f>IF(ekodom3[[#This Row],[Czy data pod?]] = 1,IF(ekodom3[[#This Row],[retencja]] = 0,G199+1,0),0)</f>
        <v>0</v>
      </c>
      <c r="H200">
        <f>IF(ekodom3[[#This Row],[Kolumna1]] = 0,0,IF(MOD(ekodom3[[#This Row],[Kolumna1]],5) = 0,300,0))</f>
        <v>0</v>
      </c>
      <c r="I200">
        <f>ekodom3[[#This Row],[Codziennie]]+ekodom3[[#This Row],[Prace]]+ekodom3[[#This Row],[Podlewanie]]</f>
        <v>190</v>
      </c>
      <c r="J200" s="3">
        <f>IF(ekodom3[[#This Row],[Zużycie]]&gt;ekodom3[[#This Row],[Stan]],ABS(ekodom3[[#This Row],[Zużycie]]-ekodom3[[#This Row],[Stan]]),0)</f>
        <v>0</v>
      </c>
      <c r="K200" s="3">
        <f>ekodom3[[#This Row],[Stan]]-ekodom3[[#This Row],[Zużycie]]+ekodom3[[#This Row],[Z wodociągów]]</f>
        <v>929</v>
      </c>
    </row>
    <row r="201" spans="1:11" x14ac:dyDescent="0.3">
      <c r="A201" s="1">
        <v>44761</v>
      </c>
      <c r="B201">
        <v>673</v>
      </c>
      <c r="C201">
        <f>ekodom3[[#This Row],[retencja]]+K200</f>
        <v>1602</v>
      </c>
      <c r="D201">
        <v>190</v>
      </c>
      <c r="E201">
        <f>IF(WEEKDAY(ekodom3[[#This Row],[Data]],2) = 3,70,0)</f>
        <v>0</v>
      </c>
      <c r="F201" s="2">
        <f>IF(AND(MONTH(ekodom3[[#This Row],[Data]])&gt;=4,MONTH(ekodom3[[#This Row],[Data]])&lt;=9),1,0)</f>
        <v>1</v>
      </c>
      <c r="G201" s="2">
        <f>IF(ekodom3[[#This Row],[Czy data pod?]] = 1,IF(ekodom3[[#This Row],[retencja]] = 0,G200+1,0),0)</f>
        <v>0</v>
      </c>
      <c r="H201">
        <f>IF(ekodom3[[#This Row],[Kolumna1]] = 0,0,IF(MOD(ekodom3[[#This Row],[Kolumna1]],5) = 0,300,0))</f>
        <v>0</v>
      </c>
      <c r="I201">
        <f>ekodom3[[#This Row],[Codziennie]]+ekodom3[[#This Row],[Prace]]+ekodom3[[#This Row],[Podlewanie]]</f>
        <v>190</v>
      </c>
      <c r="J201" s="3">
        <f>IF(ekodom3[[#This Row],[Zużycie]]&gt;ekodom3[[#This Row],[Stan]],ABS(ekodom3[[#This Row],[Zużycie]]-ekodom3[[#This Row],[Stan]]),0)</f>
        <v>0</v>
      </c>
      <c r="K201" s="3">
        <f>ekodom3[[#This Row],[Stan]]-ekodom3[[#This Row],[Zużycie]]+ekodom3[[#This Row],[Z wodociągów]]</f>
        <v>1412</v>
      </c>
    </row>
    <row r="202" spans="1:11" x14ac:dyDescent="0.3">
      <c r="A202" s="1">
        <v>44762</v>
      </c>
      <c r="B202">
        <v>601</v>
      </c>
      <c r="C202">
        <f>ekodom3[[#This Row],[retencja]]+K201</f>
        <v>2013</v>
      </c>
      <c r="D202">
        <v>190</v>
      </c>
      <c r="E202">
        <f>IF(WEEKDAY(ekodom3[[#This Row],[Data]],2) = 3,70,0)</f>
        <v>70</v>
      </c>
      <c r="F202" s="2">
        <f>IF(AND(MONTH(ekodom3[[#This Row],[Data]])&gt;=4,MONTH(ekodom3[[#This Row],[Data]])&lt;=9),1,0)</f>
        <v>1</v>
      </c>
      <c r="G202" s="2">
        <f>IF(ekodom3[[#This Row],[Czy data pod?]] = 1,IF(ekodom3[[#This Row],[retencja]] = 0,G201+1,0),0)</f>
        <v>0</v>
      </c>
      <c r="H202">
        <f>IF(ekodom3[[#This Row],[Kolumna1]] = 0,0,IF(MOD(ekodom3[[#This Row],[Kolumna1]],5) = 0,300,0))</f>
        <v>0</v>
      </c>
      <c r="I202">
        <f>ekodom3[[#This Row],[Codziennie]]+ekodom3[[#This Row],[Prace]]+ekodom3[[#This Row],[Podlewanie]]</f>
        <v>260</v>
      </c>
      <c r="J202" s="3">
        <f>IF(ekodom3[[#This Row],[Zużycie]]&gt;ekodom3[[#This Row],[Stan]],ABS(ekodom3[[#This Row],[Zużycie]]-ekodom3[[#This Row],[Stan]]),0)</f>
        <v>0</v>
      </c>
      <c r="K202" s="3">
        <f>ekodom3[[#This Row],[Stan]]-ekodom3[[#This Row],[Zużycie]]+ekodom3[[#This Row],[Z wodociągów]]</f>
        <v>1753</v>
      </c>
    </row>
    <row r="203" spans="1:11" x14ac:dyDescent="0.3">
      <c r="A203" s="1">
        <v>44763</v>
      </c>
      <c r="B203">
        <v>612</v>
      </c>
      <c r="C203">
        <f>ekodom3[[#This Row],[retencja]]+K202</f>
        <v>2365</v>
      </c>
      <c r="D203">
        <v>190</v>
      </c>
      <c r="E203">
        <f>IF(WEEKDAY(ekodom3[[#This Row],[Data]],2) = 3,70,0)</f>
        <v>0</v>
      </c>
      <c r="F203" s="2">
        <f>IF(AND(MONTH(ekodom3[[#This Row],[Data]])&gt;=4,MONTH(ekodom3[[#This Row],[Data]])&lt;=9),1,0)</f>
        <v>1</v>
      </c>
      <c r="G203" s="2">
        <f>IF(ekodom3[[#This Row],[Czy data pod?]] = 1,IF(ekodom3[[#This Row],[retencja]] = 0,G202+1,0),0)</f>
        <v>0</v>
      </c>
      <c r="H203">
        <f>IF(ekodom3[[#This Row],[Kolumna1]] = 0,0,IF(MOD(ekodom3[[#This Row],[Kolumna1]],5) = 0,300,0))</f>
        <v>0</v>
      </c>
      <c r="I203">
        <f>ekodom3[[#This Row],[Codziennie]]+ekodom3[[#This Row],[Prace]]+ekodom3[[#This Row],[Podlewanie]]</f>
        <v>190</v>
      </c>
      <c r="J203" s="3">
        <f>IF(ekodom3[[#This Row],[Zużycie]]&gt;ekodom3[[#This Row],[Stan]],ABS(ekodom3[[#This Row],[Zużycie]]-ekodom3[[#This Row],[Stan]]),0)</f>
        <v>0</v>
      </c>
      <c r="K203" s="3">
        <f>ekodom3[[#This Row],[Stan]]-ekodom3[[#This Row],[Zużycie]]+ekodom3[[#This Row],[Z wodociągów]]</f>
        <v>2175</v>
      </c>
    </row>
    <row r="204" spans="1:11" x14ac:dyDescent="0.3">
      <c r="A204" s="1">
        <v>44764</v>
      </c>
      <c r="B204">
        <v>705</v>
      </c>
      <c r="C204">
        <f>ekodom3[[#This Row],[retencja]]+K203</f>
        <v>2880</v>
      </c>
      <c r="D204">
        <v>190</v>
      </c>
      <c r="E204">
        <f>IF(WEEKDAY(ekodom3[[#This Row],[Data]],2) = 3,70,0)</f>
        <v>0</v>
      </c>
      <c r="F204" s="2">
        <f>IF(AND(MONTH(ekodom3[[#This Row],[Data]])&gt;=4,MONTH(ekodom3[[#This Row],[Data]])&lt;=9),1,0)</f>
        <v>1</v>
      </c>
      <c r="G204" s="2">
        <f>IF(ekodom3[[#This Row],[Czy data pod?]] = 1,IF(ekodom3[[#This Row],[retencja]] = 0,G203+1,0),0)</f>
        <v>0</v>
      </c>
      <c r="H204">
        <f>IF(ekodom3[[#This Row],[Kolumna1]] = 0,0,IF(MOD(ekodom3[[#This Row],[Kolumna1]],5) = 0,300,0))</f>
        <v>0</v>
      </c>
      <c r="I204">
        <f>ekodom3[[#This Row],[Codziennie]]+ekodom3[[#This Row],[Prace]]+ekodom3[[#This Row],[Podlewanie]]</f>
        <v>190</v>
      </c>
      <c r="J204" s="3">
        <f>IF(ekodom3[[#This Row],[Zużycie]]&gt;ekodom3[[#This Row],[Stan]],ABS(ekodom3[[#This Row],[Zużycie]]-ekodom3[[#This Row],[Stan]]),0)</f>
        <v>0</v>
      </c>
      <c r="K204" s="3">
        <f>ekodom3[[#This Row],[Stan]]-ekodom3[[#This Row],[Zużycie]]+ekodom3[[#This Row],[Z wodociągów]]</f>
        <v>2690</v>
      </c>
    </row>
    <row r="205" spans="1:11" x14ac:dyDescent="0.3">
      <c r="A205" s="1">
        <v>44765</v>
      </c>
      <c r="B205">
        <v>0</v>
      </c>
      <c r="C205">
        <f>ekodom3[[#This Row],[retencja]]+K204</f>
        <v>2690</v>
      </c>
      <c r="D205">
        <v>190</v>
      </c>
      <c r="E205">
        <f>IF(WEEKDAY(ekodom3[[#This Row],[Data]],2) = 3,70,0)</f>
        <v>0</v>
      </c>
      <c r="F205" s="2">
        <f>IF(AND(MONTH(ekodom3[[#This Row],[Data]])&gt;=4,MONTH(ekodom3[[#This Row],[Data]])&lt;=9),1,0)</f>
        <v>1</v>
      </c>
      <c r="G205" s="2">
        <f>IF(ekodom3[[#This Row],[Czy data pod?]] = 1,IF(ekodom3[[#This Row],[retencja]] = 0,G204+1,0),0)</f>
        <v>1</v>
      </c>
      <c r="H205">
        <f>IF(ekodom3[[#This Row],[Kolumna1]] = 0,0,IF(MOD(ekodom3[[#This Row],[Kolumna1]],5) = 0,300,0))</f>
        <v>0</v>
      </c>
      <c r="I205">
        <f>ekodom3[[#This Row],[Codziennie]]+ekodom3[[#This Row],[Prace]]+ekodom3[[#This Row],[Podlewanie]]</f>
        <v>190</v>
      </c>
      <c r="J205" s="3">
        <f>IF(ekodom3[[#This Row],[Zużycie]]&gt;ekodom3[[#This Row],[Stan]],ABS(ekodom3[[#This Row],[Zużycie]]-ekodom3[[#This Row],[Stan]]),0)</f>
        <v>0</v>
      </c>
      <c r="K205" s="3">
        <f>ekodom3[[#This Row],[Stan]]-ekodom3[[#This Row],[Zużycie]]+ekodom3[[#This Row],[Z wodociągów]]</f>
        <v>2500</v>
      </c>
    </row>
    <row r="206" spans="1:11" x14ac:dyDescent="0.3">
      <c r="A206" s="1">
        <v>44766</v>
      </c>
      <c r="B206">
        <v>0</v>
      </c>
      <c r="C206">
        <f>ekodom3[[#This Row],[retencja]]+K205</f>
        <v>2500</v>
      </c>
      <c r="D206">
        <v>190</v>
      </c>
      <c r="E206">
        <f>IF(WEEKDAY(ekodom3[[#This Row],[Data]],2) = 3,70,0)</f>
        <v>0</v>
      </c>
      <c r="F206" s="2">
        <f>IF(AND(MONTH(ekodom3[[#This Row],[Data]])&gt;=4,MONTH(ekodom3[[#This Row],[Data]])&lt;=9),1,0)</f>
        <v>1</v>
      </c>
      <c r="G206" s="2">
        <f>IF(ekodom3[[#This Row],[Czy data pod?]] = 1,IF(ekodom3[[#This Row],[retencja]] = 0,G205+1,0),0)</f>
        <v>2</v>
      </c>
      <c r="H206">
        <f>IF(ekodom3[[#This Row],[Kolumna1]] = 0,0,IF(MOD(ekodom3[[#This Row],[Kolumna1]],5) = 0,300,0))</f>
        <v>0</v>
      </c>
      <c r="I206">
        <f>ekodom3[[#This Row],[Codziennie]]+ekodom3[[#This Row],[Prace]]+ekodom3[[#This Row],[Podlewanie]]</f>
        <v>190</v>
      </c>
      <c r="J206" s="3">
        <f>IF(ekodom3[[#This Row],[Zużycie]]&gt;ekodom3[[#This Row],[Stan]],ABS(ekodom3[[#This Row],[Zużycie]]-ekodom3[[#This Row],[Stan]]),0)</f>
        <v>0</v>
      </c>
      <c r="K206" s="3">
        <f>ekodom3[[#This Row],[Stan]]-ekodom3[[#This Row],[Zużycie]]+ekodom3[[#This Row],[Z wodociągów]]</f>
        <v>2310</v>
      </c>
    </row>
    <row r="207" spans="1:11" x14ac:dyDescent="0.3">
      <c r="A207" s="1">
        <v>44767</v>
      </c>
      <c r="B207">
        <v>1100</v>
      </c>
      <c r="C207">
        <f>ekodom3[[#This Row],[retencja]]+K206</f>
        <v>3410</v>
      </c>
      <c r="D207">
        <v>190</v>
      </c>
      <c r="E207">
        <f>IF(WEEKDAY(ekodom3[[#This Row],[Data]],2) = 3,70,0)</f>
        <v>0</v>
      </c>
      <c r="F207" s="2">
        <f>IF(AND(MONTH(ekodom3[[#This Row],[Data]])&gt;=4,MONTH(ekodom3[[#This Row],[Data]])&lt;=9),1,0)</f>
        <v>1</v>
      </c>
      <c r="G207" s="2">
        <f>IF(ekodom3[[#This Row],[Czy data pod?]] = 1,IF(ekodom3[[#This Row],[retencja]] = 0,G206+1,0),0)</f>
        <v>0</v>
      </c>
      <c r="H207">
        <f>IF(ekodom3[[#This Row],[Kolumna1]] = 0,0,IF(MOD(ekodom3[[#This Row],[Kolumna1]],5) = 0,300,0))</f>
        <v>0</v>
      </c>
      <c r="I207">
        <f>ekodom3[[#This Row],[Codziennie]]+ekodom3[[#This Row],[Prace]]+ekodom3[[#This Row],[Podlewanie]]</f>
        <v>190</v>
      </c>
      <c r="J207" s="3">
        <f>IF(ekodom3[[#This Row],[Zużycie]]&gt;ekodom3[[#This Row],[Stan]],ABS(ekodom3[[#This Row],[Zużycie]]-ekodom3[[#This Row],[Stan]]),0)</f>
        <v>0</v>
      </c>
      <c r="K207" s="3">
        <f>ekodom3[[#This Row],[Stan]]-ekodom3[[#This Row],[Zużycie]]+ekodom3[[#This Row],[Z wodociągów]]</f>
        <v>3220</v>
      </c>
    </row>
    <row r="208" spans="1:11" x14ac:dyDescent="0.3">
      <c r="A208" s="1">
        <v>44768</v>
      </c>
      <c r="B208">
        <v>118</v>
      </c>
      <c r="C208">
        <f>ekodom3[[#This Row],[retencja]]+K207</f>
        <v>3338</v>
      </c>
      <c r="D208">
        <v>190</v>
      </c>
      <c r="E208">
        <f>IF(WEEKDAY(ekodom3[[#This Row],[Data]],2) = 3,70,0)</f>
        <v>0</v>
      </c>
      <c r="F208" s="2">
        <f>IF(AND(MONTH(ekodom3[[#This Row],[Data]])&gt;=4,MONTH(ekodom3[[#This Row],[Data]])&lt;=9),1,0)</f>
        <v>1</v>
      </c>
      <c r="G208" s="2">
        <f>IF(ekodom3[[#This Row],[Czy data pod?]] = 1,IF(ekodom3[[#This Row],[retencja]] = 0,G207+1,0),0)</f>
        <v>0</v>
      </c>
      <c r="H208">
        <f>IF(ekodom3[[#This Row],[Kolumna1]] = 0,0,IF(MOD(ekodom3[[#This Row],[Kolumna1]],5) = 0,300,0))</f>
        <v>0</v>
      </c>
      <c r="I208">
        <f>ekodom3[[#This Row],[Codziennie]]+ekodom3[[#This Row],[Prace]]+ekodom3[[#This Row],[Podlewanie]]</f>
        <v>190</v>
      </c>
      <c r="J208" s="3">
        <f>IF(ekodom3[[#This Row],[Zużycie]]&gt;ekodom3[[#This Row],[Stan]],ABS(ekodom3[[#This Row],[Zużycie]]-ekodom3[[#This Row],[Stan]]),0)</f>
        <v>0</v>
      </c>
      <c r="K208" s="3">
        <f>ekodom3[[#This Row],[Stan]]-ekodom3[[#This Row],[Zużycie]]+ekodom3[[#This Row],[Z wodociągów]]</f>
        <v>3148</v>
      </c>
    </row>
    <row r="209" spans="1:11" x14ac:dyDescent="0.3">
      <c r="A209" s="1">
        <v>44769</v>
      </c>
      <c r="B209">
        <v>69</v>
      </c>
      <c r="C209">
        <f>ekodom3[[#This Row],[retencja]]+K208</f>
        <v>3217</v>
      </c>
      <c r="D209">
        <v>190</v>
      </c>
      <c r="E209">
        <f>IF(WEEKDAY(ekodom3[[#This Row],[Data]],2) = 3,70,0)</f>
        <v>70</v>
      </c>
      <c r="F209" s="2">
        <f>IF(AND(MONTH(ekodom3[[#This Row],[Data]])&gt;=4,MONTH(ekodom3[[#This Row],[Data]])&lt;=9),1,0)</f>
        <v>1</v>
      </c>
      <c r="G209" s="2">
        <f>IF(ekodom3[[#This Row],[Czy data pod?]] = 1,IF(ekodom3[[#This Row],[retencja]] = 0,G208+1,0),0)</f>
        <v>0</v>
      </c>
      <c r="H209">
        <f>IF(ekodom3[[#This Row],[Kolumna1]] = 0,0,IF(MOD(ekodom3[[#This Row],[Kolumna1]],5) = 0,300,0))</f>
        <v>0</v>
      </c>
      <c r="I209">
        <f>ekodom3[[#This Row],[Codziennie]]+ekodom3[[#This Row],[Prace]]+ekodom3[[#This Row],[Podlewanie]]</f>
        <v>260</v>
      </c>
      <c r="J209" s="3">
        <f>IF(ekodom3[[#This Row],[Zużycie]]&gt;ekodom3[[#This Row],[Stan]],ABS(ekodom3[[#This Row],[Zużycie]]-ekodom3[[#This Row],[Stan]]),0)</f>
        <v>0</v>
      </c>
      <c r="K209" s="3">
        <f>ekodom3[[#This Row],[Stan]]-ekodom3[[#This Row],[Zużycie]]+ekodom3[[#This Row],[Z wodociągów]]</f>
        <v>2957</v>
      </c>
    </row>
    <row r="210" spans="1:11" x14ac:dyDescent="0.3">
      <c r="A210" s="1">
        <v>44770</v>
      </c>
      <c r="B210">
        <v>0</v>
      </c>
      <c r="C210">
        <f>ekodom3[[#This Row],[retencja]]+K209</f>
        <v>2957</v>
      </c>
      <c r="D210">
        <v>190</v>
      </c>
      <c r="E210">
        <f>IF(WEEKDAY(ekodom3[[#This Row],[Data]],2) = 3,70,0)</f>
        <v>0</v>
      </c>
      <c r="F210" s="2">
        <f>IF(AND(MONTH(ekodom3[[#This Row],[Data]])&gt;=4,MONTH(ekodom3[[#This Row],[Data]])&lt;=9),1,0)</f>
        <v>1</v>
      </c>
      <c r="G210" s="2">
        <f>IF(ekodom3[[#This Row],[Czy data pod?]] = 1,IF(ekodom3[[#This Row],[retencja]] = 0,G209+1,0),0)</f>
        <v>1</v>
      </c>
      <c r="H210">
        <f>IF(ekodom3[[#This Row],[Kolumna1]] = 0,0,IF(MOD(ekodom3[[#This Row],[Kolumna1]],5) = 0,300,0))</f>
        <v>0</v>
      </c>
      <c r="I210">
        <f>ekodom3[[#This Row],[Codziennie]]+ekodom3[[#This Row],[Prace]]+ekodom3[[#This Row],[Podlewanie]]</f>
        <v>190</v>
      </c>
      <c r="J210" s="3">
        <f>IF(ekodom3[[#This Row],[Zużycie]]&gt;ekodom3[[#This Row],[Stan]],ABS(ekodom3[[#This Row],[Zużycie]]-ekodom3[[#This Row],[Stan]]),0)</f>
        <v>0</v>
      </c>
      <c r="K210" s="3">
        <f>ekodom3[[#This Row],[Stan]]-ekodom3[[#This Row],[Zużycie]]+ekodom3[[#This Row],[Z wodociągów]]</f>
        <v>2767</v>
      </c>
    </row>
    <row r="211" spans="1:11" x14ac:dyDescent="0.3">
      <c r="A211" s="1">
        <v>44771</v>
      </c>
      <c r="B211">
        <v>0</v>
      </c>
      <c r="C211">
        <f>ekodom3[[#This Row],[retencja]]+K210</f>
        <v>2767</v>
      </c>
      <c r="D211">
        <v>190</v>
      </c>
      <c r="E211">
        <f>IF(WEEKDAY(ekodom3[[#This Row],[Data]],2) = 3,70,0)</f>
        <v>0</v>
      </c>
      <c r="F211" s="2">
        <f>IF(AND(MONTH(ekodom3[[#This Row],[Data]])&gt;=4,MONTH(ekodom3[[#This Row],[Data]])&lt;=9),1,0)</f>
        <v>1</v>
      </c>
      <c r="G211" s="2">
        <f>IF(ekodom3[[#This Row],[Czy data pod?]] = 1,IF(ekodom3[[#This Row],[retencja]] = 0,G210+1,0),0)</f>
        <v>2</v>
      </c>
      <c r="H211">
        <f>IF(ekodom3[[#This Row],[Kolumna1]] = 0,0,IF(MOD(ekodom3[[#This Row],[Kolumna1]],5) = 0,300,0))</f>
        <v>0</v>
      </c>
      <c r="I211">
        <f>ekodom3[[#This Row],[Codziennie]]+ekodom3[[#This Row],[Prace]]+ekodom3[[#This Row],[Podlewanie]]</f>
        <v>190</v>
      </c>
      <c r="J211" s="3">
        <f>IF(ekodom3[[#This Row],[Zużycie]]&gt;ekodom3[[#This Row],[Stan]],ABS(ekodom3[[#This Row],[Zużycie]]-ekodom3[[#This Row],[Stan]]),0)</f>
        <v>0</v>
      </c>
      <c r="K211" s="3">
        <f>ekodom3[[#This Row],[Stan]]-ekodom3[[#This Row],[Zużycie]]+ekodom3[[#This Row],[Z wodociągów]]</f>
        <v>2577</v>
      </c>
    </row>
    <row r="212" spans="1:11" x14ac:dyDescent="0.3">
      <c r="A212" s="1">
        <v>44772</v>
      </c>
      <c r="B212">
        <v>0</v>
      </c>
      <c r="C212">
        <f>ekodom3[[#This Row],[retencja]]+K211</f>
        <v>2577</v>
      </c>
      <c r="D212">
        <v>190</v>
      </c>
      <c r="E212">
        <f>IF(WEEKDAY(ekodom3[[#This Row],[Data]],2) = 3,70,0)</f>
        <v>0</v>
      </c>
      <c r="F212" s="2">
        <f>IF(AND(MONTH(ekodom3[[#This Row],[Data]])&gt;=4,MONTH(ekodom3[[#This Row],[Data]])&lt;=9),1,0)</f>
        <v>1</v>
      </c>
      <c r="G212" s="2">
        <f>IF(ekodom3[[#This Row],[Czy data pod?]] = 1,IF(ekodom3[[#This Row],[retencja]] = 0,G211+1,0),0)</f>
        <v>3</v>
      </c>
      <c r="H212">
        <f>IF(ekodom3[[#This Row],[Kolumna1]] = 0,0,IF(MOD(ekodom3[[#This Row],[Kolumna1]],5) = 0,300,0))</f>
        <v>0</v>
      </c>
      <c r="I212">
        <f>ekodom3[[#This Row],[Codziennie]]+ekodom3[[#This Row],[Prace]]+ekodom3[[#This Row],[Podlewanie]]</f>
        <v>190</v>
      </c>
      <c r="J212" s="3">
        <f>IF(ekodom3[[#This Row],[Zużycie]]&gt;ekodom3[[#This Row],[Stan]],ABS(ekodom3[[#This Row],[Zużycie]]-ekodom3[[#This Row],[Stan]]),0)</f>
        <v>0</v>
      </c>
      <c r="K212" s="3">
        <f>ekodom3[[#This Row],[Stan]]-ekodom3[[#This Row],[Zużycie]]+ekodom3[[#This Row],[Z wodociągów]]</f>
        <v>2387</v>
      </c>
    </row>
    <row r="213" spans="1:11" x14ac:dyDescent="0.3">
      <c r="A213" s="1">
        <v>44773</v>
      </c>
      <c r="B213">
        <v>0</v>
      </c>
      <c r="C213">
        <f>ekodom3[[#This Row],[retencja]]+K212</f>
        <v>2387</v>
      </c>
      <c r="D213">
        <v>190</v>
      </c>
      <c r="E213">
        <f>IF(WEEKDAY(ekodom3[[#This Row],[Data]],2) = 3,70,0)</f>
        <v>0</v>
      </c>
      <c r="F213" s="2">
        <f>IF(AND(MONTH(ekodom3[[#This Row],[Data]])&gt;=4,MONTH(ekodom3[[#This Row],[Data]])&lt;=9),1,0)</f>
        <v>1</v>
      </c>
      <c r="G213" s="2">
        <f>IF(ekodom3[[#This Row],[Czy data pod?]] = 1,IF(ekodom3[[#This Row],[retencja]] = 0,G212+1,0),0)</f>
        <v>4</v>
      </c>
      <c r="H213">
        <f>IF(ekodom3[[#This Row],[Kolumna1]] = 0,0,IF(MOD(ekodom3[[#This Row],[Kolumna1]],5) = 0,300,0))</f>
        <v>0</v>
      </c>
      <c r="I213">
        <f>ekodom3[[#This Row],[Codziennie]]+ekodom3[[#This Row],[Prace]]+ekodom3[[#This Row],[Podlewanie]]</f>
        <v>190</v>
      </c>
      <c r="J213" s="3">
        <f>IF(ekodom3[[#This Row],[Zużycie]]&gt;ekodom3[[#This Row],[Stan]],ABS(ekodom3[[#This Row],[Zużycie]]-ekodom3[[#This Row],[Stan]]),0)</f>
        <v>0</v>
      </c>
      <c r="K213" s="3">
        <f>ekodom3[[#This Row],[Stan]]-ekodom3[[#This Row],[Zużycie]]+ekodom3[[#This Row],[Z wodociągów]]</f>
        <v>2197</v>
      </c>
    </row>
    <row r="214" spans="1:11" x14ac:dyDescent="0.3">
      <c r="A214" s="1">
        <v>44774</v>
      </c>
      <c r="B214">
        <v>0</v>
      </c>
      <c r="C214">
        <f>ekodom3[[#This Row],[retencja]]+K213</f>
        <v>2197</v>
      </c>
      <c r="D214">
        <v>190</v>
      </c>
      <c r="E214">
        <f>IF(WEEKDAY(ekodom3[[#This Row],[Data]],2) = 3,70,0)</f>
        <v>0</v>
      </c>
      <c r="F214" s="2">
        <f>IF(AND(MONTH(ekodom3[[#This Row],[Data]])&gt;=4,MONTH(ekodom3[[#This Row],[Data]])&lt;=9),1,0)</f>
        <v>1</v>
      </c>
      <c r="G214" s="2">
        <f>IF(ekodom3[[#This Row],[Czy data pod?]] = 1,IF(ekodom3[[#This Row],[retencja]] = 0,G213+1,0),0)</f>
        <v>5</v>
      </c>
      <c r="H214">
        <f>IF(ekodom3[[#This Row],[Kolumna1]] = 0,0,IF(MOD(ekodom3[[#This Row],[Kolumna1]],5) = 0,300,0))</f>
        <v>300</v>
      </c>
      <c r="I214">
        <f>ekodom3[[#This Row],[Codziennie]]+ekodom3[[#This Row],[Prace]]+ekodom3[[#This Row],[Podlewanie]]</f>
        <v>490</v>
      </c>
      <c r="J214" s="3">
        <f>IF(ekodom3[[#This Row],[Zużycie]]&gt;ekodom3[[#This Row],[Stan]],ABS(ekodom3[[#This Row],[Zużycie]]-ekodom3[[#This Row],[Stan]]),0)</f>
        <v>0</v>
      </c>
      <c r="K214" s="3">
        <f>ekodom3[[#This Row],[Stan]]-ekodom3[[#This Row],[Zużycie]]+ekodom3[[#This Row],[Z wodociągów]]</f>
        <v>1707</v>
      </c>
    </row>
    <row r="215" spans="1:11" x14ac:dyDescent="0.3">
      <c r="A215" s="1">
        <v>44775</v>
      </c>
      <c r="B215">
        <v>0</v>
      </c>
      <c r="C215">
        <f>ekodom3[[#This Row],[retencja]]+K214</f>
        <v>1707</v>
      </c>
      <c r="D215">
        <v>190</v>
      </c>
      <c r="E215">
        <f>IF(WEEKDAY(ekodom3[[#This Row],[Data]],2) = 3,70,0)</f>
        <v>0</v>
      </c>
      <c r="F215" s="2">
        <f>IF(AND(MONTH(ekodom3[[#This Row],[Data]])&gt;=4,MONTH(ekodom3[[#This Row],[Data]])&lt;=9),1,0)</f>
        <v>1</v>
      </c>
      <c r="G215" s="2">
        <f>IF(ekodom3[[#This Row],[Czy data pod?]] = 1,IF(ekodom3[[#This Row],[retencja]] = 0,G214+1,0),0)</f>
        <v>6</v>
      </c>
      <c r="H215">
        <f>IF(ekodom3[[#This Row],[Kolumna1]] = 0,0,IF(MOD(ekodom3[[#This Row],[Kolumna1]],5) = 0,300,0))</f>
        <v>0</v>
      </c>
      <c r="I215">
        <f>ekodom3[[#This Row],[Codziennie]]+ekodom3[[#This Row],[Prace]]+ekodom3[[#This Row],[Podlewanie]]</f>
        <v>190</v>
      </c>
      <c r="J215" s="3">
        <f>IF(ekodom3[[#This Row],[Zużycie]]&gt;ekodom3[[#This Row],[Stan]],ABS(ekodom3[[#This Row],[Zużycie]]-ekodom3[[#This Row],[Stan]]),0)</f>
        <v>0</v>
      </c>
      <c r="K215" s="3">
        <f>ekodom3[[#This Row],[Stan]]-ekodom3[[#This Row],[Zużycie]]+ekodom3[[#This Row],[Z wodociągów]]</f>
        <v>1517</v>
      </c>
    </row>
    <row r="216" spans="1:11" x14ac:dyDescent="0.3">
      <c r="A216" s="1">
        <v>44776</v>
      </c>
      <c r="B216">
        <v>0</v>
      </c>
      <c r="C216">
        <f>ekodom3[[#This Row],[retencja]]+K215</f>
        <v>1517</v>
      </c>
      <c r="D216">
        <v>190</v>
      </c>
      <c r="E216">
        <f>IF(WEEKDAY(ekodom3[[#This Row],[Data]],2) = 3,70,0)</f>
        <v>70</v>
      </c>
      <c r="F216" s="2">
        <f>IF(AND(MONTH(ekodom3[[#This Row],[Data]])&gt;=4,MONTH(ekodom3[[#This Row],[Data]])&lt;=9),1,0)</f>
        <v>1</v>
      </c>
      <c r="G216" s="2">
        <f>IF(ekodom3[[#This Row],[Czy data pod?]] = 1,IF(ekodom3[[#This Row],[retencja]] = 0,G215+1,0),0)</f>
        <v>7</v>
      </c>
      <c r="H216">
        <f>IF(ekodom3[[#This Row],[Kolumna1]] = 0,0,IF(MOD(ekodom3[[#This Row],[Kolumna1]],5) = 0,300,0))</f>
        <v>0</v>
      </c>
      <c r="I216">
        <f>ekodom3[[#This Row],[Codziennie]]+ekodom3[[#This Row],[Prace]]+ekodom3[[#This Row],[Podlewanie]]</f>
        <v>260</v>
      </c>
      <c r="J216" s="3">
        <f>IF(ekodom3[[#This Row],[Zużycie]]&gt;ekodom3[[#This Row],[Stan]],ABS(ekodom3[[#This Row],[Zużycie]]-ekodom3[[#This Row],[Stan]]),0)</f>
        <v>0</v>
      </c>
      <c r="K216" s="3">
        <f>ekodom3[[#This Row],[Stan]]-ekodom3[[#This Row],[Zużycie]]+ekodom3[[#This Row],[Z wodociągów]]</f>
        <v>1257</v>
      </c>
    </row>
    <row r="217" spans="1:11" x14ac:dyDescent="0.3">
      <c r="A217" s="1">
        <v>44777</v>
      </c>
      <c r="B217">
        <v>0</v>
      </c>
      <c r="C217">
        <f>ekodom3[[#This Row],[retencja]]+K216</f>
        <v>1257</v>
      </c>
      <c r="D217">
        <v>190</v>
      </c>
      <c r="E217">
        <f>IF(WEEKDAY(ekodom3[[#This Row],[Data]],2) = 3,70,0)</f>
        <v>0</v>
      </c>
      <c r="F217" s="2">
        <f>IF(AND(MONTH(ekodom3[[#This Row],[Data]])&gt;=4,MONTH(ekodom3[[#This Row],[Data]])&lt;=9),1,0)</f>
        <v>1</v>
      </c>
      <c r="G217" s="2">
        <f>IF(ekodom3[[#This Row],[Czy data pod?]] = 1,IF(ekodom3[[#This Row],[retencja]] = 0,G216+1,0),0)</f>
        <v>8</v>
      </c>
      <c r="H217">
        <f>IF(ekodom3[[#This Row],[Kolumna1]] = 0,0,IF(MOD(ekodom3[[#This Row],[Kolumna1]],5) = 0,300,0))</f>
        <v>0</v>
      </c>
      <c r="I217">
        <f>ekodom3[[#This Row],[Codziennie]]+ekodom3[[#This Row],[Prace]]+ekodom3[[#This Row],[Podlewanie]]</f>
        <v>190</v>
      </c>
      <c r="J217" s="3">
        <f>IF(ekodom3[[#This Row],[Zużycie]]&gt;ekodom3[[#This Row],[Stan]],ABS(ekodom3[[#This Row],[Zużycie]]-ekodom3[[#This Row],[Stan]]),0)</f>
        <v>0</v>
      </c>
      <c r="K217" s="3">
        <f>ekodom3[[#This Row],[Stan]]-ekodom3[[#This Row],[Zużycie]]+ekodom3[[#This Row],[Z wodociągów]]</f>
        <v>1067</v>
      </c>
    </row>
    <row r="218" spans="1:11" x14ac:dyDescent="0.3">
      <c r="A218" s="1">
        <v>44778</v>
      </c>
      <c r="B218">
        <v>0</v>
      </c>
      <c r="C218">
        <f>ekodom3[[#This Row],[retencja]]+K217</f>
        <v>1067</v>
      </c>
      <c r="D218">
        <v>190</v>
      </c>
      <c r="E218">
        <f>IF(WEEKDAY(ekodom3[[#This Row],[Data]],2) = 3,70,0)</f>
        <v>0</v>
      </c>
      <c r="F218" s="2">
        <f>IF(AND(MONTH(ekodom3[[#This Row],[Data]])&gt;=4,MONTH(ekodom3[[#This Row],[Data]])&lt;=9),1,0)</f>
        <v>1</v>
      </c>
      <c r="G218" s="2">
        <f>IF(ekodom3[[#This Row],[Czy data pod?]] = 1,IF(ekodom3[[#This Row],[retencja]] = 0,G217+1,0),0)</f>
        <v>9</v>
      </c>
      <c r="H218">
        <f>IF(ekodom3[[#This Row],[Kolumna1]] = 0,0,IF(MOD(ekodom3[[#This Row],[Kolumna1]],5) = 0,300,0))</f>
        <v>0</v>
      </c>
      <c r="I218">
        <f>ekodom3[[#This Row],[Codziennie]]+ekodom3[[#This Row],[Prace]]+ekodom3[[#This Row],[Podlewanie]]</f>
        <v>190</v>
      </c>
      <c r="J218" s="3">
        <f>IF(ekodom3[[#This Row],[Zużycie]]&gt;ekodom3[[#This Row],[Stan]],ABS(ekodom3[[#This Row],[Zużycie]]-ekodom3[[#This Row],[Stan]]),0)</f>
        <v>0</v>
      </c>
      <c r="K218" s="3">
        <f>ekodom3[[#This Row],[Stan]]-ekodom3[[#This Row],[Zużycie]]+ekodom3[[#This Row],[Z wodociągów]]</f>
        <v>877</v>
      </c>
    </row>
    <row r="219" spans="1:11" x14ac:dyDescent="0.3">
      <c r="A219" s="1">
        <v>44779</v>
      </c>
      <c r="B219">
        <v>0</v>
      </c>
      <c r="C219">
        <f>ekodom3[[#This Row],[retencja]]+K218</f>
        <v>877</v>
      </c>
      <c r="D219">
        <v>190</v>
      </c>
      <c r="E219">
        <f>IF(WEEKDAY(ekodom3[[#This Row],[Data]],2) = 3,70,0)</f>
        <v>0</v>
      </c>
      <c r="F219" s="2">
        <f>IF(AND(MONTH(ekodom3[[#This Row],[Data]])&gt;=4,MONTH(ekodom3[[#This Row],[Data]])&lt;=9),1,0)</f>
        <v>1</v>
      </c>
      <c r="G219" s="2">
        <f>IF(ekodom3[[#This Row],[Czy data pod?]] = 1,IF(ekodom3[[#This Row],[retencja]] = 0,G218+1,0),0)</f>
        <v>10</v>
      </c>
      <c r="H219">
        <f>IF(ekodom3[[#This Row],[Kolumna1]] = 0,0,IF(MOD(ekodom3[[#This Row],[Kolumna1]],5) = 0,300,0))</f>
        <v>300</v>
      </c>
      <c r="I219">
        <f>ekodom3[[#This Row],[Codziennie]]+ekodom3[[#This Row],[Prace]]+ekodom3[[#This Row],[Podlewanie]]</f>
        <v>490</v>
      </c>
      <c r="J219" s="3">
        <f>IF(ekodom3[[#This Row],[Zużycie]]&gt;ekodom3[[#This Row],[Stan]],ABS(ekodom3[[#This Row],[Zużycie]]-ekodom3[[#This Row],[Stan]]),0)</f>
        <v>0</v>
      </c>
      <c r="K219" s="3">
        <f>ekodom3[[#This Row],[Stan]]-ekodom3[[#This Row],[Zużycie]]+ekodom3[[#This Row],[Z wodociągów]]</f>
        <v>387</v>
      </c>
    </row>
    <row r="220" spans="1:11" x14ac:dyDescent="0.3">
      <c r="A220" s="1">
        <v>44780</v>
      </c>
      <c r="B220">
        <v>0</v>
      </c>
      <c r="C220">
        <f>ekodom3[[#This Row],[retencja]]+K219</f>
        <v>387</v>
      </c>
      <c r="D220">
        <v>190</v>
      </c>
      <c r="E220">
        <f>IF(WEEKDAY(ekodom3[[#This Row],[Data]],2) = 3,70,0)</f>
        <v>0</v>
      </c>
      <c r="F220" s="2">
        <f>IF(AND(MONTH(ekodom3[[#This Row],[Data]])&gt;=4,MONTH(ekodom3[[#This Row],[Data]])&lt;=9),1,0)</f>
        <v>1</v>
      </c>
      <c r="G220" s="2">
        <f>IF(ekodom3[[#This Row],[Czy data pod?]] = 1,IF(ekodom3[[#This Row],[retencja]] = 0,G219+1,0),0)</f>
        <v>11</v>
      </c>
      <c r="H220">
        <f>IF(ekodom3[[#This Row],[Kolumna1]] = 0,0,IF(MOD(ekodom3[[#This Row],[Kolumna1]],5) = 0,300,0))</f>
        <v>0</v>
      </c>
      <c r="I220">
        <f>ekodom3[[#This Row],[Codziennie]]+ekodom3[[#This Row],[Prace]]+ekodom3[[#This Row],[Podlewanie]]</f>
        <v>190</v>
      </c>
      <c r="J220" s="3">
        <f>IF(ekodom3[[#This Row],[Zużycie]]&gt;ekodom3[[#This Row],[Stan]],ABS(ekodom3[[#This Row],[Zużycie]]-ekodom3[[#This Row],[Stan]]),0)</f>
        <v>0</v>
      </c>
      <c r="K220" s="3">
        <f>ekodom3[[#This Row],[Stan]]-ekodom3[[#This Row],[Zużycie]]+ekodom3[[#This Row],[Z wodociągów]]</f>
        <v>197</v>
      </c>
    </row>
    <row r="221" spans="1:11" x14ac:dyDescent="0.3">
      <c r="A221" s="1">
        <v>44781</v>
      </c>
      <c r="B221">
        <v>660</v>
      </c>
      <c r="C221">
        <f>ekodom3[[#This Row],[retencja]]+K220</f>
        <v>857</v>
      </c>
      <c r="D221">
        <v>190</v>
      </c>
      <c r="E221">
        <f>IF(WEEKDAY(ekodom3[[#This Row],[Data]],2) = 3,70,0)</f>
        <v>0</v>
      </c>
      <c r="F221" s="2">
        <f>IF(AND(MONTH(ekodom3[[#This Row],[Data]])&gt;=4,MONTH(ekodom3[[#This Row],[Data]])&lt;=9),1,0)</f>
        <v>1</v>
      </c>
      <c r="G221" s="2">
        <f>IF(ekodom3[[#This Row],[Czy data pod?]] = 1,IF(ekodom3[[#This Row],[retencja]] = 0,G220+1,0),0)</f>
        <v>0</v>
      </c>
      <c r="H221">
        <f>IF(ekodom3[[#This Row],[Kolumna1]] = 0,0,IF(MOD(ekodom3[[#This Row],[Kolumna1]],5) = 0,300,0))</f>
        <v>0</v>
      </c>
      <c r="I221">
        <f>ekodom3[[#This Row],[Codziennie]]+ekodom3[[#This Row],[Prace]]+ekodom3[[#This Row],[Podlewanie]]</f>
        <v>190</v>
      </c>
      <c r="J221" s="3">
        <f>IF(ekodom3[[#This Row],[Zużycie]]&gt;ekodom3[[#This Row],[Stan]],ABS(ekodom3[[#This Row],[Zużycie]]-ekodom3[[#This Row],[Stan]]),0)</f>
        <v>0</v>
      </c>
      <c r="K221" s="3">
        <f>ekodom3[[#This Row],[Stan]]-ekodom3[[#This Row],[Zużycie]]+ekodom3[[#This Row],[Z wodociągów]]</f>
        <v>667</v>
      </c>
    </row>
    <row r="222" spans="1:11" x14ac:dyDescent="0.3">
      <c r="A222" s="1">
        <v>44782</v>
      </c>
      <c r="B222">
        <v>1245</v>
      </c>
      <c r="C222">
        <f>ekodom3[[#This Row],[retencja]]+K221</f>
        <v>1912</v>
      </c>
      <c r="D222">
        <v>190</v>
      </c>
      <c r="E222">
        <f>IF(WEEKDAY(ekodom3[[#This Row],[Data]],2) = 3,70,0)</f>
        <v>0</v>
      </c>
      <c r="F222" s="2">
        <f>IF(AND(MONTH(ekodom3[[#This Row],[Data]])&gt;=4,MONTH(ekodom3[[#This Row],[Data]])&lt;=9),1,0)</f>
        <v>1</v>
      </c>
      <c r="G222" s="2">
        <f>IF(ekodom3[[#This Row],[Czy data pod?]] = 1,IF(ekodom3[[#This Row],[retencja]] = 0,G221+1,0),0)</f>
        <v>0</v>
      </c>
      <c r="H222">
        <f>IF(ekodom3[[#This Row],[Kolumna1]] = 0,0,IF(MOD(ekodom3[[#This Row],[Kolumna1]],5) = 0,300,0))</f>
        <v>0</v>
      </c>
      <c r="I222">
        <f>ekodom3[[#This Row],[Codziennie]]+ekodom3[[#This Row],[Prace]]+ekodom3[[#This Row],[Podlewanie]]</f>
        <v>190</v>
      </c>
      <c r="J222" s="3">
        <f>IF(ekodom3[[#This Row],[Zużycie]]&gt;ekodom3[[#This Row],[Stan]],ABS(ekodom3[[#This Row],[Zużycie]]-ekodom3[[#This Row],[Stan]]),0)</f>
        <v>0</v>
      </c>
      <c r="K222" s="3">
        <f>ekodom3[[#This Row],[Stan]]-ekodom3[[#This Row],[Zużycie]]+ekodom3[[#This Row],[Z wodociągów]]</f>
        <v>1722</v>
      </c>
    </row>
    <row r="223" spans="1:11" x14ac:dyDescent="0.3">
      <c r="A223" s="1">
        <v>44783</v>
      </c>
      <c r="B223">
        <v>745</v>
      </c>
      <c r="C223">
        <f>ekodom3[[#This Row],[retencja]]+K222</f>
        <v>2467</v>
      </c>
      <c r="D223">
        <v>190</v>
      </c>
      <c r="E223">
        <f>IF(WEEKDAY(ekodom3[[#This Row],[Data]],2) = 3,70,0)</f>
        <v>70</v>
      </c>
      <c r="F223" s="2">
        <f>IF(AND(MONTH(ekodom3[[#This Row],[Data]])&gt;=4,MONTH(ekodom3[[#This Row],[Data]])&lt;=9),1,0)</f>
        <v>1</v>
      </c>
      <c r="G223" s="2">
        <f>IF(ekodom3[[#This Row],[Czy data pod?]] = 1,IF(ekodom3[[#This Row],[retencja]] = 0,G222+1,0),0)</f>
        <v>0</v>
      </c>
      <c r="H223">
        <f>IF(ekodom3[[#This Row],[Kolumna1]] = 0,0,IF(MOD(ekodom3[[#This Row],[Kolumna1]],5) = 0,300,0))</f>
        <v>0</v>
      </c>
      <c r="I223">
        <f>ekodom3[[#This Row],[Codziennie]]+ekodom3[[#This Row],[Prace]]+ekodom3[[#This Row],[Podlewanie]]</f>
        <v>260</v>
      </c>
      <c r="J223" s="3">
        <f>IF(ekodom3[[#This Row],[Zużycie]]&gt;ekodom3[[#This Row],[Stan]],ABS(ekodom3[[#This Row],[Zużycie]]-ekodom3[[#This Row],[Stan]]),0)</f>
        <v>0</v>
      </c>
      <c r="K223" s="3">
        <f>ekodom3[[#This Row],[Stan]]-ekodom3[[#This Row],[Zużycie]]+ekodom3[[#This Row],[Z wodociągów]]</f>
        <v>2207</v>
      </c>
    </row>
    <row r="224" spans="1:11" x14ac:dyDescent="0.3">
      <c r="A224" s="1">
        <v>44784</v>
      </c>
      <c r="B224">
        <v>48</v>
      </c>
      <c r="C224">
        <f>ekodom3[[#This Row],[retencja]]+K223</f>
        <v>2255</v>
      </c>
      <c r="D224">
        <v>190</v>
      </c>
      <c r="E224">
        <f>IF(WEEKDAY(ekodom3[[#This Row],[Data]],2) = 3,70,0)</f>
        <v>0</v>
      </c>
      <c r="F224" s="2">
        <f>IF(AND(MONTH(ekodom3[[#This Row],[Data]])&gt;=4,MONTH(ekodom3[[#This Row],[Data]])&lt;=9),1,0)</f>
        <v>1</v>
      </c>
      <c r="G224" s="2">
        <f>IF(ekodom3[[#This Row],[Czy data pod?]] = 1,IF(ekodom3[[#This Row],[retencja]] = 0,G223+1,0),0)</f>
        <v>0</v>
      </c>
      <c r="H224">
        <f>IF(ekodom3[[#This Row],[Kolumna1]] = 0,0,IF(MOD(ekodom3[[#This Row],[Kolumna1]],5) = 0,300,0))</f>
        <v>0</v>
      </c>
      <c r="I224">
        <f>ekodom3[[#This Row],[Codziennie]]+ekodom3[[#This Row],[Prace]]+ekodom3[[#This Row],[Podlewanie]]</f>
        <v>190</v>
      </c>
      <c r="J224" s="3">
        <f>IF(ekodom3[[#This Row],[Zużycie]]&gt;ekodom3[[#This Row],[Stan]],ABS(ekodom3[[#This Row],[Zużycie]]-ekodom3[[#This Row],[Stan]]),0)</f>
        <v>0</v>
      </c>
      <c r="K224" s="3">
        <f>ekodom3[[#This Row],[Stan]]-ekodom3[[#This Row],[Zużycie]]+ekodom3[[#This Row],[Z wodociągów]]</f>
        <v>2065</v>
      </c>
    </row>
    <row r="225" spans="1:11" x14ac:dyDescent="0.3">
      <c r="A225" s="1">
        <v>44785</v>
      </c>
      <c r="B225">
        <v>0</v>
      </c>
      <c r="C225">
        <f>ekodom3[[#This Row],[retencja]]+K224</f>
        <v>2065</v>
      </c>
      <c r="D225">
        <v>190</v>
      </c>
      <c r="E225">
        <f>IF(WEEKDAY(ekodom3[[#This Row],[Data]],2) = 3,70,0)</f>
        <v>0</v>
      </c>
      <c r="F225" s="2">
        <f>IF(AND(MONTH(ekodom3[[#This Row],[Data]])&gt;=4,MONTH(ekodom3[[#This Row],[Data]])&lt;=9),1,0)</f>
        <v>1</v>
      </c>
      <c r="G225" s="2">
        <f>IF(ekodom3[[#This Row],[Czy data pod?]] = 1,IF(ekodom3[[#This Row],[retencja]] = 0,G224+1,0),0)</f>
        <v>1</v>
      </c>
      <c r="H225">
        <f>IF(ekodom3[[#This Row],[Kolumna1]] = 0,0,IF(MOD(ekodom3[[#This Row],[Kolumna1]],5) = 0,300,0))</f>
        <v>0</v>
      </c>
      <c r="I225">
        <f>ekodom3[[#This Row],[Codziennie]]+ekodom3[[#This Row],[Prace]]+ekodom3[[#This Row],[Podlewanie]]</f>
        <v>190</v>
      </c>
      <c r="J225" s="3">
        <f>IF(ekodom3[[#This Row],[Zużycie]]&gt;ekodom3[[#This Row],[Stan]],ABS(ekodom3[[#This Row],[Zużycie]]-ekodom3[[#This Row],[Stan]]),0)</f>
        <v>0</v>
      </c>
      <c r="K225" s="3">
        <f>ekodom3[[#This Row],[Stan]]-ekodom3[[#This Row],[Zużycie]]+ekodom3[[#This Row],[Z wodociągów]]</f>
        <v>1875</v>
      </c>
    </row>
    <row r="226" spans="1:11" x14ac:dyDescent="0.3">
      <c r="A226" s="1">
        <v>44786</v>
      </c>
      <c r="B226">
        <v>0</v>
      </c>
      <c r="C226">
        <f>ekodom3[[#This Row],[retencja]]+K225</f>
        <v>1875</v>
      </c>
      <c r="D226">
        <v>190</v>
      </c>
      <c r="E226">
        <f>IF(WEEKDAY(ekodom3[[#This Row],[Data]],2) = 3,70,0)</f>
        <v>0</v>
      </c>
      <c r="F226" s="2">
        <f>IF(AND(MONTH(ekodom3[[#This Row],[Data]])&gt;=4,MONTH(ekodom3[[#This Row],[Data]])&lt;=9),1,0)</f>
        <v>1</v>
      </c>
      <c r="G226" s="2">
        <f>IF(ekodom3[[#This Row],[Czy data pod?]] = 1,IF(ekodom3[[#This Row],[retencja]] = 0,G225+1,0),0)</f>
        <v>2</v>
      </c>
      <c r="H226">
        <f>IF(ekodom3[[#This Row],[Kolumna1]] = 0,0,IF(MOD(ekodom3[[#This Row],[Kolumna1]],5) = 0,300,0))</f>
        <v>0</v>
      </c>
      <c r="I226">
        <f>ekodom3[[#This Row],[Codziennie]]+ekodom3[[#This Row],[Prace]]+ekodom3[[#This Row],[Podlewanie]]</f>
        <v>190</v>
      </c>
      <c r="J226" s="3">
        <f>IF(ekodom3[[#This Row],[Zużycie]]&gt;ekodom3[[#This Row],[Stan]],ABS(ekodom3[[#This Row],[Zużycie]]-ekodom3[[#This Row],[Stan]]),0)</f>
        <v>0</v>
      </c>
      <c r="K226" s="3">
        <f>ekodom3[[#This Row],[Stan]]-ekodom3[[#This Row],[Zużycie]]+ekodom3[[#This Row],[Z wodociągów]]</f>
        <v>1685</v>
      </c>
    </row>
    <row r="227" spans="1:11" x14ac:dyDescent="0.3">
      <c r="A227" s="1">
        <v>44787</v>
      </c>
      <c r="B227">
        <v>0</v>
      </c>
      <c r="C227">
        <f>ekodom3[[#This Row],[retencja]]+K226</f>
        <v>1685</v>
      </c>
      <c r="D227">
        <v>190</v>
      </c>
      <c r="E227">
        <f>IF(WEEKDAY(ekodom3[[#This Row],[Data]],2) = 3,70,0)</f>
        <v>0</v>
      </c>
      <c r="F227" s="2">
        <f>IF(AND(MONTH(ekodom3[[#This Row],[Data]])&gt;=4,MONTH(ekodom3[[#This Row],[Data]])&lt;=9),1,0)</f>
        <v>1</v>
      </c>
      <c r="G227" s="2">
        <f>IF(ekodom3[[#This Row],[Czy data pod?]] = 1,IF(ekodom3[[#This Row],[retencja]] = 0,G226+1,0),0)</f>
        <v>3</v>
      </c>
      <c r="H227">
        <f>IF(ekodom3[[#This Row],[Kolumna1]] = 0,0,IF(MOD(ekodom3[[#This Row],[Kolumna1]],5) = 0,300,0))</f>
        <v>0</v>
      </c>
      <c r="I227">
        <f>ekodom3[[#This Row],[Codziennie]]+ekodom3[[#This Row],[Prace]]+ekodom3[[#This Row],[Podlewanie]]</f>
        <v>190</v>
      </c>
      <c r="J227" s="3">
        <f>IF(ekodom3[[#This Row],[Zużycie]]&gt;ekodom3[[#This Row],[Stan]],ABS(ekodom3[[#This Row],[Zużycie]]-ekodom3[[#This Row],[Stan]]),0)</f>
        <v>0</v>
      </c>
      <c r="K227" s="3">
        <f>ekodom3[[#This Row],[Stan]]-ekodom3[[#This Row],[Zużycie]]+ekodom3[[#This Row],[Z wodociągów]]</f>
        <v>1495</v>
      </c>
    </row>
    <row r="228" spans="1:11" x14ac:dyDescent="0.3">
      <c r="A228" s="1">
        <v>44788</v>
      </c>
      <c r="B228">
        <v>0</v>
      </c>
      <c r="C228">
        <f>ekodom3[[#This Row],[retencja]]+K227</f>
        <v>1495</v>
      </c>
      <c r="D228">
        <v>190</v>
      </c>
      <c r="E228">
        <f>IF(WEEKDAY(ekodom3[[#This Row],[Data]],2) = 3,70,0)</f>
        <v>0</v>
      </c>
      <c r="F228" s="2">
        <f>IF(AND(MONTH(ekodom3[[#This Row],[Data]])&gt;=4,MONTH(ekodom3[[#This Row],[Data]])&lt;=9),1,0)</f>
        <v>1</v>
      </c>
      <c r="G228" s="2">
        <f>IF(ekodom3[[#This Row],[Czy data pod?]] = 1,IF(ekodom3[[#This Row],[retencja]] = 0,G227+1,0),0)</f>
        <v>4</v>
      </c>
      <c r="H228">
        <f>IF(ekodom3[[#This Row],[Kolumna1]] = 0,0,IF(MOD(ekodom3[[#This Row],[Kolumna1]],5) = 0,300,0))</f>
        <v>0</v>
      </c>
      <c r="I228">
        <f>ekodom3[[#This Row],[Codziennie]]+ekodom3[[#This Row],[Prace]]+ekodom3[[#This Row],[Podlewanie]]</f>
        <v>190</v>
      </c>
      <c r="J228" s="3">
        <f>IF(ekodom3[[#This Row],[Zużycie]]&gt;ekodom3[[#This Row],[Stan]],ABS(ekodom3[[#This Row],[Zużycie]]-ekodom3[[#This Row],[Stan]]),0)</f>
        <v>0</v>
      </c>
      <c r="K228" s="3">
        <f>ekodom3[[#This Row],[Stan]]-ekodom3[[#This Row],[Zużycie]]+ekodom3[[#This Row],[Z wodociągów]]</f>
        <v>1305</v>
      </c>
    </row>
    <row r="229" spans="1:11" x14ac:dyDescent="0.3">
      <c r="A229" s="1">
        <v>44789</v>
      </c>
      <c r="B229">
        <v>0</v>
      </c>
      <c r="C229">
        <f>ekodom3[[#This Row],[retencja]]+K228</f>
        <v>1305</v>
      </c>
      <c r="D229">
        <v>190</v>
      </c>
      <c r="E229">
        <f>IF(WEEKDAY(ekodom3[[#This Row],[Data]],2) = 3,70,0)</f>
        <v>0</v>
      </c>
      <c r="F229" s="2">
        <f>IF(AND(MONTH(ekodom3[[#This Row],[Data]])&gt;=4,MONTH(ekodom3[[#This Row],[Data]])&lt;=9),1,0)</f>
        <v>1</v>
      </c>
      <c r="G229" s="2">
        <f>IF(ekodom3[[#This Row],[Czy data pod?]] = 1,IF(ekodom3[[#This Row],[retencja]] = 0,G228+1,0),0)</f>
        <v>5</v>
      </c>
      <c r="H229">
        <f>IF(ekodom3[[#This Row],[Kolumna1]] = 0,0,IF(MOD(ekodom3[[#This Row],[Kolumna1]],5) = 0,300,0))</f>
        <v>300</v>
      </c>
      <c r="I229">
        <f>ekodom3[[#This Row],[Codziennie]]+ekodom3[[#This Row],[Prace]]+ekodom3[[#This Row],[Podlewanie]]</f>
        <v>490</v>
      </c>
      <c r="J229" s="3">
        <f>IF(ekodom3[[#This Row],[Zużycie]]&gt;ekodom3[[#This Row],[Stan]],ABS(ekodom3[[#This Row],[Zużycie]]-ekodom3[[#This Row],[Stan]]),0)</f>
        <v>0</v>
      </c>
      <c r="K229" s="3">
        <f>ekodom3[[#This Row],[Stan]]-ekodom3[[#This Row],[Zużycie]]+ekodom3[[#This Row],[Z wodociągów]]</f>
        <v>815</v>
      </c>
    </row>
    <row r="230" spans="1:11" x14ac:dyDescent="0.3">
      <c r="A230" s="1">
        <v>44790</v>
      </c>
      <c r="B230">
        <v>0</v>
      </c>
      <c r="C230">
        <f>ekodom3[[#This Row],[retencja]]+K229</f>
        <v>815</v>
      </c>
      <c r="D230">
        <v>190</v>
      </c>
      <c r="E230">
        <f>IF(WEEKDAY(ekodom3[[#This Row],[Data]],2) = 3,70,0)</f>
        <v>70</v>
      </c>
      <c r="F230" s="2">
        <f>IF(AND(MONTH(ekodom3[[#This Row],[Data]])&gt;=4,MONTH(ekodom3[[#This Row],[Data]])&lt;=9),1,0)</f>
        <v>1</v>
      </c>
      <c r="G230" s="2">
        <f>IF(ekodom3[[#This Row],[Czy data pod?]] = 1,IF(ekodom3[[#This Row],[retencja]] = 0,G229+1,0),0)</f>
        <v>6</v>
      </c>
      <c r="H230">
        <f>IF(ekodom3[[#This Row],[Kolumna1]] = 0,0,IF(MOD(ekodom3[[#This Row],[Kolumna1]],5) = 0,300,0))</f>
        <v>0</v>
      </c>
      <c r="I230">
        <f>ekodom3[[#This Row],[Codziennie]]+ekodom3[[#This Row],[Prace]]+ekodom3[[#This Row],[Podlewanie]]</f>
        <v>260</v>
      </c>
      <c r="J230" s="3">
        <f>IF(ekodom3[[#This Row],[Zużycie]]&gt;ekodom3[[#This Row],[Stan]],ABS(ekodom3[[#This Row],[Zużycie]]-ekodom3[[#This Row],[Stan]]),0)</f>
        <v>0</v>
      </c>
      <c r="K230" s="3">
        <f>ekodom3[[#This Row],[Stan]]-ekodom3[[#This Row],[Zużycie]]+ekodom3[[#This Row],[Z wodociągów]]</f>
        <v>555</v>
      </c>
    </row>
    <row r="231" spans="1:11" x14ac:dyDescent="0.3">
      <c r="A231" s="1">
        <v>44791</v>
      </c>
      <c r="B231">
        <v>0</v>
      </c>
      <c r="C231">
        <f>ekodom3[[#This Row],[retencja]]+K230</f>
        <v>555</v>
      </c>
      <c r="D231">
        <v>190</v>
      </c>
      <c r="E231">
        <f>IF(WEEKDAY(ekodom3[[#This Row],[Data]],2) = 3,70,0)</f>
        <v>0</v>
      </c>
      <c r="F231" s="2">
        <f>IF(AND(MONTH(ekodom3[[#This Row],[Data]])&gt;=4,MONTH(ekodom3[[#This Row],[Data]])&lt;=9),1,0)</f>
        <v>1</v>
      </c>
      <c r="G231" s="2">
        <f>IF(ekodom3[[#This Row],[Czy data pod?]] = 1,IF(ekodom3[[#This Row],[retencja]] = 0,G230+1,0),0)</f>
        <v>7</v>
      </c>
      <c r="H231">
        <f>IF(ekodom3[[#This Row],[Kolumna1]] = 0,0,IF(MOD(ekodom3[[#This Row],[Kolumna1]],5) = 0,300,0))</f>
        <v>0</v>
      </c>
      <c r="I231">
        <f>ekodom3[[#This Row],[Codziennie]]+ekodom3[[#This Row],[Prace]]+ekodom3[[#This Row],[Podlewanie]]</f>
        <v>190</v>
      </c>
      <c r="J231" s="3">
        <f>IF(ekodom3[[#This Row],[Zużycie]]&gt;ekodom3[[#This Row],[Stan]],ABS(ekodom3[[#This Row],[Zużycie]]-ekodom3[[#This Row],[Stan]]),0)</f>
        <v>0</v>
      </c>
      <c r="K231" s="3">
        <f>ekodom3[[#This Row],[Stan]]-ekodom3[[#This Row],[Zużycie]]+ekodom3[[#This Row],[Z wodociągów]]</f>
        <v>365</v>
      </c>
    </row>
    <row r="232" spans="1:11" x14ac:dyDescent="0.3">
      <c r="A232" s="1">
        <v>44792</v>
      </c>
      <c r="B232">
        <v>0</v>
      </c>
      <c r="C232">
        <f>ekodom3[[#This Row],[retencja]]+K231</f>
        <v>365</v>
      </c>
      <c r="D232">
        <v>190</v>
      </c>
      <c r="E232">
        <f>IF(WEEKDAY(ekodom3[[#This Row],[Data]],2) = 3,70,0)</f>
        <v>0</v>
      </c>
      <c r="F232" s="2">
        <f>IF(AND(MONTH(ekodom3[[#This Row],[Data]])&gt;=4,MONTH(ekodom3[[#This Row],[Data]])&lt;=9),1,0)</f>
        <v>1</v>
      </c>
      <c r="G232" s="2">
        <f>IF(ekodom3[[#This Row],[Czy data pod?]] = 1,IF(ekodom3[[#This Row],[retencja]] = 0,G231+1,0),0)</f>
        <v>8</v>
      </c>
      <c r="H232">
        <f>IF(ekodom3[[#This Row],[Kolumna1]] = 0,0,IF(MOD(ekodom3[[#This Row],[Kolumna1]],5) = 0,300,0))</f>
        <v>0</v>
      </c>
      <c r="I232">
        <f>ekodom3[[#This Row],[Codziennie]]+ekodom3[[#This Row],[Prace]]+ekodom3[[#This Row],[Podlewanie]]</f>
        <v>190</v>
      </c>
      <c r="J232" s="3">
        <f>IF(ekodom3[[#This Row],[Zużycie]]&gt;ekodom3[[#This Row],[Stan]],ABS(ekodom3[[#This Row],[Zużycie]]-ekodom3[[#This Row],[Stan]]),0)</f>
        <v>0</v>
      </c>
      <c r="K232" s="3">
        <f>ekodom3[[#This Row],[Stan]]-ekodom3[[#This Row],[Zużycie]]+ekodom3[[#This Row],[Z wodociągów]]</f>
        <v>175</v>
      </c>
    </row>
    <row r="233" spans="1:11" x14ac:dyDescent="0.3">
      <c r="A233" s="1">
        <v>44793</v>
      </c>
      <c r="B233">
        <v>0</v>
      </c>
      <c r="C233">
        <f>ekodom3[[#This Row],[retencja]]+K232</f>
        <v>175</v>
      </c>
      <c r="D233">
        <v>190</v>
      </c>
      <c r="E233">
        <f>IF(WEEKDAY(ekodom3[[#This Row],[Data]],2) = 3,70,0)</f>
        <v>0</v>
      </c>
      <c r="F233" s="2">
        <f>IF(AND(MONTH(ekodom3[[#This Row],[Data]])&gt;=4,MONTH(ekodom3[[#This Row],[Data]])&lt;=9),1,0)</f>
        <v>1</v>
      </c>
      <c r="G233" s="2">
        <f>IF(ekodom3[[#This Row],[Czy data pod?]] = 1,IF(ekodom3[[#This Row],[retencja]] = 0,G232+1,0),0)</f>
        <v>9</v>
      </c>
      <c r="H233">
        <f>IF(ekodom3[[#This Row],[Kolumna1]] = 0,0,IF(MOD(ekodom3[[#This Row],[Kolumna1]],5) = 0,300,0))</f>
        <v>0</v>
      </c>
      <c r="I233">
        <f>ekodom3[[#This Row],[Codziennie]]+ekodom3[[#This Row],[Prace]]+ekodom3[[#This Row],[Podlewanie]]</f>
        <v>190</v>
      </c>
      <c r="J233" s="3">
        <f>IF(ekodom3[[#This Row],[Zużycie]]&gt;ekodom3[[#This Row],[Stan]],ABS(ekodom3[[#This Row],[Zużycie]]-ekodom3[[#This Row],[Stan]]),0)</f>
        <v>15</v>
      </c>
      <c r="K233" s="3">
        <f>ekodom3[[#This Row],[Stan]]-ekodom3[[#This Row],[Zużycie]]+ekodom3[[#This Row],[Z wodociągów]]</f>
        <v>0</v>
      </c>
    </row>
    <row r="234" spans="1:11" x14ac:dyDescent="0.3">
      <c r="A234" s="1">
        <v>44794</v>
      </c>
      <c r="B234">
        <v>0</v>
      </c>
      <c r="C234">
        <f>ekodom3[[#This Row],[retencja]]+K233</f>
        <v>0</v>
      </c>
      <c r="D234">
        <v>190</v>
      </c>
      <c r="E234">
        <f>IF(WEEKDAY(ekodom3[[#This Row],[Data]],2) = 3,70,0)</f>
        <v>0</v>
      </c>
      <c r="F234" s="2">
        <f>IF(AND(MONTH(ekodom3[[#This Row],[Data]])&gt;=4,MONTH(ekodom3[[#This Row],[Data]])&lt;=9),1,0)</f>
        <v>1</v>
      </c>
      <c r="G234" s="2">
        <f>IF(ekodom3[[#This Row],[Czy data pod?]] = 1,IF(ekodom3[[#This Row],[retencja]] = 0,G233+1,0),0)</f>
        <v>10</v>
      </c>
      <c r="H234">
        <f>IF(ekodom3[[#This Row],[Kolumna1]] = 0,0,IF(MOD(ekodom3[[#This Row],[Kolumna1]],5) = 0,300,0))</f>
        <v>300</v>
      </c>
      <c r="I234">
        <f>ekodom3[[#This Row],[Codziennie]]+ekodom3[[#This Row],[Prace]]+ekodom3[[#This Row],[Podlewanie]]</f>
        <v>490</v>
      </c>
      <c r="J234" s="3">
        <f>IF(ekodom3[[#This Row],[Zużycie]]&gt;ekodom3[[#This Row],[Stan]],ABS(ekodom3[[#This Row],[Zużycie]]-ekodom3[[#This Row],[Stan]]),0)</f>
        <v>490</v>
      </c>
      <c r="K234" s="3">
        <f>ekodom3[[#This Row],[Stan]]-ekodom3[[#This Row],[Zużycie]]+ekodom3[[#This Row],[Z wodociągów]]</f>
        <v>0</v>
      </c>
    </row>
    <row r="235" spans="1:11" x14ac:dyDescent="0.3">
      <c r="A235" s="1">
        <v>44795</v>
      </c>
      <c r="B235">
        <v>0</v>
      </c>
      <c r="C235">
        <f>ekodom3[[#This Row],[retencja]]+K234</f>
        <v>0</v>
      </c>
      <c r="D235">
        <v>190</v>
      </c>
      <c r="E235">
        <f>IF(WEEKDAY(ekodom3[[#This Row],[Data]],2) = 3,70,0)</f>
        <v>0</v>
      </c>
      <c r="F235" s="2">
        <f>IF(AND(MONTH(ekodom3[[#This Row],[Data]])&gt;=4,MONTH(ekodom3[[#This Row],[Data]])&lt;=9),1,0)</f>
        <v>1</v>
      </c>
      <c r="G235" s="2">
        <f>IF(ekodom3[[#This Row],[Czy data pod?]] = 1,IF(ekodom3[[#This Row],[retencja]] = 0,G234+1,0),0)</f>
        <v>11</v>
      </c>
      <c r="H235">
        <f>IF(ekodom3[[#This Row],[Kolumna1]] = 0,0,IF(MOD(ekodom3[[#This Row],[Kolumna1]],5) = 0,300,0))</f>
        <v>0</v>
      </c>
      <c r="I235">
        <f>ekodom3[[#This Row],[Codziennie]]+ekodom3[[#This Row],[Prace]]+ekodom3[[#This Row],[Podlewanie]]</f>
        <v>190</v>
      </c>
      <c r="J235" s="3">
        <f>IF(ekodom3[[#This Row],[Zużycie]]&gt;ekodom3[[#This Row],[Stan]],ABS(ekodom3[[#This Row],[Zużycie]]-ekodom3[[#This Row],[Stan]]),0)</f>
        <v>190</v>
      </c>
      <c r="K235" s="3">
        <f>ekodom3[[#This Row],[Stan]]-ekodom3[[#This Row],[Zużycie]]+ekodom3[[#This Row],[Z wodociągów]]</f>
        <v>0</v>
      </c>
    </row>
    <row r="236" spans="1:11" x14ac:dyDescent="0.3">
      <c r="A236" s="1">
        <v>44796</v>
      </c>
      <c r="B236">
        <v>0</v>
      </c>
      <c r="C236">
        <f>ekodom3[[#This Row],[retencja]]+K235</f>
        <v>0</v>
      </c>
      <c r="D236">
        <v>190</v>
      </c>
      <c r="E236">
        <f>IF(WEEKDAY(ekodom3[[#This Row],[Data]],2) = 3,70,0)</f>
        <v>0</v>
      </c>
      <c r="F236" s="2">
        <f>IF(AND(MONTH(ekodom3[[#This Row],[Data]])&gt;=4,MONTH(ekodom3[[#This Row],[Data]])&lt;=9),1,0)</f>
        <v>1</v>
      </c>
      <c r="G236" s="2">
        <f>IF(ekodom3[[#This Row],[Czy data pod?]] = 1,IF(ekodom3[[#This Row],[retencja]] = 0,G235+1,0),0)</f>
        <v>12</v>
      </c>
      <c r="H236">
        <f>IF(ekodom3[[#This Row],[Kolumna1]] = 0,0,IF(MOD(ekodom3[[#This Row],[Kolumna1]],5) = 0,300,0))</f>
        <v>0</v>
      </c>
      <c r="I236">
        <f>ekodom3[[#This Row],[Codziennie]]+ekodom3[[#This Row],[Prace]]+ekodom3[[#This Row],[Podlewanie]]</f>
        <v>190</v>
      </c>
      <c r="J236" s="3">
        <f>IF(ekodom3[[#This Row],[Zużycie]]&gt;ekodom3[[#This Row],[Stan]],ABS(ekodom3[[#This Row],[Zużycie]]-ekodom3[[#This Row],[Stan]]),0)</f>
        <v>190</v>
      </c>
      <c r="K236" s="3">
        <f>ekodom3[[#This Row],[Stan]]-ekodom3[[#This Row],[Zużycie]]+ekodom3[[#This Row],[Z wodociągów]]</f>
        <v>0</v>
      </c>
    </row>
    <row r="237" spans="1:11" x14ac:dyDescent="0.3">
      <c r="A237" s="1">
        <v>44797</v>
      </c>
      <c r="B237">
        <v>0</v>
      </c>
      <c r="C237">
        <f>ekodom3[[#This Row],[retencja]]+K236</f>
        <v>0</v>
      </c>
      <c r="D237">
        <v>190</v>
      </c>
      <c r="E237">
        <f>IF(WEEKDAY(ekodom3[[#This Row],[Data]],2) = 3,70,0)</f>
        <v>70</v>
      </c>
      <c r="F237" s="2">
        <f>IF(AND(MONTH(ekodom3[[#This Row],[Data]])&gt;=4,MONTH(ekodom3[[#This Row],[Data]])&lt;=9),1,0)</f>
        <v>1</v>
      </c>
      <c r="G237" s="2">
        <f>IF(ekodom3[[#This Row],[Czy data pod?]] = 1,IF(ekodom3[[#This Row],[retencja]] = 0,G236+1,0),0)</f>
        <v>13</v>
      </c>
      <c r="H237">
        <f>IF(ekodom3[[#This Row],[Kolumna1]] = 0,0,IF(MOD(ekodom3[[#This Row],[Kolumna1]],5) = 0,300,0))</f>
        <v>0</v>
      </c>
      <c r="I237">
        <f>ekodom3[[#This Row],[Codziennie]]+ekodom3[[#This Row],[Prace]]+ekodom3[[#This Row],[Podlewanie]]</f>
        <v>260</v>
      </c>
      <c r="J237" s="3">
        <f>IF(ekodom3[[#This Row],[Zużycie]]&gt;ekodom3[[#This Row],[Stan]],ABS(ekodom3[[#This Row],[Zużycie]]-ekodom3[[#This Row],[Stan]]),0)</f>
        <v>260</v>
      </c>
      <c r="K237" s="3">
        <f>ekodom3[[#This Row],[Stan]]-ekodom3[[#This Row],[Zużycie]]+ekodom3[[#This Row],[Z wodociągów]]</f>
        <v>0</v>
      </c>
    </row>
    <row r="238" spans="1:11" x14ac:dyDescent="0.3">
      <c r="A238" s="1">
        <v>44798</v>
      </c>
      <c r="B238">
        <v>0</v>
      </c>
      <c r="C238">
        <f>ekodom3[[#This Row],[retencja]]+K237</f>
        <v>0</v>
      </c>
      <c r="D238">
        <v>190</v>
      </c>
      <c r="E238">
        <f>IF(WEEKDAY(ekodom3[[#This Row],[Data]],2) = 3,70,0)</f>
        <v>0</v>
      </c>
      <c r="F238" s="2">
        <f>IF(AND(MONTH(ekodom3[[#This Row],[Data]])&gt;=4,MONTH(ekodom3[[#This Row],[Data]])&lt;=9),1,0)</f>
        <v>1</v>
      </c>
      <c r="G238" s="2">
        <f>IF(ekodom3[[#This Row],[Czy data pod?]] = 1,IF(ekodom3[[#This Row],[retencja]] = 0,G237+1,0),0)</f>
        <v>14</v>
      </c>
      <c r="H238">
        <f>IF(ekodom3[[#This Row],[Kolumna1]] = 0,0,IF(MOD(ekodom3[[#This Row],[Kolumna1]],5) = 0,300,0))</f>
        <v>0</v>
      </c>
      <c r="I238">
        <f>ekodom3[[#This Row],[Codziennie]]+ekodom3[[#This Row],[Prace]]+ekodom3[[#This Row],[Podlewanie]]</f>
        <v>190</v>
      </c>
      <c r="J238" s="3">
        <f>IF(ekodom3[[#This Row],[Zużycie]]&gt;ekodom3[[#This Row],[Stan]],ABS(ekodom3[[#This Row],[Zużycie]]-ekodom3[[#This Row],[Stan]]),0)</f>
        <v>190</v>
      </c>
      <c r="K238" s="3">
        <f>ekodom3[[#This Row],[Stan]]-ekodom3[[#This Row],[Zużycie]]+ekodom3[[#This Row],[Z wodociągów]]</f>
        <v>0</v>
      </c>
    </row>
    <row r="239" spans="1:11" x14ac:dyDescent="0.3">
      <c r="A239" s="1">
        <v>44799</v>
      </c>
      <c r="B239">
        <v>0</v>
      </c>
      <c r="C239">
        <f>ekodom3[[#This Row],[retencja]]+K238</f>
        <v>0</v>
      </c>
      <c r="D239">
        <v>190</v>
      </c>
      <c r="E239">
        <f>IF(WEEKDAY(ekodom3[[#This Row],[Data]],2) = 3,70,0)</f>
        <v>0</v>
      </c>
      <c r="F239" s="2">
        <f>IF(AND(MONTH(ekodom3[[#This Row],[Data]])&gt;=4,MONTH(ekodom3[[#This Row],[Data]])&lt;=9),1,0)</f>
        <v>1</v>
      </c>
      <c r="G239" s="2">
        <f>IF(ekodom3[[#This Row],[Czy data pod?]] = 1,IF(ekodom3[[#This Row],[retencja]] = 0,G238+1,0),0)</f>
        <v>15</v>
      </c>
      <c r="H239">
        <f>IF(ekodom3[[#This Row],[Kolumna1]] = 0,0,IF(MOD(ekodom3[[#This Row],[Kolumna1]],5) = 0,300,0))</f>
        <v>300</v>
      </c>
      <c r="I239">
        <f>ekodom3[[#This Row],[Codziennie]]+ekodom3[[#This Row],[Prace]]+ekodom3[[#This Row],[Podlewanie]]</f>
        <v>490</v>
      </c>
      <c r="J239" s="3">
        <f>IF(ekodom3[[#This Row],[Zużycie]]&gt;ekodom3[[#This Row],[Stan]],ABS(ekodom3[[#This Row],[Zużycie]]-ekodom3[[#This Row],[Stan]]),0)</f>
        <v>490</v>
      </c>
      <c r="K239" s="3">
        <f>ekodom3[[#This Row],[Stan]]-ekodom3[[#This Row],[Zużycie]]+ekodom3[[#This Row],[Z wodociągów]]</f>
        <v>0</v>
      </c>
    </row>
    <row r="240" spans="1:11" x14ac:dyDescent="0.3">
      <c r="A240" s="1">
        <v>44800</v>
      </c>
      <c r="B240">
        <v>0</v>
      </c>
      <c r="C240">
        <f>ekodom3[[#This Row],[retencja]]+K239</f>
        <v>0</v>
      </c>
      <c r="D240">
        <v>190</v>
      </c>
      <c r="E240">
        <f>IF(WEEKDAY(ekodom3[[#This Row],[Data]],2) = 3,70,0)</f>
        <v>0</v>
      </c>
      <c r="F240" s="2">
        <f>IF(AND(MONTH(ekodom3[[#This Row],[Data]])&gt;=4,MONTH(ekodom3[[#This Row],[Data]])&lt;=9),1,0)</f>
        <v>1</v>
      </c>
      <c r="G240" s="2">
        <f>IF(ekodom3[[#This Row],[Czy data pod?]] = 1,IF(ekodom3[[#This Row],[retencja]] = 0,G239+1,0),0)</f>
        <v>16</v>
      </c>
      <c r="H240">
        <f>IF(ekodom3[[#This Row],[Kolumna1]] = 0,0,IF(MOD(ekodom3[[#This Row],[Kolumna1]],5) = 0,300,0))</f>
        <v>0</v>
      </c>
      <c r="I240">
        <f>ekodom3[[#This Row],[Codziennie]]+ekodom3[[#This Row],[Prace]]+ekodom3[[#This Row],[Podlewanie]]</f>
        <v>190</v>
      </c>
      <c r="J240" s="3">
        <f>IF(ekodom3[[#This Row],[Zużycie]]&gt;ekodom3[[#This Row],[Stan]],ABS(ekodom3[[#This Row],[Zużycie]]-ekodom3[[#This Row],[Stan]]),0)</f>
        <v>190</v>
      </c>
      <c r="K240" s="3">
        <f>ekodom3[[#This Row],[Stan]]-ekodom3[[#This Row],[Zużycie]]+ekodom3[[#This Row],[Z wodociągów]]</f>
        <v>0</v>
      </c>
    </row>
    <row r="241" spans="1:11" x14ac:dyDescent="0.3">
      <c r="A241" s="1">
        <v>44801</v>
      </c>
      <c r="B241">
        <v>0</v>
      </c>
      <c r="C241">
        <f>ekodom3[[#This Row],[retencja]]+K240</f>
        <v>0</v>
      </c>
      <c r="D241">
        <v>190</v>
      </c>
      <c r="E241">
        <f>IF(WEEKDAY(ekodom3[[#This Row],[Data]],2) = 3,70,0)</f>
        <v>0</v>
      </c>
      <c r="F241" s="2">
        <f>IF(AND(MONTH(ekodom3[[#This Row],[Data]])&gt;=4,MONTH(ekodom3[[#This Row],[Data]])&lt;=9),1,0)</f>
        <v>1</v>
      </c>
      <c r="G241" s="2">
        <f>IF(ekodom3[[#This Row],[Czy data pod?]] = 1,IF(ekodom3[[#This Row],[retencja]] = 0,G240+1,0),0)</f>
        <v>17</v>
      </c>
      <c r="H241">
        <f>IF(ekodom3[[#This Row],[Kolumna1]] = 0,0,IF(MOD(ekodom3[[#This Row],[Kolumna1]],5) = 0,300,0))</f>
        <v>0</v>
      </c>
      <c r="I241">
        <f>ekodom3[[#This Row],[Codziennie]]+ekodom3[[#This Row],[Prace]]+ekodom3[[#This Row],[Podlewanie]]</f>
        <v>190</v>
      </c>
      <c r="J241" s="3">
        <f>IF(ekodom3[[#This Row],[Zużycie]]&gt;ekodom3[[#This Row],[Stan]],ABS(ekodom3[[#This Row],[Zużycie]]-ekodom3[[#This Row],[Stan]]),0)</f>
        <v>190</v>
      </c>
      <c r="K241" s="3">
        <f>ekodom3[[#This Row],[Stan]]-ekodom3[[#This Row],[Zużycie]]+ekodom3[[#This Row],[Z wodociągów]]</f>
        <v>0</v>
      </c>
    </row>
    <row r="242" spans="1:11" x14ac:dyDescent="0.3">
      <c r="A242" s="1">
        <v>44802</v>
      </c>
      <c r="B242">
        <v>0</v>
      </c>
      <c r="C242">
        <f>ekodom3[[#This Row],[retencja]]+K241</f>
        <v>0</v>
      </c>
      <c r="D242">
        <v>190</v>
      </c>
      <c r="E242">
        <f>IF(WEEKDAY(ekodom3[[#This Row],[Data]],2) = 3,70,0)</f>
        <v>0</v>
      </c>
      <c r="F242" s="2">
        <f>IF(AND(MONTH(ekodom3[[#This Row],[Data]])&gt;=4,MONTH(ekodom3[[#This Row],[Data]])&lt;=9),1,0)</f>
        <v>1</v>
      </c>
      <c r="G242" s="2">
        <f>IF(ekodom3[[#This Row],[Czy data pod?]] = 1,IF(ekodom3[[#This Row],[retencja]] = 0,G241+1,0),0)</f>
        <v>18</v>
      </c>
      <c r="H242">
        <f>IF(ekodom3[[#This Row],[Kolumna1]] = 0,0,IF(MOD(ekodom3[[#This Row],[Kolumna1]],5) = 0,300,0))</f>
        <v>0</v>
      </c>
      <c r="I242">
        <f>ekodom3[[#This Row],[Codziennie]]+ekodom3[[#This Row],[Prace]]+ekodom3[[#This Row],[Podlewanie]]</f>
        <v>190</v>
      </c>
      <c r="J242" s="3">
        <f>IF(ekodom3[[#This Row],[Zużycie]]&gt;ekodom3[[#This Row],[Stan]],ABS(ekodom3[[#This Row],[Zużycie]]-ekodom3[[#This Row],[Stan]]),0)</f>
        <v>190</v>
      </c>
      <c r="K242" s="3">
        <f>ekodom3[[#This Row],[Stan]]-ekodom3[[#This Row],[Zużycie]]+ekodom3[[#This Row],[Z wodociągów]]</f>
        <v>0</v>
      </c>
    </row>
    <row r="243" spans="1:11" x14ac:dyDescent="0.3">
      <c r="A243" s="1">
        <v>44803</v>
      </c>
      <c r="B243">
        <v>0</v>
      </c>
      <c r="C243">
        <f>ekodom3[[#This Row],[retencja]]+K242</f>
        <v>0</v>
      </c>
      <c r="D243">
        <v>190</v>
      </c>
      <c r="E243">
        <f>IF(WEEKDAY(ekodom3[[#This Row],[Data]],2) = 3,70,0)</f>
        <v>0</v>
      </c>
      <c r="F243" s="2">
        <f>IF(AND(MONTH(ekodom3[[#This Row],[Data]])&gt;=4,MONTH(ekodom3[[#This Row],[Data]])&lt;=9),1,0)</f>
        <v>1</v>
      </c>
      <c r="G243" s="2">
        <f>IF(ekodom3[[#This Row],[Czy data pod?]] = 1,IF(ekodom3[[#This Row],[retencja]] = 0,G242+1,0),0)</f>
        <v>19</v>
      </c>
      <c r="H243">
        <f>IF(ekodom3[[#This Row],[Kolumna1]] = 0,0,IF(MOD(ekodom3[[#This Row],[Kolumna1]],5) = 0,300,0))</f>
        <v>0</v>
      </c>
      <c r="I243">
        <f>ekodom3[[#This Row],[Codziennie]]+ekodom3[[#This Row],[Prace]]+ekodom3[[#This Row],[Podlewanie]]</f>
        <v>190</v>
      </c>
      <c r="J243" s="3">
        <f>IF(ekodom3[[#This Row],[Zużycie]]&gt;ekodom3[[#This Row],[Stan]],ABS(ekodom3[[#This Row],[Zużycie]]-ekodom3[[#This Row],[Stan]]),0)</f>
        <v>190</v>
      </c>
      <c r="K243" s="3">
        <f>ekodom3[[#This Row],[Stan]]-ekodom3[[#This Row],[Zużycie]]+ekodom3[[#This Row],[Z wodociągów]]</f>
        <v>0</v>
      </c>
    </row>
    <row r="244" spans="1:11" x14ac:dyDescent="0.3">
      <c r="A244" s="1">
        <v>44804</v>
      </c>
      <c r="B244">
        <v>0</v>
      </c>
      <c r="C244">
        <f>ekodom3[[#This Row],[retencja]]+K243</f>
        <v>0</v>
      </c>
      <c r="D244">
        <v>190</v>
      </c>
      <c r="E244">
        <f>IF(WEEKDAY(ekodom3[[#This Row],[Data]],2) = 3,70,0)</f>
        <v>70</v>
      </c>
      <c r="F244" s="2">
        <f>IF(AND(MONTH(ekodom3[[#This Row],[Data]])&gt;=4,MONTH(ekodom3[[#This Row],[Data]])&lt;=9),1,0)</f>
        <v>1</v>
      </c>
      <c r="G244" s="2">
        <f>IF(ekodom3[[#This Row],[Czy data pod?]] = 1,IF(ekodom3[[#This Row],[retencja]] = 0,G243+1,0),0)</f>
        <v>20</v>
      </c>
      <c r="H244">
        <f>IF(ekodom3[[#This Row],[Kolumna1]] = 0,0,IF(MOD(ekodom3[[#This Row],[Kolumna1]],5) = 0,300,0))</f>
        <v>300</v>
      </c>
      <c r="I244">
        <f>ekodom3[[#This Row],[Codziennie]]+ekodom3[[#This Row],[Prace]]+ekodom3[[#This Row],[Podlewanie]]</f>
        <v>560</v>
      </c>
      <c r="J244" s="3">
        <f>IF(ekodom3[[#This Row],[Zużycie]]&gt;ekodom3[[#This Row],[Stan]],ABS(ekodom3[[#This Row],[Zużycie]]-ekodom3[[#This Row],[Stan]]),0)</f>
        <v>560</v>
      </c>
      <c r="K244" s="3">
        <f>ekodom3[[#This Row],[Stan]]-ekodom3[[#This Row],[Zużycie]]+ekodom3[[#This Row],[Z wodociągów]]</f>
        <v>0</v>
      </c>
    </row>
    <row r="245" spans="1:11" x14ac:dyDescent="0.3">
      <c r="A245" s="1">
        <v>44805</v>
      </c>
      <c r="B245">
        <v>0</v>
      </c>
      <c r="C245">
        <f>ekodom3[[#This Row],[retencja]]+K244</f>
        <v>0</v>
      </c>
      <c r="D245">
        <v>190</v>
      </c>
      <c r="E245">
        <f>IF(WEEKDAY(ekodom3[[#This Row],[Data]],2) = 3,70,0)</f>
        <v>0</v>
      </c>
      <c r="F245" s="2">
        <f>IF(AND(MONTH(ekodom3[[#This Row],[Data]])&gt;=4,MONTH(ekodom3[[#This Row],[Data]])&lt;=9),1,0)</f>
        <v>1</v>
      </c>
      <c r="G245" s="2">
        <f>IF(ekodom3[[#This Row],[Czy data pod?]] = 1,IF(ekodom3[[#This Row],[retencja]] = 0,G244+1,0),0)</f>
        <v>21</v>
      </c>
      <c r="H245">
        <f>IF(ekodom3[[#This Row],[Kolumna1]] = 0,0,IF(MOD(ekodom3[[#This Row],[Kolumna1]],5) = 0,300,0))</f>
        <v>0</v>
      </c>
      <c r="I245">
        <f>ekodom3[[#This Row],[Codziennie]]+ekodom3[[#This Row],[Prace]]+ekodom3[[#This Row],[Podlewanie]]</f>
        <v>190</v>
      </c>
      <c r="J245" s="3">
        <f>IF(ekodom3[[#This Row],[Zużycie]]&gt;ekodom3[[#This Row],[Stan]],ABS(ekodom3[[#This Row],[Zużycie]]-ekodom3[[#This Row],[Stan]]),0)</f>
        <v>190</v>
      </c>
      <c r="K245" s="3">
        <f>ekodom3[[#This Row],[Stan]]-ekodom3[[#This Row],[Zużycie]]+ekodom3[[#This Row],[Z wodociągów]]</f>
        <v>0</v>
      </c>
    </row>
    <row r="246" spans="1:11" x14ac:dyDescent="0.3">
      <c r="A246" s="1">
        <v>44806</v>
      </c>
      <c r="B246">
        <v>388</v>
      </c>
      <c r="C246">
        <f>ekodom3[[#This Row],[retencja]]+K245</f>
        <v>388</v>
      </c>
      <c r="D246">
        <v>190</v>
      </c>
      <c r="E246">
        <f>IF(WEEKDAY(ekodom3[[#This Row],[Data]],2) = 3,70,0)</f>
        <v>0</v>
      </c>
      <c r="F246" s="2">
        <f>IF(AND(MONTH(ekodom3[[#This Row],[Data]])&gt;=4,MONTH(ekodom3[[#This Row],[Data]])&lt;=9),1,0)</f>
        <v>1</v>
      </c>
      <c r="G246" s="2">
        <f>IF(ekodom3[[#This Row],[Czy data pod?]] = 1,IF(ekodom3[[#This Row],[retencja]] = 0,G245+1,0),0)</f>
        <v>0</v>
      </c>
      <c r="H246">
        <f>IF(ekodom3[[#This Row],[Kolumna1]] = 0,0,IF(MOD(ekodom3[[#This Row],[Kolumna1]],5) = 0,300,0))</f>
        <v>0</v>
      </c>
      <c r="I246">
        <f>ekodom3[[#This Row],[Codziennie]]+ekodom3[[#This Row],[Prace]]+ekodom3[[#This Row],[Podlewanie]]</f>
        <v>190</v>
      </c>
      <c r="J246" s="3">
        <f>IF(ekodom3[[#This Row],[Zużycie]]&gt;ekodom3[[#This Row],[Stan]],ABS(ekodom3[[#This Row],[Zużycie]]-ekodom3[[#This Row],[Stan]]),0)</f>
        <v>0</v>
      </c>
      <c r="K246" s="3">
        <f>ekodom3[[#This Row],[Stan]]-ekodom3[[#This Row],[Zużycie]]+ekodom3[[#This Row],[Z wodociągów]]</f>
        <v>198</v>
      </c>
    </row>
    <row r="247" spans="1:11" x14ac:dyDescent="0.3">
      <c r="A247" s="1">
        <v>44807</v>
      </c>
      <c r="B247">
        <v>415</v>
      </c>
      <c r="C247">
        <f>ekodom3[[#This Row],[retencja]]+K246</f>
        <v>613</v>
      </c>
      <c r="D247">
        <v>190</v>
      </c>
      <c r="E247">
        <f>IF(WEEKDAY(ekodom3[[#This Row],[Data]],2) = 3,70,0)</f>
        <v>0</v>
      </c>
      <c r="F247" s="2">
        <f>IF(AND(MONTH(ekodom3[[#This Row],[Data]])&gt;=4,MONTH(ekodom3[[#This Row],[Data]])&lt;=9),1,0)</f>
        <v>1</v>
      </c>
      <c r="G247" s="2">
        <f>IF(ekodom3[[#This Row],[Czy data pod?]] = 1,IF(ekodom3[[#This Row],[retencja]] = 0,G246+1,0),0)</f>
        <v>0</v>
      </c>
      <c r="H247">
        <f>IF(ekodom3[[#This Row],[Kolumna1]] = 0,0,IF(MOD(ekodom3[[#This Row],[Kolumna1]],5) = 0,300,0))</f>
        <v>0</v>
      </c>
      <c r="I247">
        <f>ekodom3[[#This Row],[Codziennie]]+ekodom3[[#This Row],[Prace]]+ekodom3[[#This Row],[Podlewanie]]</f>
        <v>190</v>
      </c>
      <c r="J247" s="3">
        <f>IF(ekodom3[[#This Row],[Zużycie]]&gt;ekodom3[[#This Row],[Stan]],ABS(ekodom3[[#This Row],[Zużycie]]-ekodom3[[#This Row],[Stan]]),0)</f>
        <v>0</v>
      </c>
      <c r="K247" s="3">
        <f>ekodom3[[#This Row],[Stan]]-ekodom3[[#This Row],[Zużycie]]+ekodom3[[#This Row],[Z wodociągów]]</f>
        <v>423</v>
      </c>
    </row>
    <row r="248" spans="1:11" x14ac:dyDescent="0.3">
      <c r="A248" s="1">
        <v>44808</v>
      </c>
      <c r="B248">
        <v>560</v>
      </c>
      <c r="C248">
        <f>ekodom3[[#This Row],[retencja]]+K247</f>
        <v>983</v>
      </c>
      <c r="D248">
        <v>190</v>
      </c>
      <c r="E248">
        <f>IF(WEEKDAY(ekodom3[[#This Row],[Data]],2) = 3,70,0)</f>
        <v>0</v>
      </c>
      <c r="F248" s="2">
        <f>IF(AND(MONTH(ekodom3[[#This Row],[Data]])&gt;=4,MONTH(ekodom3[[#This Row],[Data]])&lt;=9),1,0)</f>
        <v>1</v>
      </c>
      <c r="G248" s="2">
        <f>IF(ekodom3[[#This Row],[Czy data pod?]] = 1,IF(ekodom3[[#This Row],[retencja]] = 0,G247+1,0),0)</f>
        <v>0</v>
      </c>
      <c r="H248">
        <f>IF(ekodom3[[#This Row],[Kolumna1]] = 0,0,IF(MOD(ekodom3[[#This Row],[Kolumna1]],5) = 0,300,0))</f>
        <v>0</v>
      </c>
      <c r="I248">
        <f>ekodom3[[#This Row],[Codziennie]]+ekodom3[[#This Row],[Prace]]+ekodom3[[#This Row],[Podlewanie]]</f>
        <v>190</v>
      </c>
      <c r="J248" s="3">
        <f>IF(ekodom3[[#This Row],[Zużycie]]&gt;ekodom3[[#This Row],[Stan]],ABS(ekodom3[[#This Row],[Zużycie]]-ekodom3[[#This Row],[Stan]]),0)</f>
        <v>0</v>
      </c>
      <c r="K248" s="3">
        <f>ekodom3[[#This Row],[Stan]]-ekodom3[[#This Row],[Zużycie]]+ekodom3[[#This Row],[Z wodociągów]]</f>
        <v>793</v>
      </c>
    </row>
    <row r="249" spans="1:11" x14ac:dyDescent="0.3">
      <c r="A249" s="1">
        <v>44809</v>
      </c>
      <c r="B249">
        <v>467</v>
      </c>
      <c r="C249">
        <f>ekodom3[[#This Row],[retencja]]+K248</f>
        <v>1260</v>
      </c>
      <c r="D249">
        <v>190</v>
      </c>
      <c r="E249">
        <f>IF(WEEKDAY(ekodom3[[#This Row],[Data]],2) = 3,70,0)</f>
        <v>0</v>
      </c>
      <c r="F249" s="2">
        <f>IF(AND(MONTH(ekodom3[[#This Row],[Data]])&gt;=4,MONTH(ekodom3[[#This Row],[Data]])&lt;=9),1,0)</f>
        <v>1</v>
      </c>
      <c r="G249" s="2">
        <f>IF(ekodom3[[#This Row],[Czy data pod?]] = 1,IF(ekodom3[[#This Row],[retencja]] = 0,G248+1,0),0)</f>
        <v>0</v>
      </c>
      <c r="H249">
        <f>IF(ekodom3[[#This Row],[Kolumna1]] = 0,0,IF(MOD(ekodom3[[#This Row],[Kolumna1]],5) = 0,300,0))</f>
        <v>0</v>
      </c>
      <c r="I249">
        <f>ekodom3[[#This Row],[Codziennie]]+ekodom3[[#This Row],[Prace]]+ekodom3[[#This Row],[Podlewanie]]</f>
        <v>190</v>
      </c>
      <c r="J249" s="3">
        <f>IF(ekodom3[[#This Row],[Zużycie]]&gt;ekodom3[[#This Row],[Stan]],ABS(ekodom3[[#This Row],[Zużycie]]-ekodom3[[#This Row],[Stan]]),0)</f>
        <v>0</v>
      </c>
      <c r="K249" s="3">
        <f>ekodom3[[#This Row],[Stan]]-ekodom3[[#This Row],[Zużycie]]+ekodom3[[#This Row],[Z wodociągów]]</f>
        <v>1070</v>
      </c>
    </row>
    <row r="250" spans="1:11" x14ac:dyDescent="0.3">
      <c r="A250" s="1">
        <v>44810</v>
      </c>
      <c r="B250">
        <v>517</v>
      </c>
      <c r="C250">
        <f>ekodom3[[#This Row],[retencja]]+K249</f>
        <v>1587</v>
      </c>
      <c r="D250">
        <v>190</v>
      </c>
      <c r="E250">
        <f>IF(WEEKDAY(ekodom3[[#This Row],[Data]],2) = 3,70,0)</f>
        <v>0</v>
      </c>
      <c r="F250" s="2">
        <f>IF(AND(MONTH(ekodom3[[#This Row],[Data]])&gt;=4,MONTH(ekodom3[[#This Row],[Data]])&lt;=9),1,0)</f>
        <v>1</v>
      </c>
      <c r="G250" s="2">
        <f>IF(ekodom3[[#This Row],[Czy data pod?]] = 1,IF(ekodom3[[#This Row],[retencja]] = 0,G249+1,0),0)</f>
        <v>0</v>
      </c>
      <c r="H250">
        <f>IF(ekodom3[[#This Row],[Kolumna1]] = 0,0,IF(MOD(ekodom3[[#This Row],[Kolumna1]],5) = 0,300,0))</f>
        <v>0</v>
      </c>
      <c r="I250">
        <f>ekodom3[[#This Row],[Codziennie]]+ekodom3[[#This Row],[Prace]]+ekodom3[[#This Row],[Podlewanie]]</f>
        <v>190</v>
      </c>
      <c r="J250" s="3">
        <f>IF(ekodom3[[#This Row],[Zużycie]]&gt;ekodom3[[#This Row],[Stan]],ABS(ekodom3[[#This Row],[Zużycie]]-ekodom3[[#This Row],[Stan]]),0)</f>
        <v>0</v>
      </c>
      <c r="K250" s="3">
        <f>ekodom3[[#This Row],[Stan]]-ekodom3[[#This Row],[Zużycie]]+ekodom3[[#This Row],[Z wodociągów]]</f>
        <v>1397</v>
      </c>
    </row>
    <row r="251" spans="1:11" x14ac:dyDescent="0.3">
      <c r="A251" s="1">
        <v>44811</v>
      </c>
      <c r="B251">
        <v>552</v>
      </c>
      <c r="C251">
        <f>ekodom3[[#This Row],[retencja]]+K250</f>
        <v>1949</v>
      </c>
      <c r="D251">
        <v>190</v>
      </c>
      <c r="E251">
        <f>IF(WEEKDAY(ekodom3[[#This Row],[Data]],2) = 3,70,0)</f>
        <v>70</v>
      </c>
      <c r="F251" s="2">
        <f>IF(AND(MONTH(ekodom3[[#This Row],[Data]])&gt;=4,MONTH(ekodom3[[#This Row],[Data]])&lt;=9),1,0)</f>
        <v>1</v>
      </c>
      <c r="G251" s="2">
        <f>IF(ekodom3[[#This Row],[Czy data pod?]] = 1,IF(ekodom3[[#This Row],[retencja]] = 0,G250+1,0),0)</f>
        <v>0</v>
      </c>
      <c r="H251">
        <f>IF(ekodom3[[#This Row],[Kolumna1]] = 0,0,IF(MOD(ekodom3[[#This Row],[Kolumna1]],5) = 0,300,0))</f>
        <v>0</v>
      </c>
      <c r="I251">
        <f>ekodom3[[#This Row],[Codziennie]]+ekodom3[[#This Row],[Prace]]+ekodom3[[#This Row],[Podlewanie]]</f>
        <v>260</v>
      </c>
      <c r="J251" s="3">
        <f>IF(ekodom3[[#This Row],[Zużycie]]&gt;ekodom3[[#This Row],[Stan]],ABS(ekodom3[[#This Row],[Zużycie]]-ekodom3[[#This Row],[Stan]]),0)</f>
        <v>0</v>
      </c>
      <c r="K251" s="3">
        <f>ekodom3[[#This Row],[Stan]]-ekodom3[[#This Row],[Zużycie]]+ekodom3[[#This Row],[Z wodociągów]]</f>
        <v>1689</v>
      </c>
    </row>
    <row r="252" spans="1:11" x14ac:dyDescent="0.3">
      <c r="A252" s="1">
        <v>44812</v>
      </c>
      <c r="B252">
        <v>0</v>
      </c>
      <c r="C252">
        <f>ekodom3[[#This Row],[retencja]]+K251</f>
        <v>1689</v>
      </c>
      <c r="D252">
        <v>190</v>
      </c>
      <c r="E252">
        <f>IF(WEEKDAY(ekodom3[[#This Row],[Data]],2) = 3,70,0)</f>
        <v>0</v>
      </c>
      <c r="F252" s="2">
        <f>IF(AND(MONTH(ekodom3[[#This Row],[Data]])&gt;=4,MONTH(ekodom3[[#This Row],[Data]])&lt;=9),1,0)</f>
        <v>1</v>
      </c>
      <c r="G252" s="2">
        <f>IF(ekodom3[[#This Row],[Czy data pod?]] = 1,IF(ekodom3[[#This Row],[retencja]] = 0,G251+1,0),0)</f>
        <v>1</v>
      </c>
      <c r="H252">
        <f>IF(ekodom3[[#This Row],[Kolumna1]] = 0,0,IF(MOD(ekodom3[[#This Row],[Kolumna1]],5) = 0,300,0))</f>
        <v>0</v>
      </c>
      <c r="I252">
        <f>ekodom3[[#This Row],[Codziennie]]+ekodom3[[#This Row],[Prace]]+ekodom3[[#This Row],[Podlewanie]]</f>
        <v>190</v>
      </c>
      <c r="J252" s="3">
        <f>IF(ekodom3[[#This Row],[Zużycie]]&gt;ekodom3[[#This Row],[Stan]],ABS(ekodom3[[#This Row],[Zużycie]]-ekodom3[[#This Row],[Stan]]),0)</f>
        <v>0</v>
      </c>
      <c r="K252" s="3">
        <f>ekodom3[[#This Row],[Stan]]-ekodom3[[#This Row],[Zużycie]]+ekodom3[[#This Row],[Z wodociągów]]</f>
        <v>1499</v>
      </c>
    </row>
    <row r="253" spans="1:11" x14ac:dyDescent="0.3">
      <c r="A253" s="1">
        <v>44813</v>
      </c>
      <c r="B253">
        <v>0</v>
      </c>
      <c r="C253">
        <f>ekodom3[[#This Row],[retencja]]+K252</f>
        <v>1499</v>
      </c>
      <c r="D253">
        <v>190</v>
      </c>
      <c r="E253">
        <f>IF(WEEKDAY(ekodom3[[#This Row],[Data]],2) = 3,70,0)</f>
        <v>0</v>
      </c>
      <c r="F253" s="2">
        <f>IF(AND(MONTH(ekodom3[[#This Row],[Data]])&gt;=4,MONTH(ekodom3[[#This Row],[Data]])&lt;=9),1,0)</f>
        <v>1</v>
      </c>
      <c r="G253" s="2">
        <f>IF(ekodom3[[#This Row],[Czy data pod?]] = 1,IF(ekodom3[[#This Row],[retencja]] = 0,G252+1,0),0)</f>
        <v>2</v>
      </c>
      <c r="H253">
        <f>IF(ekodom3[[#This Row],[Kolumna1]] = 0,0,IF(MOD(ekodom3[[#This Row],[Kolumna1]],5) = 0,300,0))</f>
        <v>0</v>
      </c>
      <c r="I253">
        <f>ekodom3[[#This Row],[Codziennie]]+ekodom3[[#This Row],[Prace]]+ekodom3[[#This Row],[Podlewanie]]</f>
        <v>190</v>
      </c>
      <c r="J253" s="3">
        <f>IF(ekodom3[[#This Row],[Zużycie]]&gt;ekodom3[[#This Row],[Stan]],ABS(ekodom3[[#This Row],[Zużycie]]-ekodom3[[#This Row],[Stan]]),0)</f>
        <v>0</v>
      </c>
      <c r="K253" s="3">
        <f>ekodom3[[#This Row],[Stan]]-ekodom3[[#This Row],[Zużycie]]+ekodom3[[#This Row],[Z wodociągów]]</f>
        <v>1309</v>
      </c>
    </row>
    <row r="254" spans="1:11" x14ac:dyDescent="0.3">
      <c r="A254" s="1">
        <v>44814</v>
      </c>
      <c r="B254">
        <v>0</v>
      </c>
      <c r="C254">
        <f>ekodom3[[#This Row],[retencja]]+K253</f>
        <v>1309</v>
      </c>
      <c r="D254">
        <v>190</v>
      </c>
      <c r="E254">
        <f>IF(WEEKDAY(ekodom3[[#This Row],[Data]],2) = 3,70,0)</f>
        <v>0</v>
      </c>
      <c r="F254" s="2">
        <f>IF(AND(MONTH(ekodom3[[#This Row],[Data]])&gt;=4,MONTH(ekodom3[[#This Row],[Data]])&lt;=9),1,0)</f>
        <v>1</v>
      </c>
      <c r="G254" s="2">
        <f>IF(ekodom3[[#This Row],[Czy data pod?]] = 1,IF(ekodom3[[#This Row],[retencja]] = 0,G253+1,0),0)</f>
        <v>3</v>
      </c>
      <c r="H254">
        <f>IF(ekodom3[[#This Row],[Kolumna1]] = 0,0,IF(MOD(ekodom3[[#This Row],[Kolumna1]],5) = 0,300,0))</f>
        <v>0</v>
      </c>
      <c r="I254">
        <f>ekodom3[[#This Row],[Codziennie]]+ekodom3[[#This Row],[Prace]]+ekodom3[[#This Row],[Podlewanie]]</f>
        <v>190</v>
      </c>
      <c r="J254" s="3">
        <f>IF(ekodom3[[#This Row],[Zużycie]]&gt;ekodom3[[#This Row],[Stan]],ABS(ekodom3[[#This Row],[Zużycie]]-ekodom3[[#This Row],[Stan]]),0)</f>
        <v>0</v>
      </c>
      <c r="K254" s="3">
        <f>ekodom3[[#This Row],[Stan]]-ekodom3[[#This Row],[Zużycie]]+ekodom3[[#This Row],[Z wodociągów]]</f>
        <v>1119</v>
      </c>
    </row>
    <row r="255" spans="1:11" x14ac:dyDescent="0.3">
      <c r="A255" s="1">
        <v>44815</v>
      </c>
      <c r="B255">
        <v>0</v>
      </c>
      <c r="C255">
        <f>ekodom3[[#This Row],[retencja]]+K254</f>
        <v>1119</v>
      </c>
      <c r="D255">
        <v>190</v>
      </c>
      <c r="E255">
        <f>IF(WEEKDAY(ekodom3[[#This Row],[Data]],2) = 3,70,0)</f>
        <v>0</v>
      </c>
      <c r="F255" s="2">
        <f>IF(AND(MONTH(ekodom3[[#This Row],[Data]])&gt;=4,MONTH(ekodom3[[#This Row],[Data]])&lt;=9),1,0)</f>
        <v>1</v>
      </c>
      <c r="G255" s="2">
        <f>IF(ekodom3[[#This Row],[Czy data pod?]] = 1,IF(ekodom3[[#This Row],[retencja]] = 0,G254+1,0),0)</f>
        <v>4</v>
      </c>
      <c r="H255">
        <f>IF(ekodom3[[#This Row],[Kolumna1]] = 0,0,IF(MOD(ekodom3[[#This Row],[Kolumna1]],5) = 0,300,0))</f>
        <v>0</v>
      </c>
      <c r="I255">
        <f>ekodom3[[#This Row],[Codziennie]]+ekodom3[[#This Row],[Prace]]+ekodom3[[#This Row],[Podlewanie]]</f>
        <v>190</v>
      </c>
      <c r="J255" s="3">
        <f>IF(ekodom3[[#This Row],[Zużycie]]&gt;ekodom3[[#This Row],[Stan]],ABS(ekodom3[[#This Row],[Zużycie]]-ekodom3[[#This Row],[Stan]]),0)</f>
        <v>0</v>
      </c>
      <c r="K255" s="3">
        <f>ekodom3[[#This Row],[Stan]]-ekodom3[[#This Row],[Zużycie]]+ekodom3[[#This Row],[Z wodociągów]]</f>
        <v>929</v>
      </c>
    </row>
    <row r="256" spans="1:11" x14ac:dyDescent="0.3">
      <c r="A256" s="1">
        <v>44816</v>
      </c>
      <c r="B256">
        <v>435</v>
      </c>
      <c r="C256">
        <f>ekodom3[[#This Row],[retencja]]+K255</f>
        <v>1364</v>
      </c>
      <c r="D256">
        <v>190</v>
      </c>
      <c r="E256">
        <f>IF(WEEKDAY(ekodom3[[#This Row],[Data]],2) = 3,70,0)</f>
        <v>0</v>
      </c>
      <c r="F256" s="2">
        <f>IF(AND(MONTH(ekodom3[[#This Row],[Data]])&gt;=4,MONTH(ekodom3[[#This Row],[Data]])&lt;=9),1,0)</f>
        <v>1</v>
      </c>
      <c r="G256" s="2">
        <f>IF(ekodom3[[#This Row],[Czy data pod?]] = 1,IF(ekodom3[[#This Row],[retencja]] = 0,G255+1,0),0)</f>
        <v>0</v>
      </c>
      <c r="H256">
        <f>IF(ekodom3[[#This Row],[Kolumna1]] = 0,0,IF(MOD(ekodom3[[#This Row],[Kolumna1]],5) = 0,300,0))</f>
        <v>0</v>
      </c>
      <c r="I256">
        <f>ekodom3[[#This Row],[Codziennie]]+ekodom3[[#This Row],[Prace]]+ekodom3[[#This Row],[Podlewanie]]</f>
        <v>190</v>
      </c>
      <c r="J256" s="3">
        <f>IF(ekodom3[[#This Row],[Zużycie]]&gt;ekodom3[[#This Row],[Stan]],ABS(ekodom3[[#This Row],[Zużycie]]-ekodom3[[#This Row],[Stan]]),0)</f>
        <v>0</v>
      </c>
      <c r="K256" s="3">
        <f>ekodom3[[#This Row],[Stan]]-ekodom3[[#This Row],[Zużycie]]+ekodom3[[#This Row],[Z wodociągów]]</f>
        <v>1174</v>
      </c>
    </row>
    <row r="257" spans="1:11" x14ac:dyDescent="0.3">
      <c r="A257" s="1">
        <v>44817</v>
      </c>
      <c r="B257">
        <v>406</v>
      </c>
      <c r="C257">
        <f>ekodom3[[#This Row],[retencja]]+K256</f>
        <v>1580</v>
      </c>
      <c r="D257">
        <v>190</v>
      </c>
      <c r="E257">
        <f>IF(WEEKDAY(ekodom3[[#This Row],[Data]],2) = 3,70,0)</f>
        <v>0</v>
      </c>
      <c r="F257" s="2">
        <f>IF(AND(MONTH(ekodom3[[#This Row],[Data]])&gt;=4,MONTH(ekodom3[[#This Row],[Data]])&lt;=9),1,0)</f>
        <v>1</v>
      </c>
      <c r="G257" s="2">
        <f>IF(ekodom3[[#This Row],[Czy data pod?]] = 1,IF(ekodom3[[#This Row],[retencja]] = 0,G256+1,0),0)</f>
        <v>0</v>
      </c>
      <c r="H257">
        <f>IF(ekodom3[[#This Row],[Kolumna1]] = 0,0,IF(MOD(ekodom3[[#This Row],[Kolumna1]],5) = 0,300,0))</f>
        <v>0</v>
      </c>
      <c r="I257">
        <f>ekodom3[[#This Row],[Codziennie]]+ekodom3[[#This Row],[Prace]]+ekodom3[[#This Row],[Podlewanie]]</f>
        <v>190</v>
      </c>
      <c r="J257" s="3">
        <f>IF(ekodom3[[#This Row],[Zużycie]]&gt;ekodom3[[#This Row],[Stan]],ABS(ekodom3[[#This Row],[Zużycie]]-ekodom3[[#This Row],[Stan]]),0)</f>
        <v>0</v>
      </c>
      <c r="K257" s="3">
        <f>ekodom3[[#This Row],[Stan]]-ekodom3[[#This Row],[Zużycie]]+ekodom3[[#This Row],[Z wodociągów]]</f>
        <v>1390</v>
      </c>
    </row>
    <row r="258" spans="1:11" x14ac:dyDescent="0.3">
      <c r="A258" s="1">
        <v>44818</v>
      </c>
      <c r="B258">
        <v>0</v>
      </c>
      <c r="C258">
        <f>ekodom3[[#This Row],[retencja]]+K257</f>
        <v>1390</v>
      </c>
      <c r="D258">
        <v>190</v>
      </c>
      <c r="E258">
        <f>IF(WEEKDAY(ekodom3[[#This Row],[Data]],2) = 3,70,0)</f>
        <v>70</v>
      </c>
      <c r="F258" s="2">
        <f>IF(AND(MONTH(ekodom3[[#This Row],[Data]])&gt;=4,MONTH(ekodom3[[#This Row],[Data]])&lt;=9),1,0)</f>
        <v>1</v>
      </c>
      <c r="G258" s="2">
        <f>IF(ekodom3[[#This Row],[Czy data pod?]] = 1,IF(ekodom3[[#This Row],[retencja]] = 0,G257+1,0),0)</f>
        <v>1</v>
      </c>
      <c r="H258">
        <f>IF(ekodom3[[#This Row],[Kolumna1]] = 0,0,IF(MOD(ekodom3[[#This Row],[Kolumna1]],5) = 0,300,0))</f>
        <v>0</v>
      </c>
      <c r="I258">
        <f>ekodom3[[#This Row],[Codziennie]]+ekodom3[[#This Row],[Prace]]+ekodom3[[#This Row],[Podlewanie]]</f>
        <v>260</v>
      </c>
      <c r="J258" s="3">
        <f>IF(ekodom3[[#This Row],[Zużycie]]&gt;ekodom3[[#This Row],[Stan]],ABS(ekodom3[[#This Row],[Zużycie]]-ekodom3[[#This Row],[Stan]]),0)</f>
        <v>0</v>
      </c>
      <c r="K258" s="3">
        <f>ekodom3[[#This Row],[Stan]]-ekodom3[[#This Row],[Zużycie]]+ekodom3[[#This Row],[Z wodociągów]]</f>
        <v>1130</v>
      </c>
    </row>
    <row r="259" spans="1:11" x14ac:dyDescent="0.3">
      <c r="A259" s="1">
        <v>44819</v>
      </c>
      <c r="B259">
        <v>0</v>
      </c>
      <c r="C259">
        <f>ekodom3[[#This Row],[retencja]]+K258</f>
        <v>1130</v>
      </c>
      <c r="D259">
        <v>190</v>
      </c>
      <c r="E259">
        <f>IF(WEEKDAY(ekodom3[[#This Row],[Data]],2) = 3,70,0)</f>
        <v>0</v>
      </c>
      <c r="F259" s="2">
        <f>IF(AND(MONTH(ekodom3[[#This Row],[Data]])&gt;=4,MONTH(ekodom3[[#This Row],[Data]])&lt;=9),1,0)</f>
        <v>1</v>
      </c>
      <c r="G259" s="2">
        <f>IF(ekodom3[[#This Row],[Czy data pod?]] = 1,IF(ekodom3[[#This Row],[retencja]] = 0,G258+1,0),0)</f>
        <v>2</v>
      </c>
      <c r="H259">
        <f>IF(ekodom3[[#This Row],[Kolumna1]] = 0,0,IF(MOD(ekodom3[[#This Row],[Kolumna1]],5) = 0,300,0))</f>
        <v>0</v>
      </c>
      <c r="I259">
        <f>ekodom3[[#This Row],[Codziennie]]+ekodom3[[#This Row],[Prace]]+ekodom3[[#This Row],[Podlewanie]]</f>
        <v>190</v>
      </c>
      <c r="J259" s="3">
        <f>IF(ekodom3[[#This Row],[Zużycie]]&gt;ekodom3[[#This Row],[Stan]],ABS(ekodom3[[#This Row],[Zużycie]]-ekodom3[[#This Row],[Stan]]),0)</f>
        <v>0</v>
      </c>
      <c r="K259" s="3">
        <f>ekodom3[[#This Row],[Stan]]-ekodom3[[#This Row],[Zużycie]]+ekodom3[[#This Row],[Z wodociągów]]</f>
        <v>940</v>
      </c>
    </row>
    <row r="260" spans="1:11" x14ac:dyDescent="0.3">
      <c r="A260" s="1">
        <v>44820</v>
      </c>
      <c r="B260">
        <v>0</v>
      </c>
      <c r="C260">
        <f>ekodom3[[#This Row],[retencja]]+K259</f>
        <v>940</v>
      </c>
      <c r="D260">
        <v>190</v>
      </c>
      <c r="E260">
        <f>IF(WEEKDAY(ekodom3[[#This Row],[Data]],2) = 3,70,0)</f>
        <v>0</v>
      </c>
      <c r="F260" s="2">
        <f>IF(AND(MONTH(ekodom3[[#This Row],[Data]])&gt;=4,MONTH(ekodom3[[#This Row],[Data]])&lt;=9),1,0)</f>
        <v>1</v>
      </c>
      <c r="G260" s="2">
        <f>IF(ekodom3[[#This Row],[Czy data pod?]] = 1,IF(ekodom3[[#This Row],[retencja]] = 0,G259+1,0),0)</f>
        <v>3</v>
      </c>
      <c r="H260">
        <f>IF(ekodom3[[#This Row],[Kolumna1]] = 0,0,IF(MOD(ekodom3[[#This Row],[Kolumna1]],5) = 0,300,0))</f>
        <v>0</v>
      </c>
      <c r="I260">
        <f>ekodom3[[#This Row],[Codziennie]]+ekodom3[[#This Row],[Prace]]+ekodom3[[#This Row],[Podlewanie]]</f>
        <v>190</v>
      </c>
      <c r="J260" s="3">
        <f>IF(ekodom3[[#This Row],[Zużycie]]&gt;ekodom3[[#This Row],[Stan]],ABS(ekodom3[[#This Row],[Zużycie]]-ekodom3[[#This Row],[Stan]]),0)</f>
        <v>0</v>
      </c>
      <c r="K260" s="3">
        <f>ekodom3[[#This Row],[Stan]]-ekodom3[[#This Row],[Zużycie]]+ekodom3[[#This Row],[Z wodociągów]]</f>
        <v>750</v>
      </c>
    </row>
    <row r="261" spans="1:11" x14ac:dyDescent="0.3">
      <c r="A261" s="1">
        <v>44821</v>
      </c>
      <c r="B261">
        <v>0</v>
      </c>
      <c r="C261">
        <f>ekodom3[[#This Row],[retencja]]+K260</f>
        <v>750</v>
      </c>
      <c r="D261">
        <v>190</v>
      </c>
      <c r="E261">
        <f>IF(WEEKDAY(ekodom3[[#This Row],[Data]],2) = 3,70,0)</f>
        <v>0</v>
      </c>
      <c r="F261" s="2">
        <f>IF(AND(MONTH(ekodom3[[#This Row],[Data]])&gt;=4,MONTH(ekodom3[[#This Row],[Data]])&lt;=9),1,0)</f>
        <v>1</v>
      </c>
      <c r="G261" s="2">
        <f>IF(ekodom3[[#This Row],[Czy data pod?]] = 1,IF(ekodom3[[#This Row],[retencja]] = 0,G260+1,0),0)</f>
        <v>4</v>
      </c>
      <c r="H261">
        <f>IF(ekodom3[[#This Row],[Kolumna1]] = 0,0,IF(MOD(ekodom3[[#This Row],[Kolumna1]],5) = 0,300,0))</f>
        <v>0</v>
      </c>
      <c r="I261">
        <f>ekodom3[[#This Row],[Codziennie]]+ekodom3[[#This Row],[Prace]]+ekodom3[[#This Row],[Podlewanie]]</f>
        <v>190</v>
      </c>
      <c r="J261" s="3">
        <f>IF(ekodom3[[#This Row],[Zużycie]]&gt;ekodom3[[#This Row],[Stan]],ABS(ekodom3[[#This Row],[Zużycie]]-ekodom3[[#This Row],[Stan]]),0)</f>
        <v>0</v>
      </c>
      <c r="K261" s="3">
        <f>ekodom3[[#This Row],[Stan]]-ekodom3[[#This Row],[Zużycie]]+ekodom3[[#This Row],[Z wodociągów]]</f>
        <v>560</v>
      </c>
    </row>
    <row r="262" spans="1:11" x14ac:dyDescent="0.3">
      <c r="A262" s="1">
        <v>44822</v>
      </c>
      <c r="B262">
        <v>0</v>
      </c>
      <c r="C262">
        <f>ekodom3[[#This Row],[retencja]]+K261</f>
        <v>560</v>
      </c>
      <c r="D262">
        <v>190</v>
      </c>
      <c r="E262">
        <f>IF(WEEKDAY(ekodom3[[#This Row],[Data]],2) = 3,70,0)</f>
        <v>0</v>
      </c>
      <c r="F262" s="2">
        <f>IF(AND(MONTH(ekodom3[[#This Row],[Data]])&gt;=4,MONTH(ekodom3[[#This Row],[Data]])&lt;=9),1,0)</f>
        <v>1</v>
      </c>
      <c r="G262" s="2">
        <f>IF(ekodom3[[#This Row],[Czy data pod?]] = 1,IF(ekodom3[[#This Row],[retencja]] = 0,G261+1,0),0)</f>
        <v>5</v>
      </c>
      <c r="H262">
        <f>IF(ekodom3[[#This Row],[Kolumna1]] = 0,0,IF(MOD(ekodom3[[#This Row],[Kolumna1]],5) = 0,300,0))</f>
        <v>300</v>
      </c>
      <c r="I262">
        <f>ekodom3[[#This Row],[Codziennie]]+ekodom3[[#This Row],[Prace]]+ekodom3[[#This Row],[Podlewanie]]</f>
        <v>490</v>
      </c>
      <c r="J262" s="3">
        <f>IF(ekodom3[[#This Row],[Zużycie]]&gt;ekodom3[[#This Row],[Stan]],ABS(ekodom3[[#This Row],[Zużycie]]-ekodom3[[#This Row],[Stan]]),0)</f>
        <v>0</v>
      </c>
      <c r="K262" s="3">
        <f>ekodom3[[#This Row],[Stan]]-ekodom3[[#This Row],[Zużycie]]+ekodom3[[#This Row],[Z wodociągów]]</f>
        <v>70</v>
      </c>
    </row>
    <row r="263" spans="1:11" x14ac:dyDescent="0.3">
      <c r="A263" s="1">
        <v>44823</v>
      </c>
      <c r="B263">
        <v>353</v>
      </c>
      <c r="C263">
        <f>ekodom3[[#This Row],[retencja]]+K262</f>
        <v>423</v>
      </c>
      <c r="D263">
        <v>190</v>
      </c>
      <c r="E263">
        <f>IF(WEEKDAY(ekodom3[[#This Row],[Data]],2) = 3,70,0)</f>
        <v>0</v>
      </c>
      <c r="F263" s="2">
        <f>IF(AND(MONTH(ekodom3[[#This Row],[Data]])&gt;=4,MONTH(ekodom3[[#This Row],[Data]])&lt;=9),1,0)</f>
        <v>1</v>
      </c>
      <c r="G263" s="2">
        <f>IF(ekodom3[[#This Row],[Czy data pod?]] = 1,IF(ekodom3[[#This Row],[retencja]] = 0,G262+1,0),0)</f>
        <v>0</v>
      </c>
      <c r="H263">
        <f>IF(ekodom3[[#This Row],[Kolumna1]] = 0,0,IF(MOD(ekodom3[[#This Row],[Kolumna1]],5) = 0,300,0))</f>
        <v>0</v>
      </c>
      <c r="I263">
        <f>ekodom3[[#This Row],[Codziennie]]+ekodom3[[#This Row],[Prace]]+ekodom3[[#This Row],[Podlewanie]]</f>
        <v>190</v>
      </c>
      <c r="J263" s="3">
        <f>IF(ekodom3[[#This Row],[Zużycie]]&gt;ekodom3[[#This Row],[Stan]],ABS(ekodom3[[#This Row],[Zużycie]]-ekodom3[[#This Row],[Stan]]),0)</f>
        <v>0</v>
      </c>
      <c r="K263" s="3">
        <f>ekodom3[[#This Row],[Stan]]-ekodom3[[#This Row],[Zużycie]]+ekodom3[[#This Row],[Z wodociągów]]</f>
        <v>233</v>
      </c>
    </row>
    <row r="264" spans="1:11" x14ac:dyDescent="0.3">
      <c r="A264" s="1">
        <v>44824</v>
      </c>
      <c r="B264">
        <v>476</v>
      </c>
      <c r="C264">
        <f>ekodom3[[#This Row],[retencja]]+K263</f>
        <v>709</v>
      </c>
      <c r="D264">
        <v>190</v>
      </c>
      <c r="E264">
        <f>IF(WEEKDAY(ekodom3[[#This Row],[Data]],2) = 3,70,0)</f>
        <v>0</v>
      </c>
      <c r="F264" s="2">
        <f>IF(AND(MONTH(ekodom3[[#This Row],[Data]])&gt;=4,MONTH(ekodom3[[#This Row],[Data]])&lt;=9),1,0)</f>
        <v>1</v>
      </c>
      <c r="G264" s="2">
        <f>IF(ekodom3[[#This Row],[Czy data pod?]] = 1,IF(ekodom3[[#This Row],[retencja]] = 0,G263+1,0),0)</f>
        <v>0</v>
      </c>
      <c r="H264">
        <f>IF(ekodom3[[#This Row],[Kolumna1]] = 0,0,IF(MOD(ekodom3[[#This Row],[Kolumna1]],5) = 0,300,0))</f>
        <v>0</v>
      </c>
      <c r="I264">
        <f>ekodom3[[#This Row],[Codziennie]]+ekodom3[[#This Row],[Prace]]+ekodom3[[#This Row],[Podlewanie]]</f>
        <v>190</v>
      </c>
      <c r="J264" s="3">
        <f>IF(ekodom3[[#This Row],[Zużycie]]&gt;ekodom3[[#This Row],[Stan]],ABS(ekodom3[[#This Row],[Zużycie]]-ekodom3[[#This Row],[Stan]]),0)</f>
        <v>0</v>
      </c>
      <c r="K264" s="3">
        <f>ekodom3[[#This Row],[Stan]]-ekodom3[[#This Row],[Zużycie]]+ekodom3[[#This Row],[Z wodociągów]]</f>
        <v>519</v>
      </c>
    </row>
    <row r="265" spans="1:11" x14ac:dyDescent="0.3">
      <c r="A265" s="1">
        <v>44825</v>
      </c>
      <c r="B265">
        <v>383</v>
      </c>
      <c r="C265">
        <f>ekodom3[[#This Row],[retencja]]+K264</f>
        <v>902</v>
      </c>
      <c r="D265">
        <v>190</v>
      </c>
      <c r="E265">
        <f>IF(WEEKDAY(ekodom3[[#This Row],[Data]],2) = 3,70,0)</f>
        <v>70</v>
      </c>
      <c r="F265" s="2">
        <f>IF(AND(MONTH(ekodom3[[#This Row],[Data]])&gt;=4,MONTH(ekodom3[[#This Row],[Data]])&lt;=9),1,0)</f>
        <v>1</v>
      </c>
      <c r="G265" s="2">
        <f>IF(ekodom3[[#This Row],[Czy data pod?]] = 1,IF(ekodom3[[#This Row],[retencja]] = 0,G264+1,0),0)</f>
        <v>0</v>
      </c>
      <c r="H265">
        <f>IF(ekodom3[[#This Row],[Kolumna1]] = 0,0,IF(MOD(ekodom3[[#This Row],[Kolumna1]],5) = 0,300,0))</f>
        <v>0</v>
      </c>
      <c r="I265">
        <f>ekodom3[[#This Row],[Codziennie]]+ekodom3[[#This Row],[Prace]]+ekodom3[[#This Row],[Podlewanie]]</f>
        <v>260</v>
      </c>
      <c r="J265" s="3">
        <f>IF(ekodom3[[#This Row],[Zużycie]]&gt;ekodom3[[#This Row],[Stan]],ABS(ekodom3[[#This Row],[Zużycie]]-ekodom3[[#This Row],[Stan]]),0)</f>
        <v>0</v>
      </c>
      <c r="K265" s="3">
        <f>ekodom3[[#This Row],[Stan]]-ekodom3[[#This Row],[Zużycie]]+ekodom3[[#This Row],[Z wodociągów]]</f>
        <v>642</v>
      </c>
    </row>
    <row r="266" spans="1:11" x14ac:dyDescent="0.3">
      <c r="A266" s="1">
        <v>44826</v>
      </c>
      <c r="B266">
        <v>0</v>
      </c>
      <c r="C266">
        <f>ekodom3[[#This Row],[retencja]]+K265</f>
        <v>642</v>
      </c>
      <c r="D266">
        <v>190</v>
      </c>
      <c r="E266">
        <f>IF(WEEKDAY(ekodom3[[#This Row],[Data]],2) = 3,70,0)</f>
        <v>0</v>
      </c>
      <c r="F266" s="2">
        <f>IF(AND(MONTH(ekodom3[[#This Row],[Data]])&gt;=4,MONTH(ekodom3[[#This Row],[Data]])&lt;=9),1,0)</f>
        <v>1</v>
      </c>
      <c r="G266" s="2">
        <f>IF(ekodom3[[#This Row],[Czy data pod?]] = 1,IF(ekodom3[[#This Row],[retencja]] = 0,G265+1,0),0)</f>
        <v>1</v>
      </c>
      <c r="H266">
        <f>IF(ekodom3[[#This Row],[Kolumna1]] = 0,0,IF(MOD(ekodom3[[#This Row],[Kolumna1]],5) = 0,300,0))</f>
        <v>0</v>
      </c>
      <c r="I266">
        <f>ekodom3[[#This Row],[Codziennie]]+ekodom3[[#This Row],[Prace]]+ekodom3[[#This Row],[Podlewanie]]</f>
        <v>190</v>
      </c>
      <c r="J266" s="3">
        <f>IF(ekodom3[[#This Row],[Zużycie]]&gt;ekodom3[[#This Row],[Stan]],ABS(ekodom3[[#This Row],[Zużycie]]-ekodom3[[#This Row],[Stan]]),0)</f>
        <v>0</v>
      </c>
      <c r="K266" s="3">
        <f>ekodom3[[#This Row],[Stan]]-ekodom3[[#This Row],[Zużycie]]+ekodom3[[#This Row],[Z wodociągów]]</f>
        <v>452</v>
      </c>
    </row>
    <row r="267" spans="1:11" x14ac:dyDescent="0.3">
      <c r="A267" s="1">
        <v>44827</v>
      </c>
      <c r="B267">
        <v>0</v>
      </c>
      <c r="C267">
        <f>ekodom3[[#This Row],[retencja]]+K266</f>
        <v>452</v>
      </c>
      <c r="D267">
        <v>190</v>
      </c>
      <c r="E267">
        <f>IF(WEEKDAY(ekodom3[[#This Row],[Data]],2) = 3,70,0)</f>
        <v>0</v>
      </c>
      <c r="F267" s="2">
        <f>IF(AND(MONTH(ekodom3[[#This Row],[Data]])&gt;=4,MONTH(ekodom3[[#This Row],[Data]])&lt;=9),1,0)</f>
        <v>1</v>
      </c>
      <c r="G267" s="2">
        <f>IF(ekodom3[[#This Row],[Czy data pod?]] = 1,IF(ekodom3[[#This Row],[retencja]] = 0,G266+1,0),0)</f>
        <v>2</v>
      </c>
      <c r="H267">
        <f>IF(ekodom3[[#This Row],[Kolumna1]] = 0,0,IF(MOD(ekodom3[[#This Row],[Kolumna1]],5) = 0,300,0))</f>
        <v>0</v>
      </c>
      <c r="I267">
        <f>ekodom3[[#This Row],[Codziennie]]+ekodom3[[#This Row],[Prace]]+ekodom3[[#This Row],[Podlewanie]]</f>
        <v>190</v>
      </c>
      <c r="J267" s="3">
        <f>IF(ekodom3[[#This Row],[Zużycie]]&gt;ekodom3[[#This Row],[Stan]],ABS(ekodom3[[#This Row],[Zużycie]]-ekodom3[[#This Row],[Stan]]),0)</f>
        <v>0</v>
      </c>
      <c r="K267" s="3">
        <f>ekodom3[[#This Row],[Stan]]-ekodom3[[#This Row],[Zużycie]]+ekodom3[[#This Row],[Z wodociągów]]</f>
        <v>262</v>
      </c>
    </row>
    <row r="268" spans="1:11" x14ac:dyDescent="0.3">
      <c r="A268" s="1">
        <v>44828</v>
      </c>
      <c r="B268">
        <v>0</v>
      </c>
      <c r="C268">
        <f>ekodom3[[#This Row],[retencja]]+K267</f>
        <v>262</v>
      </c>
      <c r="D268">
        <v>190</v>
      </c>
      <c r="E268">
        <f>IF(WEEKDAY(ekodom3[[#This Row],[Data]],2) = 3,70,0)</f>
        <v>0</v>
      </c>
      <c r="F268" s="2">
        <f>IF(AND(MONTH(ekodom3[[#This Row],[Data]])&gt;=4,MONTH(ekodom3[[#This Row],[Data]])&lt;=9),1,0)</f>
        <v>1</v>
      </c>
      <c r="G268" s="2">
        <f>IF(ekodom3[[#This Row],[Czy data pod?]] = 1,IF(ekodom3[[#This Row],[retencja]] = 0,G267+1,0),0)</f>
        <v>3</v>
      </c>
      <c r="H268">
        <f>IF(ekodom3[[#This Row],[Kolumna1]] = 0,0,IF(MOD(ekodom3[[#This Row],[Kolumna1]],5) = 0,300,0))</f>
        <v>0</v>
      </c>
      <c r="I268">
        <f>ekodom3[[#This Row],[Codziennie]]+ekodom3[[#This Row],[Prace]]+ekodom3[[#This Row],[Podlewanie]]</f>
        <v>190</v>
      </c>
      <c r="J268" s="3">
        <f>IF(ekodom3[[#This Row],[Zużycie]]&gt;ekodom3[[#This Row],[Stan]],ABS(ekodom3[[#This Row],[Zużycie]]-ekodom3[[#This Row],[Stan]]),0)</f>
        <v>0</v>
      </c>
      <c r="K268" s="3">
        <f>ekodom3[[#This Row],[Stan]]-ekodom3[[#This Row],[Zużycie]]+ekodom3[[#This Row],[Z wodociągów]]</f>
        <v>72</v>
      </c>
    </row>
    <row r="269" spans="1:11" x14ac:dyDescent="0.3">
      <c r="A269" s="1">
        <v>44829</v>
      </c>
      <c r="B269">
        <v>0</v>
      </c>
      <c r="C269">
        <f>ekodom3[[#This Row],[retencja]]+K268</f>
        <v>72</v>
      </c>
      <c r="D269">
        <v>190</v>
      </c>
      <c r="E269">
        <f>IF(WEEKDAY(ekodom3[[#This Row],[Data]],2) = 3,70,0)</f>
        <v>0</v>
      </c>
      <c r="F269" s="2">
        <f>IF(AND(MONTH(ekodom3[[#This Row],[Data]])&gt;=4,MONTH(ekodom3[[#This Row],[Data]])&lt;=9),1,0)</f>
        <v>1</v>
      </c>
      <c r="G269" s="2">
        <f>IF(ekodom3[[#This Row],[Czy data pod?]] = 1,IF(ekodom3[[#This Row],[retencja]] = 0,G268+1,0),0)</f>
        <v>4</v>
      </c>
      <c r="H269">
        <f>IF(ekodom3[[#This Row],[Kolumna1]] = 0,0,IF(MOD(ekodom3[[#This Row],[Kolumna1]],5) = 0,300,0))</f>
        <v>0</v>
      </c>
      <c r="I269">
        <f>ekodom3[[#This Row],[Codziennie]]+ekodom3[[#This Row],[Prace]]+ekodom3[[#This Row],[Podlewanie]]</f>
        <v>190</v>
      </c>
      <c r="J269" s="3">
        <f>IF(ekodom3[[#This Row],[Zużycie]]&gt;ekodom3[[#This Row],[Stan]],ABS(ekodom3[[#This Row],[Zużycie]]-ekodom3[[#This Row],[Stan]]),0)</f>
        <v>118</v>
      </c>
      <c r="K269" s="3">
        <f>ekodom3[[#This Row],[Stan]]-ekodom3[[#This Row],[Zużycie]]+ekodom3[[#This Row],[Z wodociągów]]</f>
        <v>0</v>
      </c>
    </row>
    <row r="270" spans="1:11" x14ac:dyDescent="0.3">
      <c r="A270" s="1">
        <v>44830</v>
      </c>
      <c r="B270">
        <v>0</v>
      </c>
      <c r="C270">
        <f>ekodom3[[#This Row],[retencja]]+K269</f>
        <v>0</v>
      </c>
      <c r="D270">
        <v>190</v>
      </c>
      <c r="E270">
        <f>IF(WEEKDAY(ekodom3[[#This Row],[Data]],2) = 3,70,0)</f>
        <v>0</v>
      </c>
      <c r="F270" s="2">
        <f>IF(AND(MONTH(ekodom3[[#This Row],[Data]])&gt;=4,MONTH(ekodom3[[#This Row],[Data]])&lt;=9),1,0)</f>
        <v>1</v>
      </c>
      <c r="G270" s="2">
        <f>IF(ekodom3[[#This Row],[Czy data pod?]] = 1,IF(ekodom3[[#This Row],[retencja]] = 0,G269+1,0),0)</f>
        <v>5</v>
      </c>
      <c r="H270">
        <f>IF(ekodom3[[#This Row],[Kolumna1]] = 0,0,IF(MOD(ekodom3[[#This Row],[Kolumna1]],5) = 0,300,0))</f>
        <v>300</v>
      </c>
      <c r="I270">
        <f>ekodom3[[#This Row],[Codziennie]]+ekodom3[[#This Row],[Prace]]+ekodom3[[#This Row],[Podlewanie]]</f>
        <v>490</v>
      </c>
      <c r="J270" s="3">
        <f>IF(ekodom3[[#This Row],[Zużycie]]&gt;ekodom3[[#This Row],[Stan]],ABS(ekodom3[[#This Row],[Zużycie]]-ekodom3[[#This Row],[Stan]]),0)</f>
        <v>490</v>
      </c>
      <c r="K270" s="3">
        <f>ekodom3[[#This Row],[Stan]]-ekodom3[[#This Row],[Zużycie]]+ekodom3[[#This Row],[Z wodociągów]]</f>
        <v>0</v>
      </c>
    </row>
    <row r="271" spans="1:11" x14ac:dyDescent="0.3">
      <c r="A271" s="1">
        <v>44831</v>
      </c>
      <c r="B271">
        <v>0</v>
      </c>
      <c r="C271">
        <f>ekodom3[[#This Row],[retencja]]+K270</f>
        <v>0</v>
      </c>
      <c r="D271">
        <v>190</v>
      </c>
      <c r="E271">
        <f>IF(WEEKDAY(ekodom3[[#This Row],[Data]],2) = 3,70,0)</f>
        <v>0</v>
      </c>
      <c r="F271" s="2">
        <f>IF(AND(MONTH(ekodom3[[#This Row],[Data]])&gt;=4,MONTH(ekodom3[[#This Row],[Data]])&lt;=9),1,0)</f>
        <v>1</v>
      </c>
      <c r="G271" s="2">
        <f>IF(ekodom3[[#This Row],[Czy data pod?]] = 1,IF(ekodom3[[#This Row],[retencja]] = 0,G270+1,0),0)</f>
        <v>6</v>
      </c>
      <c r="H271">
        <f>IF(ekodom3[[#This Row],[Kolumna1]] = 0,0,IF(MOD(ekodom3[[#This Row],[Kolumna1]],5) = 0,300,0))</f>
        <v>0</v>
      </c>
      <c r="I271">
        <f>ekodom3[[#This Row],[Codziennie]]+ekodom3[[#This Row],[Prace]]+ekodom3[[#This Row],[Podlewanie]]</f>
        <v>190</v>
      </c>
      <c r="J271" s="3">
        <f>IF(ekodom3[[#This Row],[Zużycie]]&gt;ekodom3[[#This Row],[Stan]],ABS(ekodom3[[#This Row],[Zużycie]]-ekodom3[[#This Row],[Stan]]),0)</f>
        <v>190</v>
      </c>
      <c r="K271" s="3">
        <f>ekodom3[[#This Row],[Stan]]-ekodom3[[#This Row],[Zużycie]]+ekodom3[[#This Row],[Z wodociągów]]</f>
        <v>0</v>
      </c>
    </row>
    <row r="272" spans="1:11" x14ac:dyDescent="0.3">
      <c r="A272" s="1">
        <v>44832</v>
      </c>
      <c r="B272">
        <v>0</v>
      </c>
      <c r="C272">
        <f>ekodom3[[#This Row],[retencja]]+K271</f>
        <v>0</v>
      </c>
      <c r="D272">
        <v>190</v>
      </c>
      <c r="E272">
        <f>IF(WEEKDAY(ekodom3[[#This Row],[Data]],2) = 3,70,0)</f>
        <v>70</v>
      </c>
      <c r="F272" s="2">
        <f>IF(AND(MONTH(ekodom3[[#This Row],[Data]])&gt;=4,MONTH(ekodom3[[#This Row],[Data]])&lt;=9),1,0)</f>
        <v>1</v>
      </c>
      <c r="G272" s="2">
        <f>IF(ekodom3[[#This Row],[Czy data pod?]] = 1,IF(ekodom3[[#This Row],[retencja]] = 0,G271+1,0),0)</f>
        <v>7</v>
      </c>
      <c r="H272">
        <f>IF(ekodom3[[#This Row],[Kolumna1]] = 0,0,IF(MOD(ekodom3[[#This Row],[Kolumna1]],5) = 0,300,0))</f>
        <v>0</v>
      </c>
      <c r="I272">
        <f>ekodom3[[#This Row],[Codziennie]]+ekodom3[[#This Row],[Prace]]+ekodom3[[#This Row],[Podlewanie]]</f>
        <v>260</v>
      </c>
      <c r="J272" s="3">
        <f>IF(ekodom3[[#This Row],[Zużycie]]&gt;ekodom3[[#This Row],[Stan]],ABS(ekodom3[[#This Row],[Zużycie]]-ekodom3[[#This Row],[Stan]]),0)</f>
        <v>260</v>
      </c>
      <c r="K272" s="3">
        <f>ekodom3[[#This Row],[Stan]]-ekodom3[[#This Row],[Zużycie]]+ekodom3[[#This Row],[Z wodociągów]]</f>
        <v>0</v>
      </c>
    </row>
    <row r="273" spans="1:11" x14ac:dyDescent="0.3">
      <c r="A273" s="1">
        <v>44833</v>
      </c>
      <c r="B273">
        <v>302</v>
      </c>
      <c r="C273">
        <f>ekodom3[[#This Row],[retencja]]+K272</f>
        <v>302</v>
      </c>
      <c r="D273">
        <v>190</v>
      </c>
      <c r="E273">
        <f>IF(WEEKDAY(ekodom3[[#This Row],[Data]],2) = 3,70,0)</f>
        <v>0</v>
      </c>
      <c r="F273" s="2">
        <f>IF(AND(MONTH(ekodom3[[#This Row],[Data]])&gt;=4,MONTH(ekodom3[[#This Row],[Data]])&lt;=9),1,0)</f>
        <v>1</v>
      </c>
      <c r="G273" s="2">
        <f>IF(ekodom3[[#This Row],[Czy data pod?]] = 1,IF(ekodom3[[#This Row],[retencja]] = 0,G272+1,0),0)</f>
        <v>0</v>
      </c>
      <c r="H273">
        <f>IF(ekodom3[[#This Row],[Kolumna1]] = 0,0,IF(MOD(ekodom3[[#This Row],[Kolumna1]],5) = 0,300,0))</f>
        <v>0</v>
      </c>
      <c r="I273">
        <f>ekodom3[[#This Row],[Codziennie]]+ekodom3[[#This Row],[Prace]]+ekodom3[[#This Row],[Podlewanie]]</f>
        <v>190</v>
      </c>
      <c r="J273" s="3">
        <f>IF(ekodom3[[#This Row],[Zużycie]]&gt;ekodom3[[#This Row],[Stan]],ABS(ekodom3[[#This Row],[Zużycie]]-ekodom3[[#This Row],[Stan]]),0)</f>
        <v>0</v>
      </c>
      <c r="K273" s="3">
        <f>ekodom3[[#This Row],[Stan]]-ekodom3[[#This Row],[Zużycie]]+ekodom3[[#This Row],[Z wodociągów]]</f>
        <v>112</v>
      </c>
    </row>
    <row r="274" spans="1:11" x14ac:dyDescent="0.3">
      <c r="A274" s="1">
        <v>44834</v>
      </c>
      <c r="B274">
        <v>426</v>
      </c>
      <c r="C274">
        <f>ekodom3[[#This Row],[retencja]]+K273</f>
        <v>538</v>
      </c>
      <c r="D274">
        <v>190</v>
      </c>
      <c r="E274">
        <f>IF(WEEKDAY(ekodom3[[#This Row],[Data]],2) = 3,70,0)</f>
        <v>0</v>
      </c>
      <c r="F274" s="2">
        <f>IF(AND(MONTH(ekodom3[[#This Row],[Data]])&gt;=4,MONTH(ekodom3[[#This Row],[Data]])&lt;=9),1,0)</f>
        <v>1</v>
      </c>
      <c r="G274" s="2">
        <f>IF(ekodom3[[#This Row],[Czy data pod?]] = 1,IF(ekodom3[[#This Row],[retencja]] = 0,G273+1,0),0)</f>
        <v>0</v>
      </c>
      <c r="H274">
        <f>IF(ekodom3[[#This Row],[Kolumna1]] = 0,0,IF(MOD(ekodom3[[#This Row],[Kolumna1]],5) = 0,300,0))</f>
        <v>0</v>
      </c>
      <c r="I274">
        <f>ekodom3[[#This Row],[Codziennie]]+ekodom3[[#This Row],[Prace]]+ekodom3[[#This Row],[Podlewanie]]</f>
        <v>190</v>
      </c>
      <c r="J274" s="3">
        <f>IF(ekodom3[[#This Row],[Zużycie]]&gt;ekodom3[[#This Row],[Stan]],ABS(ekodom3[[#This Row],[Zużycie]]-ekodom3[[#This Row],[Stan]]),0)</f>
        <v>0</v>
      </c>
      <c r="K274" s="3">
        <f>ekodom3[[#This Row],[Stan]]-ekodom3[[#This Row],[Zużycie]]+ekodom3[[#This Row],[Z wodociągów]]</f>
        <v>348</v>
      </c>
    </row>
    <row r="275" spans="1:11" x14ac:dyDescent="0.3">
      <c r="A275" s="1">
        <v>44835</v>
      </c>
      <c r="B275">
        <v>456</v>
      </c>
      <c r="C275">
        <f>ekodom3[[#This Row],[retencja]]+K274</f>
        <v>804</v>
      </c>
      <c r="D275">
        <v>190</v>
      </c>
      <c r="E275">
        <f>IF(WEEKDAY(ekodom3[[#This Row],[Data]],2) = 3,70,0)</f>
        <v>0</v>
      </c>
      <c r="F275" s="2">
        <f>IF(AND(MONTH(ekodom3[[#This Row],[Data]])&gt;=4,MONTH(ekodom3[[#This Row],[Data]])&lt;=9),1,0)</f>
        <v>0</v>
      </c>
      <c r="G275" s="2">
        <f>IF(ekodom3[[#This Row],[Czy data pod?]] = 1,IF(ekodom3[[#This Row],[retencja]] = 0,G274+1,0),0)</f>
        <v>0</v>
      </c>
      <c r="H275">
        <f>IF(ekodom3[[#This Row],[Kolumna1]] = 0,0,IF(MOD(ekodom3[[#This Row],[Kolumna1]],5) = 0,300,0))</f>
        <v>0</v>
      </c>
      <c r="I275">
        <f>ekodom3[[#This Row],[Codziennie]]+ekodom3[[#This Row],[Prace]]+ekodom3[[#This Row],[Podlewanie]]</f>
        <v>190</v>
      </c>
      <c r="J275" s="3">
        <f>IF(ekodom3[[#This Row],[Zużycie]]&gt;ekodom3[[#This Row],[Stan]],ABS(ekodom3[[#This Row],[Zużycie]]-ekodom3[[#This Row],[Stan]]),0)</f>
        <v>0</v>
      </c>
      <c r="K275" s="3">
        <f>ekodom3[[#This Row],[Stan]]-ekodom3[[#This Row],[Zużycie]]+ekodom3[[#This Row],[Z wodociągów]]</f>
        <v>614</v>
      </c>
    </row>
    <row r="276" spans="1:11" x14ac:dyDescent="0.3">
      <c r="A276" s="1">
        <v>44836</v>
      </c>
      <c r="B276">
        <v>568</v>
      </c>
      <c r="C276">
        <f>ekodom3[[#This Row],[retencja]]+K275</f>
        <v>1182</v>
      </c>
      <c r="D276">
        <v>190</v>
      </c>
      <c r="E276">
        <f>IF(WEEKDAY(ekodom3[[#This Row],[Data]],2) = 3,70,0)</f>
        <v>0</v>
      </c>
      <c r="F276" s="2">
        <f>IF(AND(MONTH(ekodom3[[#This Row],[Data]])&gt;=4,MONTH(ekodom3[[#This Row],[Data]])&lt;=9),1,0)</f>
        <v>0</v>
      </c>
      <c r="G276" s="2">
        <f>IF(ekodom3[[#This Row],[Czy data pod?]] = 1,IF(ekodom3[[#This Row],[retencja]] = 0,G275+1,0),0)</f>
        <v>0</v>
      </c>
      <c r="H276">
        <f>IF(ekodom3[[#This Row],[Kolumna1]] = 0,0,IF(MOD(ekodom3[[#This Row],[Kolumna1]],5) = 0,300,0))</f>
        <v>0</v>
      </c>
      <c r="I276">
        <f>ekodom3[[#This Row],[Codziennie]]+ekodom3[[#This Row],[Prace]]+ekodom3[[#This Row],[Podlewanie]]</f>
        <v>190</v>
      </c>
      <c r="J276" s="3">
        <f>IF(ekodom3[[#This Row],[Zużycie]]&gt;ekodom3[[#This Row],[Stan]],ABS(ekodom3[[#This Row],[Zużycie]]-ekodom3[[#This Row],[Stan]]),0)</f>
        <v>0</v>
      </c>
      <c r="K276" s="3">
        <f>ekodom3[[#This Row],[Stan]]-ekodom3[[#This Row],[Zużycie]]+ekodom3[[#This Row],[Z wodociągów]]</f>
        <v>992</v>
      </c>
    </row>
    <row r="277" spans="1:11" x14ac:dyDescent="0.3">
      <c r="A277" s="1">
        <v>44837</v>
      </c>
      <c r="B277">
        <v>1182</v>
      </c>
      <c r="C277">
        <f>ekodom3[[#This Row],[retencja]]+K276</f>
        <v>2174</v>
      </c>
      <c r="D277">
        <v>190</v>
      </c>
      <c r="E277">
        <f>IF(WEEKDAY(ekodom3[[#This Row],[Data]],2) = 3,70,0)</f>
        <v>0</v>
      </c>
      <c r="F277" s="2">
        <f>IF(AND(MONTH(ekodom3[[#This Row],[Data]])&gt;=4,MONTH(ekodom3[[#This Row],[Data]])&lt;=9),1,0)</f>
        <v>0</v>
      </c>
      <c r="G277" s="2">
        <f>IF(ekodom3[[#This Row],[Czy data pod?]] = 1,IF(ekodom3[[#This Row],[retencja]] = 0,G276+1,0),0)</f>
        <v>0</v>
      </c>
      <c r="H277">
        <f>IF(ekodom3[[#This Row],[Kolumna1]] = 0,0,IF(MOD(ekodom3[[#This Row],[Kolumna1]],5) = 0,300,0))</f>
        <v>0</v>
      </c>
      <c r="I277">
        <f>ekodom3[[#This Row],[Codziennie]]+ekodom3[[#This Row],[Prace]]+ekodom3[[#This Row],[Podlewanie]]</f>
        <v>190</v>
      </c>
      <c r="J277" s="3">
        <f>IF(ekodom3[[#This Row],[Zużycie]]&gt;ekodom3[[#This Row],[Stan]],ABS(ekodom3[[#This Row],[Zużycie]]-ekodom3[[#This Row],[Stan]]),0)</f>
        <v>0</v>
      </c>
      <c r="K277" s="3">
        <f>ekodom3[[#This Row],[Stan]]-ekodom3[[#This Row],[Zużycie]]+ekodom3[[#This Row],[Z wodociągów]]</f>
        <v>1984</v>
      </c>
    </row>
    <row r="278" spans="1:11" x14ac:dyDescent="0.3">
      <c r="A278" s="1">
        <v>44838</v>
      </c>
      <c r="B278">
        <v>0</v>
      </c>
      <c r="C278">
        <f>ekodom3[[#This Row],[retencja]]+K277</f>
        <v>1984</v>
      </c>
      <c r="D278">
        <v>190</v>
      </c>
      <c r="E278">
        <f>IF(WEEKDAY(ekodom3[[#This Row],[Data]],2) = 3,70,0)</f>
        <v>0</v>
      </c>
      <c r="F278" s="2">
        <f>IF(AND(MONTH(ekodom3[[#This Row],[Data]])&gt;=4,MONTH(ekodom3[[#This Row],[Data]])&lt;=9),1,0)</f>
        <v>0</v>
      </c>
      <c r="G278" s="2">
        <f>IF(ekodom3[[#This Row],[Czy data pod?]] = 1,IF(ekodom3[[#This Row],[retencja]] = 0,G277+1,0),0)</f>
        <v>0</v>
      </c>
      <c r="H278">
        <f>IF(ekodom3[[#This Row],[Kolumna1]] = 0,0,IF(MOD(ekodom3[[#This Row],[Kolumna1]],5) = 0,300,0))</f>
        <v>0</v>
      </c>
      <c r="I278">
        <f>ekodom3[[#This Row],[Codziennie]]+ekodom3[[#This Row],[Prace]]+ekodom3[[#This Row],[Podlewanie]]</f>
        <v>190</v>
      </c>
      <c r="J278" s="3">
        <f>IF(ekodom3[[#This Row],[Zużycie]]&gt;ekodom3[[#This Row],[Stan]],ABS(ekodom3[[#This Row],[Zużycie]]-ekodom3[[#This Row],[Stan]]),0)</f>
        <v>0</v>
      </c>
      <c r="K278" s="3">
        <f>ekodom3[[#This Row],[Stan]]-ekodom3[[#This Row],[Zużycie]]+ekodom3[[#This Row],[Z wodociągów]]</f>
        <v>1794</v>
      </c>
    </row>
    <row r="279" spans="1:11" x14ac:dyDescent="0.3">
      <c r="A279" s="1">
        <v>44839</v>
      </c>
      <c r="B279">
        <v>0</v>
      </c>
      <c r="C279">
        <f>ekodom3[[#This Row],[retencja]]+K278</f>
        <v>1794</v>
      </c>
      <c r="D279">
        <v>190</v>
      </c>
      <c r="E279">
        <f>IF(WEEKDAY(ekodom3[[#This Row],[Data]],2) = 3,70,0)</f>
        <v>70</v>
      </c>
      <c r="F279" s="2">
        <f>IF(AND(MONTH(ekodom3[[#This Row],[Data]])&gt;=4,MONTH(ekodom3[[#This Row],[Data]])&lt;=9),1,0)</f>
        <v>0</v>
      </c>
      <c r="G279" s="2">
        <f>IF(ekodom3[[#This Row],[Czy data pod?]] = 1,IF(ekodom3[[#This Row],[retencja]] = 0,G278+1,0),0)</f>
        <v>0</v>
      </c>
      <c r="H279">
        <f>IF(ekodom3[[#This Row],[Kolumna1]] = 0,0,IF(MOD(ekodom3[[#This Row],[Kolumna1]],5) = 0,300,0))</f>
        <v>0</v>
      </c>
      <c r="I279">
        <f>ekodom3[[#This Row],[Codziennie]]+ekodom3[[#This Row],[Prace]]+ekodom3[[#This Row],[Podlewanie]]</f>
        <v>260</v>
      </c>
      <c r="J279" s="3">
        <f>IF(ekodom3[[#This Row],[Zużycie]]&gt;ekodom3[[#This Row],[Stan]],ABS(ekodom3[[#This Row],[Zużycie]]-ekodom3[[#This Row],[Stan]]),0)</f>
        <v>0</v>
      </c>
      <c r="K279" s="3">
        <f>ekodom3[[#This Row],[Stan]]-ekodom3[[#This Row],[Zużycie]]+ekodom3[[#This Row],[Z wodociągów]]</f>
        <v>1534</v>
      </c>
    </row>
    <row r="280" spans="1:11" x14ac:dyDescent="0.3">
      <c r="A280" s="1">
        <v>44840</v>
      </c>
      <c r="B280">
        <v>0</v>
      </c>
      <c r="C280">
        <f>ekodom3[[#This Row],[retencja]]+K279</f>
        <v>1534</v>
      </c>
      <c r="D280">
        <v>190</v>
      </c>
      <c r="E280">
        <f>IF(WEEKDAY(ekodom3[[#This Row],[Data]],2) = 3,70,0)</f>
        <v>0</v>
      </c>
      <c r="F280" s="2">
        <f>IF(AND(MONTH(ekodom3[[#This Row],[Data]])&gt;=4,MONTH(ekodom3[[#This Row],[Data]])&lt;=9),1,0)</f>
        <v>0</v>
      </c>
      <c r="G280" s="2">
        <f>IF(ekodom3[[#This Row],[Czy data pod?]] = 1,IF(ekodom3[[#This Row],[retencja]] = 0,G279+1,0),0)</f>
        <v>0</v>
      </c>
      <c r="H280">
        <f>IF(ekodom3[[#This Row],[Kolumna1]] = 0,0,IF(MOD(ekodom3[[#This Row],[Kolumna1]],5) = 0,300,0))</f>
        <v>0</v>
      </c>
      <c r="I280">
        <f>ekodom3[[#This Row],[Codziennie]]+ekodom3[[#This Row],[Prace]]+ekodom3[[#This Row],[Podlewanie]]</f>
        <v>190</v>
      </c>
      <c r="J280" s="3">
        <f>IF(ekodom3[[#This Row],[Zużycie]]&gt;ekodom3[[#This Row],[Stan]],ABS(ekodom3[[#This Row],[Zużycie]]-ekodom3[[#This Row],[Stan]]),0)</f>
        <v>0</v>
      </c>
      <c r="K280" s="3">
        <f>ekodom3[[#This Row],[Stan]]-ekodom3[[#This Row],[Zużycie]]+ekodom3[[#This Row],[Z wodociągów]]</f>
        <v>1344</v>
      </c>
    </row>
    <row r="281" spans="1:11" x14ac:dyDescent="0.3">
      <c r="A281" s="1">
        <v>44841</v>
      </c>
      <c r="B281">
        <v>0</v>
      </c>
      <c r="C281">
        <f>ekodom3[[#This Row],[retencja]]+K280</f>
        <v>1344</v>
      </c>
      <c r="D281">
        <v>190</v>
      </c>
      <c r="E281">
        <f>IF(WEEKDAY(ekodom3[[#This Row],[Data]],2) = 3,70,0)</f>
        <v>0</v>
      </c>
      <c r="F281" s="2">
        <f>IF(AND(MONTH(ekodom3[[#This Row],[Data]])&gt;=4,MONTH(ekodom3[[#This Row],[Data]])&lt;=9),1,0)</f>
        <v>0</v>
      </c>
      <c r="G281" s="2">
        <f>IF(ekodom3[[#This Row],[Czy data pod?]] = 1,IF(ekodom3[[#This Row],[retencja]] = 0,G280+1,0),0)</f>
        <v>0</v>
      </c>
      <c r="H281">
        <f>IF(ekodom3[[#This Row],[Kolumna1]] = 0,0,IF(MOD(ekodom3[[#This Row],[Kolumna1]],5) = 0,300,0))</f>
        <v>0</v>
      </c>
      <c r="I281">
        <f>ekodom3[[#This Row],[Codziennie]]+ekodom3[[#This Row],[Prace]]+ekodom3[[#This Row],[Podlewanie]]</f>
        <v>190</v>
      </c>
      <c r="J281" s="3">
        <f>IF(ekodom3[[#This Row],[Zużycie]]&gt;ekodom3[[#This Row],[Stan]],ABS(ekodom3[[#This Row],[Zużycie]]-ekodom3[[#This Row],[Stan]]),0)</f>
        <v>0</v>
      </c>
      <c r="K281" s="3">
        <f>ekodom3[[#This Row],[Stan]]-ekodom3[[#This Row],[Zużycie]]+ekodom3[[#This Row],[Z wodociągów]]</f>
        <v>1154</v>
      </c>
    </row>
    <row r="282" spans="1:11" x14ac:dyDescent="0.3">
      <c r="A282" s="1">
        <v>44842</v>
      </c>
      <c r="B282">
        <v>0</v>
      </c>
      <c r="C282">
        <f>ekodom3[[#This Row],[retencja]]+K281</f>
        <v>1154</v>
      </c>
      <c r="D282">
        <v>190</v>
      </c>
      <c r="E282">
        <f>IF(WEEKDAY(ekodom3[[#This Row],[Data]],2) = 3,70,0)</f>
        <v>0</v>
      </c>
      <c r="F282" s="2">
        <f>IF(AND(MONTH(ekodom3[[#This Row],[Data]])&gt;=4,MONTH(ekodom3[[#This Row],[Data]])&lt;=9),1,0)</f>
        <v>0</v>
      </c>
      <c r="G282" s="2">
        <f>IF(ekodom3[[#This Row],[Czy data pod?]] = 1,IF(ekodom3[[#This Row],[retencja]] = 0,G281+1,0),0)</f>
        <v>0</v>
      </c>
      <c r="H282">
        <f>IF(ekodom3[[#This Row],[Kolumna1]] = 0,0,IF(MOD(ekodom3[[#This Row],[Kolumna1]],5) = 0,300,0))</f>
        <v>0</v>
      </c>
      <c r="I282">
        <f>ekodom3[[#This Row],[Codziennie]]+ekodom3[[#This Row],[Prace]]+ekodom3[[#This Row],[Podlewanie]]</f>
        <v>190</v>
      </c>
      <c r="J282" s="3">
        <f>IF(ekodom3[[#This Row],[Zużycie]]&gt;ekodom3[[#This Row],[Stan]],ABS(ekodom3[[#This Row],[Zużycie]]-ekodom3[[#This Row],[Stan]]),0)</f>
        <v>0</v>
      </c>
      <c r="K282" s="3">
        <f>ekodom3[[#This Row],[Stan]]-ekodom3[[#This Row],[Zużycie]]+ekodom3[[#This Row],[Z wodociągów]]</f>
        <v>964</v>
      </c>
    </row>
    <row r="283" spans="1:11" x14ac:dyDescent="0.3">
      <c r="A283" s="1">
        <v>44843</v>
      </c>
      <c r="B283">
        <v>0</v>
      </c>
      <c r="C283">
        <f>ekodom3[[#This Row],[retencja]]+K282</f>
        <v>964</v>
      </c>
      <c r="D283">
        <v>190</v>
      </c>
      <c r="E283">
        <f>IF(WEEKDAY(ekodom3[[#This Row],[Data]],2) = 3,70,0)</f>
        <v>0</v>
      </c>
      <c r="F283" s="2">
        <f>IF(AND(MONTH(ekodom3[[#This Row],[Data]])&gt;=4,MONTH(ekodom3[[#This Row],[Data]])&lt;=9),1,0)</f>
        <v>0</v>
      </c>
      <c r="G283" s="2">
        <f>IF(ekodom3[[#This Row],[Czy data pod?]] = 1,IF(ekodom3[[#This Row],[retencja]] = 0,G282+1,0),0)</f>
        <v>0</v>
      </c>
      <c r="H283">
        <f>IF(ekodom3[[#This Row],[Kolumna1]] = 0,0,IF(MOD(ekodom3[[#This Row],[Kolumna1]],5) = 0,300,0))</f>
        <v>0</v>
      </c>
      <c r="I283">
        <f>ekodom3[[#This Row],[Codziennie]]+ekodom3[[#This Row],[Prace]]+ekodom3[[#This Row],[Podlewanie]]</f>
        <v>190</v>
      </c>
      <c r="J283" s="3">
        <f>IF(ekodom3[[#This Row],[Zużycie]]&gt;ekodom3[[#This Row],[Stan]],ABS(ekodom3[[#This Row],[Zużycie]]-ekodom3[[#This Row],[Stan]]),0)</f>
        <v>0</v>
      </c>
      <c r="K283" s="3">
        <f>ekodom3[[#This Row],[Stan]]-ekodom3[[#This Row],[Zużycie]]+ekodom3[[#This Row],[Z wodociągów]]</f>
        <v>774</v>
      </c>
    </row>
    <row r="284" spans="1:11" x14ac:dyDescent="0.3">
      <c r="A284" s="1">
        <v>44844</v>
      </c>
      <c r="B284">
        <v>1170</v>
      </c>
      <c r="C284">
        <f>ekodom3[[#This Row],[retencja]]+K283</f>
        <v>1944</v>
      </c>
      <c r="D284">
        <v>190</v>
      </c>
      <c r="E284">
        <f>IF(WEEKDAY(ekodom3[[#This Row],[Data]],2) = 3,70,0)</f>
        <v>0</v>
      </c>
      <c r="F284" s="2">
        <f>IF(AND(MONTH(ekodom3[[#This Row],[Data]])&gt;=4,MONTH(ekodom3[[#This Row],[Data]])&lt;=9),1,0)</f>
        <v>0</v>
      </c>
      <c r="G284" s="2">
        <f>IF(ekodom3[[#This Row],[Czy data pod?]] = 1,IF(ekodom3[[#This Row],[retencja]] = 0,G283+1,0),0)</f>
        <v>0</v>
      </c>
      <c r="H284">
        <f>IF(ekodom3[[#This Row],[Kolumna1]] = 0,0,IF(MOD(ekodom3[[#This Row],[Kolumna1]],5) = 0,300,0))</f>
        <v>0</v>
      </c>
      <c r="I284">
        <f>ekodom3[[#This Row],[Codziennie]]+ekodom3[[#This Row],[Prace]]+ekodom3[[#This Row],[Podlewanie]]</f>
        <v>190</v>
      </c>
      <c r="J284" s="3">
        <f>IF(ekodom3[[#This Row],[Zużycie]]&gt;ekodom3[[#This Row],[Stan]],ABS(ekodom3[[#This Row],[Zużycie]]-ekodom3[[#This Row],[Stan]]),0)</f>
        <v>0</v>
      </c>
      <c r="K284" s="3">
        <f>ekodom3[[#This Row],[Stan]]-ekodom3[[#This Row],[Zużycie]]+ekodom3[[#This Row],[Z wodociągów]]</f>
        <v>1754</v>
      </c>
    </row>
    <row r="285" spans="1:11" x14ac:dyDescent="0.3">
      <c r="A285" s="1">
        <v>44845</v>
      </c>
      <c r="B285">
        <v>695</v>
      </c>
      <c r="C285">
        <f>ekodom3[[#This Row],[retencja]]+K284</f>
        <v>2449</v>
      </c>
      <c r="D285">
        <v>190</v>
      </c>
      <c r="E285">
        <f>IF(WEEKDAY(ekodom3[[#This Row],[Data]],2) = 3,70,0)</f>
        <v>0</v>
      </c>
      <c r="F285" s="2">
        <f>IF(AND(MONTH(ekodom3[[#This Row],[Data]])&gt;=4,MONTH(ekodom3[[#This Row],[Data]])&lt;=9),1,0)</f>
        <v>0</v>
      </c>
      <c r="G285" s="2">
        <f>IF(ekodom3[[#This Row],[Czy data pod?]] = 1,IF(ekodom3[[#This Row],[retencja]] = 0,G284+1,0),0)</f>
        <v>0</v>
      </c>
      <c r="H285">
        <f>IF(ekodom3[[#This Row],[Kolumna1]] = 0,0,IF(MOD(ekodom3[[#This Row],[Kolumna1]],5) = 0,300,0))</f>
        <v>0</v>
      </c>
      <c r="I285">
        <f>ekodom3[[#This Row],[Codziennie]]+ekodom3[[#This Row],[Prace]]+ekodom3[[#This Row],[Podlewanie]]</f>
        <v>190</v>
      </c>
      <c r="J285" s="3">
        <f>IF(ekodom3[[#This Row],[Zużycie]]&gt;ekodom3[[#This Row],[Stan]],ABS(ekodom3[[#This Row],[Zużycie]]-ekodom3[[#This Row],[Stan]]),0)</f>
        <v>0</v>
      </c>
      <c r="K285" s="3">
        <f>ekodom3[[#This Row],[Stan]]-ekodom3[[#This Row],[Zużycie]]+ekodom3[[#This Row],[Z wodociągów]]</f>
        <v>2259</v>
      </c>
    </row>
    <row r="286" spans="1:11" x14ac:dyDescent="0.3">
      <c r="A286" s="1">
        <v>44846</v>
      </c>
      <c r="B286">
        <v>644</v>
      </c>
      <c r="C286">
        <f>ekodom3[[#This Row],[retencja]]+K285</f>
        <v>2903</v>
      </c>
      <c r="D286">
        <v>190</v>
      </c>
      <c r="E286">
        <f>IF(WEEKDAY(ekodom3[[#This Row],[Data]],2) = 3,70,0)</f>
        <v>70</v>
      </c>
      <c r="F286" s="2">
        <f>IF(AND(MONTH(ekodom3[[#This Row],[Data]])&gt;=4,MONTH(ekodom3[[#This Row],[Data]])&lt;=9),1,0)</f>
        <v>0</v>
      </c>
      <c r="G286" s="2">
        <f>IF(ekodom3[[#This Row],[Czy data pod?]] = 1,IF(ekodom3[[#This Row],[retencja]] = 0,G285+1,0),0)</f>
        <v>0</v>
      </c>
      <c r="H286">
        <f>IF(ekodom3[[#This Row],[Kolumna1]] = 0,0,IF(MOD(ekodom3[[#This Row],[Kolumna1]],5) = 0,300,0))</f>
        <v>0</v>
      </c>
      <c r="I286">
        <f>ekodom3[[#This Row],[Codziennie]]+ekodom3[[#This Row],[Prace]]+ekodom3[[#This Row],[Podlewanie]]</f>
        <v>260</v>
      </c>
      <c r="J286" s="3">
        <f>IF(ekodom3[[#This Row],[Zużycie]]&gt;ekodom3[[#This Row],[Stan]],ABS(ekodom3[[#This Row],[Zużycie]]-ekodom3[[#This Row],[Stan]]),0)</f>
        <v>0</v>
      </c>
      <c r="K286" s="3">
        <f>ekodom3[[#This Row],[Stan]]-ekodom3[[#This Row],[Zużycie]]+ekodom3[[#This Row],[Z wodociągów]]</f>
        <v>2643</v>
      </c>
    </row>
    <row r="287" spans="1:11" x14ac:dyDescent="0.3">
      <c r="A287" s="1">
        <v>44847</v>
      </c>
      <c r="B287">
        <v>0</v>
      </c>
      <c r="C287">
        <f>ekodom3[[#This Row],[retencja]]+K286</f>
        <v>2643</v>
      </c>
      <c r="D287">
        <v>190</v>
      </c>
      <c r="E287">
        <f>IF(WEEKDAY(ekodom3[[#This Row],[Data]],2) = 3,70,0)</f>
        <v>0</v>
      </c>
      <c r="F287" s="2">
        <f>IF(AND(MONTH(ekodom3[[#This Row],[Data]])&gt;=4,MONTH(ekodom3[[#This Row],[Data]])&lt;=9),1,0)</f>
        <v>0</v>
      </c>
      <c r="G287" s="2">
        <f>IF(ekodom3[[#This Row],[Czy data pod?]] = 1,IF(ekodom3[[#This Row],[retencja]] = 0,G286+1,0),0)</f>
        <v>0</v>
      </c>
      <c r="H287">
        <f>IF(ekodom3[[#This Row],[Kolumna1]] = 0,0,IF(MOD(ekodom3[[#This Row],[Kolumna1]],5) = 0,300,0))</f>
        <v>0</v>
      </c>
      <c r="I287">
        <f>ekodom3[[#This Row],[Codziennie]]+ekodom3[[#This Row],[Prace]]+ekodom3[[#This Row],[Podlewanie]]</f>
        <v>190</v>
      </c>
      <c r="J287" s="3">
        <f>IF(ekodom3[[#This Row],[Zużycie]]&gt;ekodom3[[#This Row],[Stan]],ABS(ekodom3[[#This Row],[Zużycie]]-ekodom3[[#This Row],[Stan]]),0)</f>
        <v>0</v>
      </c>
      <c r="K287" s="3">
        <f>ekodom3[[#This Row],[Stan]]-ekodom3[[#This Row],[Zużycie]]+ekodom3[[#This Row],[Z wodociągów]]</f>
        <v>2453</v>
      </c>
    </row>
    <row r="288" spans="1:11" x14ac:dyDescent="0.3">
      <c r="A288" s="1">
        <v>44848</v>
      </c>
      <c r="B288">
        <v>0</v>
      </c>
      <c r="C288">
        <f>ekodom3[[#This Row],[retencja]]+K287</f>
        <v>2453</v>
      </c>
      <c r="D288">
        <v>190</v>
      </c>
      <c r="E288">
        <f>IF(WEEKDAY(ekodom3[[#This Row],[Data]],2) = 3,70,0)</f>
        <v>0</v>
      </c>
      <c r="F288" s="2">
        <f>IF(AND(MONTH(ekodom3[[#This Row],[Data]])&gt;=4,MONTH(ekodom3[[#This Row],[Data]])&lt;=9),1,0)</f>
        <v>0</v>
      </c>
      <c r="G288" s="2">
        <f>IF(ekodom3[[#This Row],[Czy data pod?]] = 1,IF(ekodom3[[#This Row],[retencja]] = 0,G287+1,0),0)</f>
        <v>0</v>
      </c>
      <c r="H288">
        <f>IF(ekodom3[[#This Row],[Kolumna1]] = 0,0,IF(MOD(ekodom3[[#This Row],[Kolumna1]],5) = 0,300,0))</f>
        <v>0</v>
      </c>
      <c r="I288">
        <f>ekodom3[[#This Row],[Codziennie]]+ekodom3[[#This Row],[Prace]]+ekodom3[[#This Row],[Podlewanie]]</f>
        <v>190</v>
      </c>
      <c r="J288" s="3">
        <f>IF(ekodom3[[#This Row],[Zużycie]]&gt;ekodom3[[#This Row],[Stan]],ABS(ekodom3[[#This Row],[Zużycie]]-ekodom3[[#This Row],[Stan]]),0)</f>
        <v>0</v>
      </c>
      <c r="K288" s="3">
        <f>ekodom3[[#This Row],[Stan]]-ekodom3[[#This Row],[Zużycie]]+ekodom3[[#This Row],[Z wodociągów]]</f>
        <v>2263</v>
      </c>
    </row>
    <row r="289" spans="1:11" x14ac:dyDescent="0.3">
      <c r="A289" s="1">
        <v>44849</v>
      </c>
      <c r="B289">
        <v>0</v>
      </c>
      <c r="C289">
        <f>ekodom3[[#This Row],[retencja]]+K288</f>
        <v>2263</v>
      </c>
      <c r="D289">
        <v>190</v>
      </c>
      <c r="E289">
        <f>IF(WEEKDAY(ekodom3[[#This Row],[Data]],2) = 3,70,0)</f>
        <v>0</v>
      </c>
      <c r="F289" s="2">
        <f>IF(AND(MONTH(ekodom3[[#This Row],[Data]])&gt;=4,MONTH(ekodom3[[#This Row],[Data]])&lt;=9),1,0)</f>
        <v>0</v>
      </c>
      <c r="G289" s="2">
        <f>IF(ekodom3[[#This Row],[Czy data pod?]] = 1,IF(ekodom3[[#This Row],[retencja]] = 0,G288+1,0),0)</f>
        <v>0</v>
      </c>
      <c r="H289">
        <f>IF(ekodom3[[#This Row],[Kolumna1]] = 0,0,IF(MOD(ekodom3[[#This Row],[Kolumna1]],5) = 0,300,0))</f>
        <v>0</v>
      </c>
      <c r="I289">
        <f>ekodom3[[#This Row],[Codziennie]]+ekodom3[[#This Row],[Prace]]+ekodom3[[#This Row],[Podlewanie]]</f>
        <v>190</v>
      </c>
      <c r="J289" s="3">
        <f>IF(ekodom3[[#This Row],[Zużycie]]&gt;ekodom3[[#This Row],[Stan]],ABS(ekodom3[[#This Row],[Zużycie]]-ekodom3[[#This Row],[Stan]]),0)</f>
        <v>0</v>
      </c>
      <c r="K289" s="3">
        <f>ekodom3[[#This Row],[Stan]]-ekodom3[[#This Row],[Zużycie]]+ekodom3[[#This Row],[Z wodociągów]]</f>
        <v>2073</v>
      </c>
    </row>
    <row r="290" spans="1:11" x14ac:dyDescent="0.3">
      <c r="A290" s="1">
        <v>44850</v>
      </c>
      <c r="B290">
        <v>0</v>
      </c>
      <c r="C290">
        <f>ekodom3[[#This Row],[retencja]]+K289</f>
        <v>2073</v>
      </c>
      <c r="D290">
        <v>190</v>
      </c>
      <c r="E290">
        <f>IF(WEEKDAY(ekodom3[[#This Row],[Data]],2) = 3,70,0)</f>
        <v>0</v>
      </c>
      <c r="F290" s="2">
        <f>IF(AND(MONTH(ekodom3[[#This Row],[Data]])&gt;=4,MONTH(ekodom3[[#This Row],[Data]])&lt;=9),1,0)</f>
        <v>0</v>
      </c>
      <c r="G290" s="2">
        <f>IF(ekodom3[[#This Row],[Czy data pod?]] = 1,IF(ekodom3[[#This Row],[retencja]] = 0,G289+1,0),0)</f>
        <v>0</v>
      </c>
      <c r="H290">
        <f>IF(ekodom3[[#This Row],[Kolumna1]] = 0,0,IF(MOD(ekodom3[[#This Row],[Kolumna1]],5) = 0,300,0))</f>
        <v>0</v>
      </c>
      <c r="I290">
        <f>ekodom3[[#This Row],[Codziennie]]+ekodom3[[#This Row],[Prace]]+ekodom3[[#This Row],[Podlewanie]]</f>
        <v>190</v>
      </c>
      <c r="J290" s="3">
        <f>IF(ekodom3[[#This Row],[Zużycie]]&gt;ekodom3[[#This Row],[Stan]],ABS(ekodom3[[#This Row],[Zużycie]]-ekodom3[[#This Row],[Stan]]),0)</f>
        <v>0</v>
      </c>
      <c r="K290" s="3">
        <f>ekodom3[[#This Row],[Stan]]-ekodom3[[#This Row],[Zużycie]]+ekodom3[[#This Row],[Z wodociągów]]</f>
        <v>1883</v>
      </c>
    </row>
    <row r="291" spans="1:11" x14ac:dyDescent="0.3">
      <c r="A291" s="1">
        <v>44851</v>
      </c>
      <c r="B291">
        <v>0</v>
      </c>
      <c r="C291">
        <f>ekodom3[[#This Row],[retencja]]+K290</f>
        <v>1883</v>
      </c>
      <c r="D291">
        <v>190</v>
      </c>
      <c r="E291">
        <f>IF(WEEKDAY(ekodom3[[#This Row],[Data]],2) = 3,70,0)</f>
        <v>0</v>
      </c>
      <c r="F291" s="2">
        <f>IF(AND(MONTH(ekodom3[[#This Row],[Data]])&gt;=4,MONTH(ekodom3[[#This Row],[Data]])&lt;=9),1,0)</f>
        <v>0</v>
      </c>
      <c r="G291" s="2">
        <f>IF(ekodom3[[#This Row],[Czy data pod?]] = 1,IF(ekodom3[[#This Row],[retencja]] = 0,G290+1,0),0)</f>
        <v>0</v>
      </c>
      <c r="H291">
        <f>IF(ekodom3[[#This Row],[Kolumna1]] = 0,0,IF(MOD(ekodom3[[#This Row],[Kolumna1]],5) = 0,300,0))</f>
        <v>0</v>
      </c>
      <c r="I291">
        <f>ekodom3[[#This Row],[Codziennie]]+ekodom3[[#This Row],[Prace]]+ekodom3[[#This Row],[Podlewanie]]</f>
        <v>190</v>
      </c>
      <c r="J291" s="3">
        <f>IF(ekodom3[[#This Row],[Zużycie]]&gt;ekodom3[[#This Row],[Stan]],ABS(ekodom3[[#This Row],[Zużycie]]-ekodom3[[#This Row],[Stan]]),0)</f>
        <v>0</v>
      </c>
      <c r="K291" s="3">
        <f>ekodom3[[#This Row],[Stan]]-ekodom3[[#This Row],[Zużycie]]+ekodom3[[#This Row],[Z wodociągów]]</f>
        <v>1693</v>
      </c>
    </row>
    <row r="292" spans="1:11" x14ac:dyDescent="0.3">
      <c r="A292" s="1">
        <v>44852</v>
      </c>
      <c r="B292">
        <v>0</v>
      </c>
      <c r="C292">
        <f>ekodom3[[#This Row],[retencja]]+K291</f>
        <v>1693</v>
      </c>
      <c r="D292">
        <v>190</v>
      </c>
      <c r="E292">
        <f>IF(WEEKDAY(ekodom3[[#This Row],[Data]],2) = 3,70,0)</f>
        <v>0</v>
      </c>
      <c r="F292" s="2">
        <f>IF(AND(MONTH(ekodom3[[#This Row],[Data]])&gt;=4,MONTH(ekodom3[[#This Row],[Data]])&lt;=9),1,0)</f>
        <v>0</v>
      </c>
      <c r="G292" s="2">
        <f>IF(ekodom3[[#This Row],[Czy data pod?]] = 1,IF(ekodom3[[#This Row],[retencja]] = 0,G291+1,0),0)</f>
        <v>0</v>
      </c>
      <c r="H292">
        <f>IF(ekodom3[[#This Row],[Kolumna1]] = 0,0,IF(MOD(ekodom3[[#This Row],[Kolumna1]],5) = 0,300,0))</f>
        <v>0</v>
      </c>
      <c r="I292">
        <f>ekodom3[[#This Row],[Codziennie]]+ekodom3[[#This Row],[Prace]]+ekodom3[[#This Row],[Podlewanie]]</f>
        <v>190</v>
      </c>
      <c r="J292" s="3">
        <f>IF(ekodom3[[#This Row],[Zużycie]]&gt;ekodom3[[#This Row],[Stan]],ABS(ekodom3[[#This Row],[Zużycie]]-ekodom3[[#This Row],[Stan]]),0)</f>
        <v>0</v>
      </c>
      <c r="K292" s="3">
        <f>ekodom3[[#This Row],[Stan]]-ekodom3[[#This Row],[Zużycie]]+ekodom3[[#This Row],[Z wodociągów]]</f>
        <v>1503</v>
      </c>
    </row>
    <row r="293" spans="1:11" x14ac:dyDescent="0.3">
      <c r="A293" s="1">
        <v>44853</v>
      </c>
      <c r="B293">
        <v>0</v>
      </c>
      <c r="C293">
        <f>ekodom3[[#This Row],[retencja]]+K292</f>
        <v>1503</v>
      </c>
      <c r="D293">
        <v>190</v>
      </c>
      <c r="E293">
        <f>IF(WEEKDAY(ekodom3[[#This Row],[Data]],2) = 3,70,0)</f>
        <v>70</v>
      </c>
      <c r="F293" s="2">
        <f>IF(AND(MONTH(ekodom3[[#This Row],[Data]])&gt;=4,MONTH(ekodom3[[#This Row],[Data]])&lt;=9),1,0)</f>
        <v>0</v>
      </c>
      <c r="G293" s="2">
        <f>IF(ekodom3[[#This Row],[Czy data pod?]] = 1,IF(ekodom3[[#This Row],[retencja]] = 0,G292+1,0),0)</f>
        <v>0</v>
      </c>
      <c r="H293">
        <f>IF(ekodom3[[#This Row],[Kolumna1]] = 0,0,IF(MOD(ekodom3[[#This Row],[Kolumna1]],5) = 0,300,0))</f>
        <v>0</v>
      </c>
      <c r="I293">
        <f>ekodom3[[#This Row],[Codziennie]]+ekodom3[[#This Row],[Prace]]+ekodom3[[#This Row],[Podlewanie]]</f>
        <v>260</v>
      </c>
      <c r="J293" s="3">
        <f>IF(ekodom3[[#This Row],[Zużycie]]&gt;ekodom3[[#This Row],[Stan]],ABS(ekodom3[[#This Row],[Zużycie]]-ekodom3[[#This Row],[Stan]]),0)</f>
        <v>0</v>
      </c>
      <c r="K293" s="3">
        <f>ekodom3[[#This Row],[Stan]]-ekodom3[[#This Row],[Zużycie]]+ekodom3[[#This Row],[Z wodociągów]]</f>
        <v>1243</v>
      </c>
    </row>
    <row r="294" spans="1:11" x14ac:dyDescent="0.3">
      <c r="A294" s="1">
        <v>44854</v>
      </c>
      <c r="B294">
        <v>0</v>
      </c>
      <c r="C294">
        <f>ekodom3[[#This Row],[retencja]]+K293</f>
        <v>1243</v>
      </c>
      <c r="D294">
        <v>190</v>
      </c>
      <c r="E294">
        <f>IF(WEEKDAY(ekodom3[[#This Row],[Data]],2) = 3,70,0)</f>
        <v>0</v>
      </c>
      <c r="F294" s="2">
        <f>IF(AND(MONTH(ekodom3[[#This Row],[Data]])&gt;=4,MONTH(ekodom3[[#This Row],[Data]])&lt;=9),1,0)</f>
        <v>0</v>
      </c>
      <c r="G294" s="2">
        <f>IF(ekodom3[[#This Row],[Czy data pod?]] = 1,IF(ekodom3[[#This Row],[retencja]] = 0,G293+1,0),0)</f>
        <v>0</v>
      </c>
      <c r="H294">
        <f>IF(ekodom3[[#This Row],[Kolumna1]] = 0,0,IF(MOD(ekodom3[[#This Row],[Kolumna1]],5) = 0,300,0))</f>
        <v>0</v>
      </c>
      <c r="I294">
        <f>ekodom3[[#This Row],[Codziennie]]+ekodom3[[#This Row],[Prace]]+ekodom3[[#This Row],[Podlewanie]]</f>
        <v>190</v>
      </c>
      <c r="J294" s="3">
        <f>IF(ekodom3[[#This Row],[Zużycie]]&gt;ekodom3[[#This Row],[Stan]],ABS(ekodom3[[#This Row],[Zużycie]]-ekodom3[[#This Row],[Stan]]),0)</f>
        <v>0</v>
      </c>
      <c r="K294" s="3">
        <f>ekodom3[[#This Row],[Stan]]-ekodom3[[#This Row],[Zużycie]]+ekodom3[[#This Row],[Z wodociągów]]</f>
        <v>1053</v>
      </c>
    </row>
    <row r="295" spans="1:11" x14ac:dyDescent="0.3">
      <c r="A295" s="1">
        <v>44855</v>
      </c>
      <c r="B295">
        <v>0</v>
      </c>
      <c r="C295">
        <f>ekodom3[[#This Row],[retencja]]+K294</f>
        <v>1053</v>
      </c>
      <c r="D295">
        <v>190</v>
      </c>
      <c r="E295">
        <f>IF(WEEKDAY(ekodom3[[#This Row],[Data]],2) = 3,70,0)</f>
        <v>0</v>
      </c>
      <c r="F295" s="2">
        <f>IF(AND(MONTH(ekodom3[[#This Row],[Data]])&gt;=4,MONTH(ekodom3[[#This Row],[Data]])&lt;=9),1,0)</f>
        <v>0</v>
      </c>
      <c r="G295" s="2">
        <f>IF(ekodom3[[#This Row],[Czy data pod?]] = 1,IF(ekodom3[[#This Row],[retencja]] = 0,G294+1,0),0)</f>
        <v>0</v>
      </c>
      <c r="H295">
        <f>IF(ekodom3[[#This Row],[Kolumna1]] = 0,0,IF(MOD(ekodom3[[#This Row],[Kolumna1]],5) = 0,300,0))</f>
        <v>0</v>
      </c>
      <c r="I295">
        <f>ekodom3[[#This Row],[Codziennie]]+ekodom3[[#This Row],[Prace]]+ekodom3[[#This Row],[Podlewanie]]</f>
        <v>190</v>
      </c>
      <c r="J295" s="3">
        <f>IF(ekodom3[[#This Row],[Zużycie]]&gt;ekodom3[[#This Row],[Stan]],ABS(ekodom3[[#This Row],[Zużycie]]-ekodom3[[#This Row],[Stan]]),0)</f>
        <v>0</v>
      </c>
      <c r="K295" s="3">
        <f>ekodom3[[#This Row],[Stan]]-ekodom3[[#This Row],[Zużycie]]+ekodom3[[#This Row],[Z wodociągów]]</f>
        <v>863</v>
      </c>
    </row>
    <row r="296" spans="1:11" x14ac:dyDescent="0.3">
      <c r="A296" s="1">
        <v>44856</v>
      </c>
      <c r="B296">
        <v>1084</v>
      </c>
      <c r="C296">
        <f>ekodom3[[#This Row],[retencja]]+K295</f>
        <v>1947</v>
      </c>
      <c r="D296">
        <v>190</v>
      </c>
      <c r="E296">
        <f>IF(WEEKDAY(ekodom3[[#This Row],[Data]],2) = 3,70,0)</f>
        <v>0</v>
      </c>
      <c r="F296" s="2">
        <f>IF(AND(MONTH(ekodom3[[#This Row],[Data]])&gt;=4,MONTH(ekodom3[[#This Row],[Data]])&lt;=9),1,0)</f>
        <v>0</v>
      </c>
      <c r="G296" s="2">
        <f>IF(ekodom3[[#This Row],[Czy data pod?]] = 1,IF(ekodom3[[#This Row],[retencja]] = 0,G295+1,0),0)</f>
        <v>0</v>
      </c>
      <c r="H296">
        <f>IF(ekodom3[[#This Row],[Kolumna1]] = 0,0,IF(MOD(ekodom3[[#This Row],[Kolumna1]],5) = 0,300,0))</f>
        <v>0</v>
      </c>
      <c r="I296">
        <f>ekodom3[[#This Row],[Codziennie]]+ekodom3[[#This Row],[Prace]]+ekodom3[[#This Row],[Podlewanie]]</f>
        <v>190</v>
      </c>
      <c r="J296" s="3">
        <f>IF(ekodom3[[#This Row],[Zużycie]]&gt;ekodom3[[#This Row],[Stan]],ABS(ekodom3[[#This Row],[Zużycie]]-ekodom3[[#This Row],[Stan]]),0)</f>
        <v>0</v>
      </c>
      <c r="K296" s="3">
        <f>ekodom3[[#This Row],[Stan]]-ekodom3[[#This Row],[Zużycie]]+ekodom3[[#This Row],[Z wodociągów]]</f>
        <v>1757</v>
      </c>
    </row>
    <row r="297" spans="1:11" x14ac:dyDescent="0.3">
      <c r="A297" s="1">
        <v>44857</v>
      </c>
      <c r="B297">
        <v>1423</v>
      </c>
      <c r="C297">
        <f>ekodom3[[#This Row],[retencja]]+K296</f>
        <v>3180</v>
      </c>
      <c r="D297">
        <v>190</v>
      </c>
      <c r="E297">
        <f>IF(WEEKDAY(ekodom3[[#This Row],[Data]],2) = 3,70,0)</f>
        <v>0</v>
      </c>
      <c r="F297" s="2">
        <f>IF(AND(MONTH(ekodom3[[#This Row],[Data]])&gt;=4,MONTH(ekodom3[[#This Row],[Data]])&lt;=9),1,0)</f>
        <v>0</v>
      </c>
      <c r="G297" s="2">
        <f>IF(ekodom3[[#This Row],[Czy data pod?]] = 1,IF(ekodom3[[#This Row],[retencja]] = 0,G296+1,0),0)</f>
        <v>0</v>
      </c>
      <c r="H297">
        <f>IF(ekodom3[[#This Row],[Kolumna1]] = 0,0,IF(MOD(ekodom3[[#This Row],[Kolumna1]],5) = 0,300,0))</f>
        <v>0</v>
      </c>
      <c r="I297">
        <f>ekodom3[[#This Row],[Codziennie]]+ekodom3[[#This Row],[Prace]]+ekodom3[[#This Row],[Podlewanie]]</f>
        <v>190</v>
      </c>
      <c r="J297" s="3">
        <f>IF(ekodom3[[#This Row],[Zużycie]]&gt;ekodom3[[#This Row],[Stan]],ABS(ekodom3[[#This Row],[Zużycie]]-ekodom3[[#This Row],[Stan]]),0)</f>
        <v>0</v>
      </c>
      <c r="K297" s="3">
        <f>ekodom3[[#This Row],[Stan]]-ekodom3[[#This Row],[Zużycie]]+ekodom3[[#This Row],[Z wodociągów]]</f>
        <v>2990</v>
      </c>
    </row>
    <row r="298" spans="1:11" x14ac:dyDescent="0.3">
      <c r="A298" s="1">
        <v>44858</v>
      </c>
      <c r="B298">
        <v>1315</v>
      </c>
      <c r="C298">
        <f>ekodom3[[#This Row],[retencja]]+K297</f>
        <v>4305</v>
      </c>
      <c r="D298">
        <v>190</v>
      </c>
      <c r="E298">
        <f>IF(WEEKDAY(ekodom3[[#This Row],[Data]],2) = 3,70,0)</f>
        <v>0</v>
      </c>
      <c r="F298" s="2">
        <f>IF(AND(MONTH(ekodom3[[#This Row],[Data]])&gt;=4,MONTH(ekodom3[[#This Row],[Data]])&lt;=9),1,0)</f>
        <v>0</v>
      </c>
      <c r="G298" s="2">
        <f>IF(ekodom3[[#This Row],[Czy data pod?]] = 1,IF(ekodom3[[#This Row],[retencja]] = 0,G297+1,0),0)</f>
        <v>0</v>
      </c>
      <c r="H298">
        <f>IF(ekodom3[[#This Row],[Kolumna1]] = 0,0,IF(MOD(ekodom3[[#This Row],[Kolumna1]],5) = 0,300,0))</f>
        <v>0</v>
      </c>
      <c r="I298">
        <f>ekodom3[[#This Row],[Codziennie]]+ekodom3[[#This Row],[Prace]]+ekodom3[[#This Row],[Podlewanie]]</f>
        <v>190</v>
      </c>
      <c r="J298" s="3">
        <f>IF(ekodom3[[#This Row],[Zużycie]]&gt;ekodom3[[#This Row],[Stan]],ABS(ekodom3[[#This Row],[Zużycie]]-ekodom3[[#This Row],[Stan]]),0)</f>
        <v>0</v>
      </c>
      <c r="K298" s="3">
        <f>ekodom3[[#This Row],[Stan]]-ekodom3[[#This Row],[Zużycie]]+ekodom3[[#This Row],[Z wodociągów]]</f>
        <v>4115</v>
      </c>
    </row>
    <row r="299" spans="1:11" x14ac:dyDescent="0.3">
      <c r="A299" s="1">
        <v>44859</v>
      </c>
      <c r="B299">
        <v>717</v>
      </c>
      <c r="C299">
        <f>ekodom3[[#This Row],[retencja]]+K298</f>
        <v>4832</v>
      </c>
      <c r="D299">
        <v>190</v>
      </c>
      <c r="E299">
        <f>IF(WEEKDAY(ekodom3[[#This Row],[Data]],2) = 3,70,0)</f>
        <v>0</v>
      </c>
      <c r="F299" s="2">
        <f>IF(AND(MONTH(ekodom3[[#This Row],[Data]])&gt;=4,MONTH(ekodom3[[#This Row],[Data]])&lt;=9),1,0)</f>
        <v>0</v>
      </c>
      <c r="G299" s="2">
        <f>IF(ekodom3[[#This Row],[Czy data pod?]] = 1,IF(ekodom3[[#This Row],[retencja]] = 0,G298+1,0),0)</f>
        <v>0</v>
      </c>
      <c r="H299">
        <f>IF(ekodom3[[#This Row],[Kolumna1]] = 0,0,IF(MOD(ekodom3[[#This Row],[Kolumna1]],5) = 0,300,0))</f>
        <v>0</v>
      </c>
      <c r="I299">
        <f>ekodom3[[#This Row],[Codziennie]]+ekodom3[[#This Row],[Prace]]+ekodom3[[#This Row],[Podlewanie]]</f>
        <v>190</v>
      </c>
      <c r="J299" s="3">
        <f>IF(ekodom3[[#This Row],[Zużycie]]&gt;ekodom3[[#This Row],[Stan]],ABS(ekodom3[[#This Row],[Zużycie]]-ekodom3[[#This Row],[Stan]]),0)</f>
        <v>0</v>
      </c>
      <c r="K299" s="3">
        <f>ekodom3[[#This Row],[Stan]]-ekodom3[[#This Row],[Zużycie]]+ekodom3[[#This Row],[Z wodociągów]]</f>
        <v>4642</v>
      </c>
    </row>
    <row r="300" spans="1:11" x14ac:dyDescent="0.3">
      <c r="A300" s="1">
        <v>44860</v>
      </c>
      <c r="B300">
        <v>1398</v>
      </c>
      <c r="C300">
        <f>ekodom3[[#This Row],[retencja]]+K299</f>
        <v>6040</v>
      </c>
      <c r="D300">
        <v>190</v>
      </c>
      <c r="E300">
        <f>IF(WEEKDAY(ekodom3[[#This Row],[Data]],2) = 3,70,0)</f>
        <v>70</v>
      </c>
      <c r="F300" s="2">
        <f>IF(AND(MONTH(ekodom3[[#This Row],[Data]])&gt;=4,MONTH(ekodom3[[#This Row],[Data]])&lt;=9),1,0)</f>
        <v>0</v>
      </c>
      <c r="G300" s="2">
        <f>IF(ekodom3[[#This Row],[Czy data pod?]] = 1,IF(ekodom3[[#This Row],[retencja]] = 0,G299+1,0),0)</f>
        <v>0</v>
      </c>
      <c r="H300">
        <f>IF(ekodom3[[#This Row],[Kolumna1]] = 0,0,IF(MOD(ekodom3[[#This Row],[Kolumna1]],5) = 0,300,0))</f>
        <v>0</v>
      </c>
      <c r="I300">
        <f>ekodom3[[#This Row],[Codziennie]]+ekodom3[[#This Row],[Prace]]+ekodom3[[#This Row],[Podlewanie]]</f>
        <v>260</v>
      </c>
      <c r="J300" s="3">
        <f>IF(ekodom3[[#This Row],[Zużycie]]&gt;ekodom3[[#This Row],[Stan]],ABS(ekodom3[[#This Row],[Zużycie]]-ekodom3[[#This Row],[Stan]]),0)</f>
        <v>0</v>
      </c>
      <c r="K300" s="3">
        <f>ekodom3[[#This Row],[Stan]]-ekodom3[[#This Row],[Zużycie]]+ekodom3[[#This Row],[Z wodociągów]]</f>
        <v>5780</v>
      </c>
    </row>
    <row r="301" spans="1:11" x14ac:dyDescent="0.3">
      <c r="A301" s="1">
        <v>44861</v>
      </c>
      <c r="B301">
        <v>913</v>
      </c>
      <c r="C301">
        <f>ekodom3[[#This Row],[retencja]]+K300</f>
        <v>6693</v>
      </c>
      <c r="D301">
        <v>190</v>
      </c>
      <c r="E301">
        <f>IF(WEEKDAY(ekodom3[[#This Row],[Data]],2) = 3,70,0)</f>
        <v>0</v>
      </c>
      <c r="F301" s="2">
        <f>IF(AND(MONTH(ekodom3[[#This Row],[Data]])&gt;=4,MONTH(ekodom3[[#This Row],[Data]])&lt;=9),1,0)</f>
        <v>0</v>
      </c>
      <c r="G301" s="2">
        <f>IF(ekodom3[[#This Row],[Czy data pod?]] = 1,IF(ekodom3[[#This Row],[retencja]] = 0,G300+1,0),0)</f>
        <v>0</v>
      </c>
      <c r="H301">
        <f>IF(ekodom3[[#This Row],[Kolumna1]] = 0,0,IF(MOD(ekodom3[[#This Row],[Kolumna1]],5) = 0,300,0))</f>
        <v>0</v>
      </c>
      <c r="I301">
        <f>ekodom3[[#This Row],[Codziennie]]+ekodom3[[#This Row],[Prace]]+ekodom3[[#This Row],[Podlewanie]]</f>
        <v>190</v>
      </c>
      <c r="J301" s="3">
        <f>IF(ekodom3[[#This Row],[Zużycie]]&gt;ekodom3[[#This Row],[Stan]],ABS(ekodom3[[#This Row],[Zużycie]]-ekodom3[[#This Row],[Stan]]),0)</f>
        <v>0</v>
      </c>
      <c r="K301" s="3">
        <f>ekodom3[[#This Row],[Stan]]-ekodom3[[#This Row],[Zużycie]]+ekodom3[[#This Row],[Z wodociągów]]</f>
        <v>6503</v>
      </c>
    </row>
    <row r="302" spans="1:11" x14ac:dyDescent="0.3">
      <c r="A302" s="1">
        <v>44862</v>
      </c>
      <c r="B302">
        <v>660</v>
      </c>
      <c r="C302">
        <f>ekodom3[[#This Row],[retencja]]+K301</f>
        <v>7163</v>
      </c>
      <c r="D302">
        <v>190</v>
      </c>
      <c r="E302">
        <f>IF(WEEKDAY(ekodom3[[#This Row],[Data]],2) = 3,70,0)</f>
        <v>0</v>
      </c>
      <c r="F302" s="2">
        <f>IF(AND(MONTH(ekodom3[[#This Row],[Data]])&gt;=4,MONTH(ekodom3[[#This Row],[Data]])&lt;=9),1,0)</f>
        <v>0</v>
      </c>
      <c r="G302" s="2">
        <f>IF(ekodom3[[#This Row],[Czy data pod?]] = 1,IF(ekodom3[[#This Row],[retencja]] = 0,G301+1,0),0)</f>
        <v>0</v>
      </c>
      <c r="H302">
        <f>IF(ekodom3[[#This Row],[Kolumna1]] = 0,0,IF(MOD(ekodom3[[#This Row],[Kolumna1]],5) = 0,300,0))</f>
        <v>0</v>
      </c>
      <c r="I302">
        <f>ekodom3[[#This Row],[Codziennie]]+ekodom3[[#This Row],[Prace]]+ekodom3[[#This Row],[Podlewanie]]</f>
        <v>190</v>
      </c>
      <c r="J302" s="3">
        <f>IF(ekodom3[[#This Row],[Zużycie]]&gt;ekodom3[[#This Row],[Stan]],ABS(ekodom3[[#This Row],[Zużycie]]-ekodom3[[#This Row],[Stan]]),0)</f>
        <v>0</v>
      </c>
      <c r="K302" s="3">
        <f>ekodom3[[#This Row],[Stan]]-ekodom3[[#This Row],[Zużycie]]+ekodom3[[#This Row],[Z wodociągów]]</f>
        <v>6973</v>
      </c>
    </row>
    <row r="303" spans="1:11" x14ac:dyDescent="0.3">
      <c r="A303" s="1">
        <v>44863</v>
      </c>
      <c r="B303">
        <v>0</v>
      </c>
      <c r="C303">
        <f>ekodom3[[#This Row],[retencja]]+K302</f>
        <v>6973</v>
      </c>
      <c r="D303">
        <v>190</v>
      </c>
      <c r="E303">
        <f>IF(WEEKDAY(ekodom3[[#This Row],[Data]],2) = 3,70,0)</f>
        <v>0</v>
      </c>
      <c r="F303" s="2">
        <f>IF(AND(MONTH(ekodom3[[#This Row],[Data]])&gt;=4,MONTH(ekodom3[[#This Row],[Data]])&lt;=9),1,0)</f>
        <v>0</v>
      </c>
      <c r="G303" s="2">
        <f>IF(ekodom3[[#This Row],[Czy data pod?]] = 1,IF(ekodom3[[#This Row],[retencja]] = 0,G302+1,0),0)</f>
        <v>0</v>
      </c>
      <c r="H303">
        <f>IF(ekodom3[[#This Row],[Kolumna1]] = 0,0,IF(MOD(ekodom3[[#This Row],[Kolumna1]],5) = 0,300,0))</f>
        <v>0</v>
      </c>
      <c r="I303">
        <f>ekodom3[[#This Row],[Codziennie]]+ekodom3[[#This Row],[Prace]]+ekodom3[[#This Row],[Podlewanie]]</f>
        <v>190</v>
      </c>
      <c r="J303" s="3">
        <f>IF(ekodom3[[#This Row],[Zużycie]]&gt;ekodom3[[#This Row],[Stan]],ABS(ekodom3[[#This Row],[Zużycie]]-ekodom3[[#This Row],[Stan]]),0)</f>
        <v>0</v>
      </c>
      <c r="K303" s="3">
        <f>ekodom3[[#This Row],[Stan]]-ekodom3[[#This Row],[Zużycie]]+ekodom3[[#This Row],[Z wodociągów]]</f>
        <v>6783</v>
      </c>
    </row>
    <row r="304" spans="1:11" x14ac:dyDescent="0.3">
      <c r="A304" s="1">
        <v>44864</v>
      </c>
      <c r="B304">
        <v>0</v>
      </c>
      <c r="C304">
        <f>ekodom3[[#This Row],[retencja]]+K303</f>
        <v>6783</v>
      </c>
      <c r="D304">
        <v>190</v>
      </c>
      <c r="E304">
        <f>IF(WEEKDAY(ekodom3[[#This Row],[Data]],2) = 3,70,0)</f>
        <v>0</v>
      </c>
      <c r="F304" s="2">
        <f>IF(AND(MONTH(ekodom3[[#This Row],[Data]])&gt;=4,MONTH(ekodom3[[#This Row],[Data]])&lt;=9),1,0)</f>
        <v>0</v>
      </c>
      <c r="G304" s="2">
        <f>IF(ekodom3[[#This Row],[Czy data pod?]] = 1,IF(ekodom3[[#This Row],[retencja]] = 0,G303+1,0),0)</f>
        <v>0</v>
      </c>
      <c r="H304">
        <f>IF(ekodom3[[#This Row],[Kolumna1]] = 0,0,IF(MOD(ekodom3[[#This Row],[Kolumna1]],5) = 0,300,0))</f>
        <v>0</v>
      </c>
      <c r="I304">
        <f>ekodom3[[#This Row],[Codziennie]]+ekodom3[[#This Row],[Prace]]+ekodom3[[#This Row],[Podlewanie]]</f>
        <v>190</v>
      </c>
      <c r="J304" s="3">
        <f>IF(ekodom3[[#This Row],[Zużycie]]&gt;ekodom3[[#This Row],[Stan]],ABS(ekodom3[[#This Row],[Zużycie]]-ekodom3[[#This Row],[Stan]]),0)</f>
        <v>0</v>
      </c>
      <c r="K304" s="3">
        <f>ekodom3[[#This Row],[Stan]]-ekodom3[[#This Row],[Zużycie]]+ekodom3[[#This Row],[Z wodociągów]]</f>
        <v>6593</v>
      </c>
    </row>
    <row r="305" spans="1:11" x14ac:dyDescent="0.3">
      <c r="A305" s="1">
        <v>44865</v>
      </c>
      <c r="B305">
        <v>0</v>
      </c>
      <c r="C305">
        <f>ekodom3[[#This Row],[retencja]]+K304</f>
        <v>6593</v>
      </c>
      <c r="D305">
        <v>190</v>
      </c>
      <c r="E305">
        <f>IF(WEEKDAY(ekodom3[[#This Row],[Data]],2) = 3,70,0)</f>
        <v>0</v>
      </c>
      <c r="F305" s="2">
        <f>IF(AND(MONTH(ekodom3[[#This Row],[Data]])&gt;=4,MONTH(ekodom3[[#This Row],[Data]])&lt;=9),1,0)</f>
        <v>0</v>
      </c>
      <c r="G305" s="2">
        <f>IF(ekodom3[[#This Row],[Czy data pod?]] = 1,IF(ekodom3[[#This Row],[retencja]] = 0,G304+1,0),0)</f>
        <v>0</v>
      </c>
      <c r="H305">
        <f>IF(ekodom3[[#This Row],[Kolumna1]] = 0,0,IF(MOD(ekodom3[[#This Row],[Kolumna1]],5) = 0,300,0))</f>
        <v>0</v>
      </c>
      <c r="I305">
        <f>ekodom3[[#This Row],[Codziennie]]+ekodom3[[#This Row],[Prace]]+ekodom3[[#This Row],[Podlewanie]]</f>
        <v>190</v>
      </c>
      <c r="J305" s="3">
        <f>IF(ekodom3[[#This Row],[Zużycie]]&gt;ekodom3[[#This Row],[Stan]],ABS(ekodom3[[#This Row],[Zużycie]]-ekodom3[[#This Row],[Stan]]),0)</f>
        <v>0</v>
      </c>
      <c r="K305" s="3">
        <f>ekodom3[[#This Row],[Stan]]-ekodom3[[#This Row],[Zużycie]]+ekodom3[[#This Row],[Z wodociągów]]</f>
        <v>6403</v>
      </c>
    </row>
    <row r="306" spans="1:11" x14ac:dyDescent="0.3">
      <c r="A306" s="1">
        <v>44866</v>
      </c>
      <c r="B306">
        <v>0</v>
      </c>
      <c r="C306">
        <f>ekodom3[[#This Row],[retencja]]+K305</f>
        <v>6403</v>
      </c>
      <c r="D306">
        <v>190</v>
      </c>
      <c r="E306">
        <f>IF(WEEKDAY(ekodom3[[#This Row],[Data]],2) = 3,70,0)</f>
        <v>0</v>
      </c>
      <c r="F306" s="2">
        <f>IF(AND(MONTH(ekodom3[[#This Row],[Data]])&gt;=4,MONTH(ekodom3[[#This Row],[Data]])&lt;=9),1,0)</f>
        <v>0</v>
      </c>
      <c r="G306" s="2">
        <f>IF(ekodom3[[#This Row],[Czy data pod?]] = 1,IF(ekodom3[[#This Row],[retencja]] = 0,G305+1,0),0)</f>
        <v>0</v>
      </c>
      <c r="H306">
        <f>IF(ekodom3[[#This Row],[Kolumna1]] = 0,0,IF(MOD(ekodom3[[#This Row],[Kolumna1]],5) = 0,300,0))</f>
        <v>0</v>
      </c>
      <c r="I306">
        <f>ekodom3[[#This Row],[Codziennie]]+ekodom3[[#This Row],[Prace]]+ekodom3[[#This Row],[Podlewanie]]</f>
        <v>190</v>
      </c>
      <c r="J306" s="3">
        <f>IF(ekodom3[[#This Row],[Zużycie]]&gt;ekodom3[[#This Row],[Stan]],ABS(ekodom3[[#This Row],[Zużycie]]-ekodom3[[#This Row],[Stan]]),0)</f>
        <v>0</v>
      </c>
      <c r="K306" s="3">
        <f>ekodom3[[#This Row],[Stan]]-ekodom3[[#This Row],[Zużycie]]+ekodom3[[#This Row],[Z wodociągów]]</f>
        <v>6213</v>
      </c>
    </row>
    <row r="307" spans="1:11" x14ac:dyDescent="0.3">
      <c r="A307" s="1">
        <v>44867</v>
      </c>
      <c r="B307">
        <v>0</v>
      </c>
      <c r="C307">
        <f>ekodom3[[#This Row],[retencja]]+K306</f>
        <v>6213</v>
      </c>
      <c r="D307">
        <v>190</v>
      </c>
      <c r="E307">
        <f>IF(WEEKDAY(ekodom3[[#This Row],[Data]],2) = 3,70,0)</f>
        <v>70</v>
      </c>
      <c r="F307" s="2">
        <f>IF(AND(MONTH(ekodom3[[#This Row],[Data]])&gt;=4,MONTH(ekodom3[[#This Row],[Data]])&lt;=9),1,0)</f>
        <v>0</v>
      </c>
      <c r="G307" s="2">
        <f>IF(ekodom3[[#This Row],[Czy data pod?]] = 1,IF(ekodom3[[#This Row],[retencja]] = 0,G306+1,0),0)</f>
        <v>0</v>
      </c>
      <c r="H307">
        <f>IF(ekodom3[[#This Row],[Kolumna1]] = 0,0,IF(MOD(ekodom3[[#This Row],[Kolumna1]],5) = 0,300,0))</f>
        <v>0</v>
      </c>
      <c r="I307">
        <f>ekodom3[[#This Row],[Codziennie]]+ekodom3[[#This Row],[Prace]]+ekodom3[[#This Row],[Podlewanie]]</f>
        <v>260</v>
      </c>
      <c r="J307" s="3">
        <f>IF(ekodom3[[#This Row],[Zużycie]]&gt;ekodom3[[#This Row],[Stan]],ABS(ekodom3[[#This Row],[Zużycie]]-ekodom3[[#This Row],[Stan]]),0)</f>
        <v>0</v>
      </c>
      <c r="K307" s="3">
        <f>ekodom3[[#This Row],[Stan]]-ekodom3[[#This Row],[Zużycie]]+ekodom3[[#This Row],[Z wodociągów]]</f>
        <v>5953</v>
      </c>
    </row>
    <row r="308" spans="1:11" x14ac:dyDescent="0.3">
      <c r="A308" s="1">
        <v>44868</v>
      </c>
      <c r="B308">
        <v>935</v>
      </c>
      <c r="C308">
        <f>ekodom3[[#This Row],[retencja]]+K307</f>
        <v>6888</v>
      </c>
      <c r="D308">
        <v>190</v>
      </c>
      <c r="E308">
        <f>IF(WEEKDAY(ekodom3[[#This Row],[Data]],2) = 3,70,0)</f>
        <v>0</v>
      </c>
      <c r="F308" s="2">
        <f>IF(AND(MONTH(ekodom3[[#This Row],[Data]])&gt;=4,MONTH(ekodom3[[#This Row],[Data]])&lt;=9),1,0)</f>
        <v>0</v>
      </c>
      <c r="G308" s="2">
        <f>IF(ekodom3[[#This Row],[Czy data pod?]] = 1,IF(ekodom3[[#This Row],[retencja]] = 0,G307+1,0),0)</f>
        <v>0</v>
      </c>
      <c r="H308">
        <f>IF(ekodom3[[#This Row],[Kolumna1]] = 0,0,IF(MOD(ekodom3[[#This Row],[Kolumna1]],5) = 0,300,0))</f>
        <v>0</v>
      </c>
      <c r="I308">
        <f>ekodom3[[#This Row],[Codziennie]]+ekodom3[[#This Row],[Prace]]+ekodom3[[#This Row],[Podlewanie]]</f>
        <v>190</v>
      </c>
      <c r="J308" s="3">
        <f>IF(ekodom3[[#This Row],[Zużycie]]&gt;ekodom3[[#This Row],[Stan]],ABS(ekodom3[[#This Row],[Zużycie]]-ekodom3[[#This Row],[Stan]]),0)</f>
        <v>0</v>
      </c>
      <c r="K308" s="3">
        <f>ekodom3[[#This Row],[Stan]]-ekodom3[[#This Row],[Zużycie]]+ekodom3[[#This Row],[Z wodociągów]]</f>
        <v>6698</v>
      </c>
    </row>
    <row r="309" spans="1:11" x14ac:dyDescent="0.3">
      <c r="A309" s="1">
        <v>44869</v>
      </c>
      <c r="B309">
        <v>648</v>
      </c>
      <c r="C309">
        <f>ekodom3[[#This Row],[retencja]]+K308</f>
        <v>7346</v>
      </c>
      <c r="D309">
        <v>190</v>
      </c>
      <c r="E309">
        <f>IF(WEEKDAY(ekodom3[[#This Row],[Data]],2) = 3,70,0)</f>
        <v>0</v>
      </c>
      <c r="F309" s="2">
        <f>IF(AND(MONTH(ekodom3[[#This Row],[Data]])&gt;=4,MONTH(ekodom3[[#This Row],[Data]])&lt;=9),1,0)</f>
        <v>0</v>
      </c>
      <c r="G309" s="2">
        <f>IF(ekodom3[[#This Row],[Czy data pod?]] = 1,IF(ekodom3[[#This Row],[retencja]] = 0,G308+1,0),0)</f>
        <v>0</v>
      </c>
      <c r="H309">
        <f>IF(ekodom3[[#This Row],[Kolumna1]] = 0,0,IF(MOD(ekodom3[[#This Row],[Kolumna1]],5) = 0,300,0))</f>
        <v>0</v>
      </c>
      <c r="I309">
        <f>ekodom3[[#This Row],[Codziennie]]+ekodom3[[#This Row],[Prace]]+ekodom3[[#This Row],[Podlewanie]]</f>
        <v>190</v>
      </c>
      <c r="J309" s="3">
        <f>IF(ekodom3[[#This Row],[Zużycie]]&gt;ekodom3[[#This Row],[Stan]],ABS(ekodom3[[#This Row],[Zużycie]]-ekodom3[[#This Row],[Stan]]),0)</f>
        <v>0</v>
      </c>
      <c r="K309" s="3">
        <f>ekodom3[[#This Row],[Stan]]-ekodom3[[#This Row],[Zużycie]]+ekodom3[[#This Row],[Z wodociągów]]</f>
        <v>7156</v>
      </c>
    </row>
    <row r="310" spans="1:11" x14ac:dyDescent="0.3">
      <c r="A310" s="1">
        <v>44870</v>
      </c>
      <c r="B310">
        <v>793</v>
      </c>
      <c r="C310">
        <f>ekodom3[[#This Row],[retencja]]+K309</f>
        <v>7949</v>
      </c>
      <c r="D310">
        <v>190</v>
      </c>
      <c r="E310">
        <f>IF(WEEKDAY(ekodom3[[#This Row],[Data]],2) = 3,70,0)</f>
        <v>0</v>
      </c>
      <c r="F310" s="2">
        <f>IF(AND(MONTH(ekodom3[[#This Row],[Data]])&gt;=4,MONTH(ekodom3[[#This Row],[Data]])&lt;=9),1,0)</f>
        <v>0</v>
      </c>
      <c r="G310" s="2">
        <f>IF(ekodom3[[#This Row],[Czy data pod?]] = 1,IF(ekodom3[[#This Row],[retencja]] = 0,G309+1,0),0)</f>
        <v>0</v>
      </c>
      <c r="H310">
        <f>IF(ekodom3[[#This Row],[Kolumna1]] = 0,0,IF(MOD(ekodom3[[#This Row],[Kolumna1]],5) = 0,300,0))</f>
        <v>0</v>
      </c>
      <c r="I310">
        <f>ekodom3[[#This Row],[Codziennie]]+ekodom3[[#This Row],[Prace]]+ekodom3[[#This Row],[Podlewanie]]</f>
        <v>190</v>
      </c>
      <c r="J310" s="3">
        <f>IF(ekodom3[[#This Row],[Zużycie]]&gt;ekodom3[[#This Row],[Stan]],ABS(ekodom3[[#This Row],[Zużycie]]-ekodom3[[#This Row],[Stan]]),0)</f>
        <v>0</v>
      </c>
      <c r="K310" s="3">
        <f>ekodom3[[#This Row],[Stan]]-ekodom3[[#This Row],[Zużycie]]+ekodom3[[#This Row],[Z wodociągów]]</f>
        <v>7759</v>
      </c>
    </row>
    <row r="311" spans="1:11" x14ac:dyDescent="0.3">
      <c r="A311" s="1">
        <v>44871</v>
      </c>
      <c r="B311">
        <v>1276</v>
      </c>
      <c r="C311">
        <f>ekodom3[[#This Row],[retencja]]+K310</f>
        <v>9035</v>
      </c>
      <c r="D311">
        <v>190</v>
      </c>
      <c r="E311">
        <f>IF(WEEKDAY(ekodom3[[#This Row],[Data]],2) = 3,70,0)</f>
        <v>0</v>
      </c>
      <c r="F311" s="2">
        <f>IF(AND(MONTH(ekodom3[[#This Row],[Data]])&gt;=4,MONTH(ekodom3[[#This Row],[Data]])&lt;=9),1,0)</f>
        <v>0</v>
      </c>
      <c r="G311" s="2">
        <f>IF(ekodom3[[#This Row],[Czy data pod?]] = 1,IF(ekodom3[[#This Row],[retencja]] = 0,G310+1,0),0)</f>
        <v>0</v>
      </c>
      <c r="H311">
        <f>IF(ekodom3[[#This Row],[Kolumna1]] = 0,0,IF(MOD(ekodom3[[#This Row],[Kolumna1]],5) = 0,300,0))</f>
        <v>0</v>
      </c>
      <c r="I311">
        <f>ekodom3[[#This Row],[Codziennie]]+ekodom3[[#This Row],[Prace]]+ekodom3[[#This Row],[Podlewanie]]</f>
        <v>190</v>
      </c>
      <c r="J311" s="3">
        <f>IF(ekodom3[[#This Row],[Zużycie]]&gt;ekodom3[[#This Row],[Stan]],ABS(ekodom3[[#This Row],[Zużycie]]-ekodom3[[#This Row],[Stan]]),0)</f>
        <v>0</v>
      </c>
      <c r="K311" s="3">
        <f>ekodom3[[#This Row],[Stan]]-ekodom3[[#This Row],[Zużycie]]+ekodom3[[#This Row],[Z wodociągów]]</f>
        <v>8845</v>
      </c>
    </row>
    <row r="312" spans="1:11" x14ac:dyDescent="0.3">
      <c r="A312" s="1">
        <v>44872</v>
      </c>
      <c r="B312">
        <v>1234</v>
      </c>
      <c r="C312">
        <f>ekodom3[[#This Row],[retencja]]+K311</f>
        <v>10079</v>
      </c>
      <c r="D312">
        <v>190</v>
      </c>
      <c r="E312">
        <f>IF(WEEKDAY(ekodom3[[#This Row],[Data]],2) = 3,70,0)</f>
        <v>0</v>
      </c>
      <c r="F312" s="2">
        <f>IF(AND(MONTH(ekodom3[[#This Row],[Data]])&gt;=4,MONTH(ekodom3[[#This Row],[Data]])&lt;=9),1,0)</f>
        <v>0</v>
      </c>
      <c r="G312" s="2">
        <f>IF(ekodom3[[#This Row],[Czy data pod?]] = 1,IF(ekodom3[[#This Row],[retencja]] = 0,G311+1,0),0)</f>
        <v>0</v>
      </c>
      <c r="H312">
        <f>IF(ekodom3[[#This Row],[Kolumna1]] = 0,0,IF(MOD(ekodom3[[#This Row],[Kolumna1]],5) = 0,300,0))</f>
        <v>0</v>
      </c>
      <c r="I312">
        <f>ekodom3[[#This Row],[Codziennie]]+ekodom3[[#This Row],[Prace]]+ekodom3[[#This Row],[Podlewanie]]</f>
        <v>190</v>
      </c>
      <c r="J312" s="3">
        <f>IF(ekodom3[[#This Row],[Zużycie]]&gt;ekodom3[[#This Row],[Stan]],ABS(ekodom3[[#This Row],[Zużycie]]-ekodom3[[#This Row],[Stan]]),0)</f>
        <v>0</v>
      </c>
      <c r="K312" s="3">
        <f>ekodom3[[#This Row],[Stan]]-ekodom3[[#This Row],[Zużycie]]+ekodom3[[#This Row],[Z wodociągów]]</f>
        <v>9889</v>
      </c>
    </row>
    <row r="313" spans="1:11" x14ac:dyDescent="0.3">
      <c r="A313" s="1">
        <v>44873</v>
      </c>
      <c r="B313">
        <v>1302</v>
      </c>
      <c r="C313">
        <f>ekodom3[[#This Row],[retencja]]+K312</f>
        <v>11191</v>
      </c>
      <c r="D313">
        <v>190</v>
      </c>
      <c r="E313">
        <f>IF(WEEKDAY(ekodom3[[#This Row],[Data]],2) = 3,70,0)</f>
        <v>0</v>
      </c>
      <c r="F313" s="2">
        <f>IF(AND(MONTH(ekodom3[[#This Row],[Data]])&gt;=4,MONTH(ekodom3[[#This Row],[Data]])&lt;=9),1,0)</f>
        <v>0</v>
      </c>
      <c r="G313" s="2">
        <f>IF(ekodom3[[#This Row],[Czy data pod?]] = 1,IF(ekodom3[[#This Row],[retencja]] = 0,G312+1,0),0)</f>
        <v>0</v>
      </c>
      <c r="H313">
        <f>IF(ekodom3[[#This Row],[Kolumna1]] = 0,0,IF(MOD(ekodom3[[#This Row],[Kolumna1]],5) = 0,300,0))</f>
        <v>0</v>
      </c>
      <c r="I313">
        <f>ekodom3[[#This Row],[Codziennie]]+ekodom3[[#This Row],[Prace]]+ekodom3[[#This Row],[Podlewanie]]</f>
        <v>190</v>
      </c>
      <c r="J313" s="3">
        <f>IF(ekodom3[[#This Row],[Zużycie]]&gt;ekodom3[[#This Row],[Stan]],ABS(ekodom3[[#This Row],[Zużycie]]-ekodom3[[#This Row],[Stan]]),0)</f>
        <v>0</v>
      </c>
      <c r="K313" s="3">
        <f>ekodom3[[#This Row],[Stan]]-ekodom3[[#This Row],[Zużycie]]+ekodom3[[#This Row],[Z wodociągów]]</f>
        <v>11001</v>
      </c>
    </row>
    <row r="314" spans="1:11" x14ac:dyDescent="0.3">
      <c r="A314" s="1">
        <v>44874</v>
      </c>
      <c r="B314">
        <v>1316</v>
      </c>
      <c r="C314">
        <f>ekodom3[[#This Row],[retencja]]+K313</f>
        <v>12317</v>
      </c>
      <c r="D314">
        <v>190</v>
      </c>
      <c r="E314">
        <f>IF(WEEKDAY(ekodom3[[#This Row],[Data]],2) = 3,70,0)</f>
        <v>70</v>
      </c>
      <c r="F314" s="2">
        <f>IF(AND(MONTH(ekodom3[[#This Row],[Data]])&gt;=4,MONTH(ekodom3[[#This Row],[Data]])&lt;=9),1,0)</f>
        <v>0</v>
      </c>
      <c r="G314" s="2">
        <f>IF(ekodom3[[#This Row],[Czy data pod?]] = 1,IF(ekodom3[[#This Row],[retencja]] = 0,G313+1,0),0)</f>
        <v>0</v>
      </c>
      <c r="H314">
        <f>IF(ekodom3[[#This Row],[Kolumna1]] = 0,0,IF(MOD(ekodom3[[#This Row],[Kolumna1]],5) = 0,300,0))</f>
        <v>0</v>
      </c>
      <c r="I314">
        <f>ekodom3[[#This Row],[Codziennie]]+ekodom3[[#This Row],[Prace]]+ekodom3[[#This Row],[Podlewanie]]</f>
        <v>260</v>
      </c>
      <c r="J314" s="3">
        <f>IF(ekodom3[[#This Row],[Zużycie]]&gt;ekodom3[[#This Row],[Stan]],ABS(ekodom3[[#This Row],[Zużycie]]-ekodom3[[#This Row],[Stan]]),0)</f>
        <v>0</v>
      </c>
      <c r="K314" s="3">
        <f>ekodom3[[#This Row],[Stan]]-ekodom3[[#This Row],[Zużycie]]+ekodom3[[#This Row],[Z wodociągów]]</f>
        <v>12057</v>
      </c>
    </row>
    <row r="315" spans="1:11" x14ac:dyDescent="0.3">
      <c r="A315" s="1">
        <v>44875</v>
      </c>
      <c r="B315">
        <v>1463</v>
      </c>
      <c r="C315">
        <f>ekodom3[[#This Row],[retencja]]+K314</f>
        <v>13520</v>
      </c>
      <c r="D315">
        <v>190</v>
      </c>
      <c r="E315">
        <f>IF(WEEKDAY(ekodom3[[#This Row],[Data]],2) = 3,70,0)</f>
        <v>0</v>
      </c>
      <c r="F315" s="2">
        <f>IF(AND(MONTH(ekodom3[[#This Row],[Data]])&gt;=4,MONTH(ekodom3[[#This Row],[Data]])&lt;=9),1,0)</f>
        <v>0</v>
      </c>
      <c r="G315" s="2">
        <f>IF(ekodom3[[#This Row],[Czy data pod?]] = 1,IF(ekodom3[[#This Row],[retencja]] = 0,G314+1,0),0)</f>
        <v>0</v>
      </c>
      <c r="H315">
        <f>IF(ekodom3[[#This Row],[Kolumna1]] = 0,0,IF(MOD(ekodom3[[#This Row],[Kolumna1]],5) = 0,300,0))</f>
        <v>0</v>
      </c>
      <c r="I315">
        <f>ekodom3[[#This Row],[Codziennie]]+ekodom3[[#This Row],[Prace]]+ekodom3[[#This Row],[Podlewanie]]</f>
        <v>190</v>
      </c>
      <c r="J315" s="3">
        <f>IF(ekodom3[[#This Row],[Zużycie]]&gt;ekodom3[[#This Row],[Stan]],ABS(ekodom3[[#This Row],[Zużycie]]-ekodom3[[#This Row],[Stan]]),0)</f>
        <v>0</v>
      </c>
      <c r="K315" s="3">
        <f>ekodom3[[#This Row],[Stan]]-ekodom3[[#This Row],[Zużycie]]+ekodom3[[#This Row],[Z wodociągów]]</f>
        <v>13330</v>
      </c>
    </row>
    <row r="316" spans="1:11" x14ac:dyDescent="0.3">
      <c r="A316" s="1">
        <v>44876</v>
      </c>
      <c r="B316">
        <v>771</v>
      </c>
      <c r="C316">
        <f>ekodom3[[#This Row],[retencja]]+K315</f>
        <v>14101</v>
      </c>
      <c r="D316">
        <v>190</v>
      </c>
      <c r="E316">
        <f>IF(WEEKDAY(ekodom3[[#This Row],[Data]],2) = 3,70,0)</f>
        <v>0</v>
      </c>
      <c r="F316" s="2">
        <f>IF(AND(MONTH(ekodom3[[#This Row],[Data]])&gt;=4,MONTH(ekodom3[[#This Row],[Data]])&lt;=9),1,0)</f>
        <v>0</v>
      </c>
      <c r="G316" s="2">
        <f>IF(ekodom3[[#This Row],[Czy data pod?]] = 1,IF(ekodom3[[#This Row],[retencja]] = 0,G315+1,0),0)</f>
        <v>0</v>
      </c>
      <c r="H316">
        <f>IF(ekodom3[[#This Row],[Kolumna1]] = 0,0,IF(MOD(ekodom3[[#This Row],[Kolumna1]],5) = 0,300,0))</f>
        <v>0</v>
      </c>
      <c r="I316">
        <f>ekodom3[[#This Row],[Codziennie]]+ekodom3[[#This Row],[Prace]]+ekodom3[[#This Row],[Podlewanie]]</f>
        <v>190</v>
      </c>
      <c r="J316" s="3">
        <f>IF(ekodom3[[#This Row],[Zużycie]]&gt;ekodom3[[#This Row],[Stan]],ABS(ekodom3[[#This Row],[Zużycie]]-ekodom3[[#This Row],[Stan]]),0)</f>
        <v>0</v>
      </c>
      <c r="K316" s="3">
        <f>ekodom3[[#This Row],[Stan]]-ekodom3[[#This Row],[Zużycie]]+ekodom3[[#This Row],[Z wodociągów]]</f>
        <v>13911</v>
      </c>
    </row>
    <row r="317" spans="1:11" x14ac:dyDescent="0.3">
      <c r="A317" s="1">
        <v>44877</v>
      </c>
      <c r="B317">
        <v>0</v>
      </c>
      <c r="C317">
        <f>ekodom3[[#This Row],[retencja]]+K316</f>
        <v>13911</v>
      </c>
      <c r="D317">
        <v>190</v>
      </c>
      <c r="E317">
        <f>IF(WEEKDAY(ekodom3[[#This Row],[Data]],2) = 3,70,0)</f>
        <v>0</v>
      </c>
      <c r="F317" s="2">
        <f>IF(AND(MONTH(ekodom3[[#This Row],[Data]])&gt;=4,MONTH(ekodom3[[#This Row],[Data]])&lt;=9),1,0)</f>
        <v>0</v>
      </c>
      <c r="G317" s="2">
        <f>IF(ekodom3[[#This Row],[Czy data pod?]] = 1,IF(ekodom3[[#This Row],[retencja]] = 0,G316+1,0),0)</f>
        <v>0</v>
      </c>
      <c r="H317">
        <f>IF(ekodom3[[#This Row],[Kolumna1]] = 0,0,IF(MOD(ekodom3[[#This Row],[Kolumna1]],5) = 0,300,0))</f>
        <v>0</v>
      </c>
      <c r="I317">
        <f>ekodom3[[#This Row],[Codziennie]]+ekodom3[[#This Row],[Prace]]+ekodom3[[#This Row],[Podlewanie]]</f>
        <v>190</v>
      </c>
      <c r="J317" s="3">
        <f>IF(ekodom3[[#This Row],[Zużycie]]&gt;ekodom3[[#This Row],[Stan]],ABS(ekodom3[[#This Row],[Zużycie]]-ekodom3[[#This Row],[Stan]]),0)</f>
        <v>0</v>
      </c>
      <c r="K317" s="3">
        <f>ekodom3[[#This Row],[Stan]]-ekodom3[[#This Row],[Zużycie]]+ekodom3[[#This Row],[Z wodociągów]]</f>
        <v>13721</v>
      </c>
    </row>
    <row r="318" spans="1:11" x14ac:dyDescent="0.3">
      <c r="A318" s="1">
        <v>44878</v>
      </c>
      <c r="B318">
        <v>0</v>
      </c>
      <c r="C318">
        <f>ekodom3[[#This Row],[retencja]]+K317</f>
        <v>13721</v>
      </c>
      <c r="D318">
        <v>190</v>
      </c>
      <c r="E318">
        <f>IF(WEEKDAY(ekodom3[[#This Row],[Data]],2) = 3,70,0)</f>
        <v>0</v>
      </c>
      <c r="F318" s="2">
        <f>IF(AND(MONTH(ekodom3[[#This Row],[Data]])&gt;=4,MONTH(ekodom3[[#This Row],[Data]])&lt;=9),1,0)</f>
        <v>0</v>
      </c>
      <c r="G318" s="2">
        <f>IF(ekodom3[[#This Row],[Czy data pod?]] = 1,IF(ekodom3[[#This Row],[retencja]] = 0,G317+1,0),0)</f>
        <v>0</v>
      </c>
      <c r="H318">
        <f>IF(ekodom3[[#This Row],[Kolumna1]] = 0,0,IF(MOD(ekodom3[[#This Row],[Kolumna1]],5) = 0,300,0))</f>
        <v>0</v>
      </c>
      <c r="I318">
        <f>ekodom3[[#This Row],[Codziennie]]+ekodom3[[#This Row],[Prace]]+ekodom3[[#This Row],[Podlewanie]]</f>
        <v>190</v>
      </c>
      <c r="J318" s="3">
        <f>IF(ekodom3[[#This Row],[Zużycie]]&gt;ekodom3[[#This Row],[Stan]],ABS(ekodom3[[#This Row],[Zużycie]]-ekodom3[[#This Row],[Stan]]),0)</f>
        <v>0</v>
      </c>
      <c r="K318" s="3">
        <f>ekodom3[[#This Row],[Stan]]-ekodom3[[#This Row],[Zużycie]]+ekodom3[[#This Row],[Z wodociągów]]</f>
        <v>13531</v>
      </c>
    </row>
    <row r="319" spans="1:11" x14ac:dyDescent="0.3">
      <c r="A319" s="1">
        <v>44879</v>
      </c>
      <c r="B319">
        <v>0</v>
      </c>
      <c r="C319">
        <f>ekodom3[[#This Row],[retencja]]+K318</f>
        <v>13531</v>
      </c>
      <c r="D319">
        <v>190</v>
      </c>
      <c r="E319">
        <f>IF(WEEKDAY(ekodom3[[#This Row],[Data]],2) = 3,70,0)</f>
        <v>0</v>
      </c>
      <c r="F319" s="2">
        <f>IF(AND(MONTH(ekodom3[[#This Row],[Data]])&gt;=4,MONTH(ekodom3[[#This Row],[Data]])&lt;=9),1,0)</f>
        <v>0</v>
      </c>
      <c r="G319" s="2">
        <f>IF(ekodom3[[#This Row],[Czy data pod?]] = 1,IF(ekodom3[[#This Row],[retencja]] = 0,G318+1,0),0)</f>
        <v>0</v>
      </c>
      <c r="H319">
        <f>IF(ekodom3[[#This Row],[Kolumna1]] = 0,0,IF(MOD(ekodom3[[#This Row],[Kolumna1]],5) = 0,300,0))</f>
        <v>0</v>
      </c>
      <c r="I319">
        <f>ekodom3[[#This Row],[Codziennie]]+ekodom3[[#This Row],[Prace]]+ekodom3[[#This Row],[Podlewanie]]</f>
        <v>190</v>
      </c>
      <c r="J319" s="3">
        <f>IF(ekodom3[[#This Row],[Zużycie]]&gt;ekodom3[[#This Row],[Stan]],ABS(ekodom3[[#This Row],[Zużycie]]-ekodom3[[#This Row],[Stan]]),0)</f>
        <v>0</v>
      </c>
      <c r="K319" s="3">
        <f>ekodom3[[#This Row],[Stan]]-ekodom3[[#This Row],[Zużycie]]+ekodom3[[#This Row],[Z wodociągów]]</f>
        <v>13341</v>
      </c>
    </row>
    <row r="320" spans="1:11" x14ac:dyDescent="0.3">
      <c r="A320" s="1">
        <v>44880</v>
      </c>
      <c r="B320">
        <v>0</v>
      </c>
      <c r="C320">
        <f>ekodom3[[#This Row],[retencja]]+K319</f>
        <v>13341</v>
      </c>
      <c r="D320">
        <v>190</v>
      </c>
      <c r="E320">
        <f>IF(WEEKDAY(ekodom3[[#This Row],[Data]],2) = 3,70,0)</f>
        <v>0</v>
      </c>
      <c r="F320" s="2">
        <f>IF(AND(MONTH(ekodom3[[#This Row],[Data]])&gt;=4,MONTH(ekodom3[[#This Row],[Data]])&lt;=9),1,0)</f>
        <v>0</v>
      </c>
      <c r="G320" s="2">
        <f>IF(ekodom3[[#This Row],[Czy data pod?]] = 1,IF(ekodom3[[#This Row],[retencja]] = 0,G319+1,0),0)</f>
        <v>0</v>
      </c>
      <c r="H320">
        <f>IF(ekodom3[[#This Row],[Kolumna1]] = 0,0,IF(MOD(ekodom3[[#This Row],[Kolumna1]],5) = 0,300,0))</f>
        <v>0</v>
      </c>
      <c r="I320">
        <f>ekodom3[[#This Row],[Codziennie]]+ekodom3[[#This Row],[Prace]]+ekodom3[[#This Row],[Podlewanie]]</f>
        <v>190</v>
      </c>
      <c r="J320" s="3">
        <f>IF(ekodom3[[#This Row],[Zużycie]]&gt;ekodom3[[#This Row],[Stan]],ABS(ekodom3[[#This Row],[Zużycie]]-ekodom3[[#This Row],[Stan]]),0)</f>
        <v>0</v>
      </c>
      <c r="K320" s="3">
        <f>ekodom3[[#This Row],[Stan]]-ekodom3[[#This Row],[Zużycie]]+ekodom3[[#This Row],[Z wodociągów]]</f>
        <v>13151</v>
      </c>
    </row>
    <row r="321" spans="1:11" x14ac:dyDescent="0.3">
      <c r="A321" s="1">
        <v>44881</v>
      </c>
      <c r="B321">
        <v>0</v>
      </c>
      <c r="C321">
        <f>ekodom3[[#This Row],[retencja]]+K320</f>
        <v>13151</v>
      </c>
      <c r="D321">
        <v>190</v>
      </c>
      <c r="E321">
        <f>IF(WEEKDAY(ekodom3[[#This Row],[Data]],2) = 3,70,0)</f>
        <v>70</v>
      </c>
      <c r="F321" s="2">
        <f>IF(AND(MONTH(ekodom3[[#This Row],[Data]])&gt;=4,MONTH(ekodom3[[#This Row],[Data]])&lt;=9),1,0)</f>
        <v>0</v>
      </c>
      <c r="G321" s="2">
        <f>IF(ekodom3[[#This Row],[Czy data pod?]] = 1,IF(ekodom3[[#This Row],[retencja]] = 0,G320+1,0),0)</f>
        <v>0</v>
      </c>
      <c r="H321">
        <f>IF(ekodom3[[#This Row],[Kolumna1]] = 0,0,IF(MOD(ekodom3[[#This Row],[Kolumna1]],5) = 0,300,0))</f>
        <v>0</v>
      </c>
      <c r="I321">
        <f>ekodom3[[#This Row],[Codziennie]]+ekodom3[[#This Row],[Prace]]+ekodom3[[#This Row],[Podlewanie]]</f>
        <v>260</v>
      </c>
      <c r="J321" s="3">
        <f>IF(ekodom3[[#This Row],[Zużycie]]&gt;ekodom3[[#This Row],[Stan]],ABS(ekodom3[[#This Row],[Zużycie]]-ekodom3[[#This Row],[Stan]]),0)</f>
        <v>0</v>
      </c>
      <c r="K321" s="3">
        <f>ekodom3[[#This Row],[Stan]]-ekodom3[[#This Row],[Zużycie]]+ekodom3[[#This Row],[Z wodociągów]]</f>
        <v>12891</v>
      </c>
    </row>
    <row r="322" spans="1:11" x14ac:dyDescent="0.3">
      <c r="A322" s="1">
        <v>44882</v>
      </c>
      <c r="B322">
        <v>0</v>
      </c>
      <c r="C322">
        <f>ekodom3[[#This Row],[retencja]]+K321</f>
        <v>12891</v>
      </c>
      <c r="D322">
        <v>190</v>
      </c>
      <c r="E322">
        <f>IF(WEEKDAY(ekodom3[[#This Row],[Data]],2) = 3,70,0)</f>
        <v>0</v>
      </c>
      <c r="F322" s="2">
        <f>IF(AND(MONTH(ekodom3[[#This Row],[Data]])&gt;=4,MONTH(ekodom3[[#This Row],[Data]])&lt;=9),1,0)</f>
        <v>0</v>
      </c>
      <c r="G322" s="2">
        <f>IF(ekodom3[[#This Row],[Czy data pod?]] = 1,IF(ekodom3[[#This Row],[retencja]] = 0,G321+1,0),0)</f>
        <v>0</v>
      </c>
      <c r="H322">
        <f>IF(ekodom3[[#This Row],[Kolumna1]] = 0,0,IF(MOD(ekodom3[[#This Row],[Kolumna1]],5) = 0,300,0))</f>
        <v>0</v>
      </c>
      <c r="I322">
        <f>ekodom3[[#This Row],[Codziennie]]+ekodom3[[#This Row],[Prace]]+ekodom3[[#This Row],[Podlewanie]]</f>
        <v>190</v>
      </c>
      <c r="J322" s="3">
        <f>IF(ekodom3[[#This Row],[Zużycie]]&gt;ekodom3[[#This Row],[Stan]],ABS(ekodom3[[#This Row],[Zużycie]]-ekodom3[[#This Row],[Stan]]),0)</f>
        <v>0</v>
      </c>
      <c r="K322" s="3">
        <f>ekodom3[[#This Row],[Stan]]-ekodom3[[#This Row],[Zużycie]]+ekodom3[[#This Row],[Z wodociągów]]</f>
        <v>12701</v>
      </c>
    </row>
    <row r="323" spans="1:11" x14ac:dyDescent="0.3">
      <c r="A323" s="1">
        <v>44883</v>
      </c>
      <c r="B323">
        <v>0</v>
      </c>
      <c r="C323">
        <f>ekodom3[[#This Row],[retencja]]+K322</f>
        <v>12701</v>
      </c>
      <c r="D323">
        <v>190</v>
      </c>
      <c r="E323">
        <f>IF(WEEKDAY(ekodom3[[#This Row],[Data]],2) = 3,70,0)</f>
        <v>0</v>
      </c>
      <c r="F323" s="2">
        <f>IF(AND(MONTH(ekodom3[[#This Row],[Data]])&gt;=4,MONTH(ekodom3[[#This Row],[Data]])&lt;=9),1,0)</f>
        <v>0</v>
      </c>
      <c r="G323" s="2">
        <f>IF(ekodom3[[#This Row],[Czy data pod?]] = 1,IF(ekodom3[[#This Row],[retencja]] = 0,G322+1,0),0)</f>
        <v>0</v>
      </c>
      <c r="H323">
        <f>IF(ekodom3[[#This Row],[Kolumna1]] = 0,0,IF(MOD(ekodom3[[#This Row],[Kolumna1]],5) = 0,300,0))</f>
        <v>0</v>
      </c>
      <c r="I323">
        <f>ekodom3[[#This Row],[Codziennie]]+ekodom3[[#This Row],[Prace]]+ekodom3[[#This Row],[Podlewanie]]</f>
        <v>190</v>
      </c>
      <c r="J323" s="3">
        <f>IF(ekodom3[[#This Row],[Zużycie]]&gt;ekodom3[[#This Row],[Stan]],ABS(ekodom3[[#This Row],[Zużycie]]-ekodom3[[#This Row],[Stan]]),0)</f>
        <v>0</v>
      </c>
      <c r="K323" s="3">
        <f>ekodom3[[#This Row],[Stan]]-ekodom3[[#This Row],[Zużycie]]+ekodom3[[#This Row],[Z wodociągów]]</f>
        <v>12511</v>
      </c>
    </row>
    <row r="324" spans="1:11" x14ac:dyDescent="0.3">
      <c r="A324" s="1">
        <v>44884</v>
      </c>
      <c r="B324">
        <v>816</v>
      </c>
      <c r="C324">
        <f>ekodom3[[#This Row],[retencja]]+K323</f>
        <v>13327</v>
      </c>
      <c r="D324">
        <v>190</v>
      </c>
      <c r="E324">
        <f>IF(WEEKDAY(ekodom3[[#This Row],[Data]],2) = 3,70,0)</f>
        <v>0</v>
      </c>
      <c r="F324" s="2">
        <f>IF(AND(MONTH(ekodom3[[#This Row],[Data]])&gt;=4,MONTH(ekodom3[[#This Row],[Data]])&lt;=9),1,0)</f>
        <v>0</v>
      </c>
      <c r="G324" s="2">
        <f>IF(ekodom3[[#This Row],[Czy data pod?]] = 1,IF(ekodom3[[#This Row],[retencja]] = 0,G323+1,0),0)</f>
        <v>0</v>
      </c>
      <c r="H324">
        <f>IF(ekodom3[[#This Row],[Kolumna1]] = 0,0,IF(MOD(ekodom3[[#This Row],[Kolumna1]],5) = 0,300,0))</f>
        <v>0</v>
      </c>
      <c r="I324">
        <f>ekodom3[[#This Row],[Codziennie]]+ekodom3[[#This Row],[Prace]]+ekodom3[[#This Row],[Podlewanie]]</f>
        <v>190</v>
      </c>
      <c r="J324" s="3">
        <f>IF(ekodom3[[#This Row],[Zużycie]]&gt;ekodom3[[#This Row],[Stan]],ABS(ekodom3[[#This Row],[Zużycie]]-ekodom3[[#This Row],[Stan]]),0)</f>
        <v>0</v>
      </c>
      <c r="K324" s="3">
        <f>ekodom3[[#This Row],[Stan]]-ekodom3[[#This Row],[Zużycie]]+ekodom3[[#This Row],[Z wodociągów]]</f>
        <v>13137</v>
      </c>
    </row>
    <row r="325" spans="1:11" x14ac:dyDescent="0.3">
      <c r="A325" s="1">
        <v>44885</v>
      </c>
      <c r="B325">
        <v>734</v>
      </c>
      <c r="C325">
        <f>ekodom3[[#This Row],[retencja]]+K324</f>
        <v>13871</v>
      </c>
      <c r="D325">
        <v>190</v>
      </c>
      <c r="E325">
        <f>IF(WEEKDAY(ekodom3[[#This Row],[Data]],2) = 3,70,0)</f>
        <v>0</v>
      </c>
      <c r="F325" s="2">
        <f>IF(AND(MONTH(ekodom3[[#This Row],[Data]])&gt;=4,MONTH(ekodom3[[#This Row],[Data]])&lt;=9),1,0)</f>
        <v>0</v>
      </c>
      <c r="G325" s="2">
        <f>IF(ekodom3[[#This Row],[Czy data pod?]] = 1,IF(ekodom3[[#This Row],[retencja]] = 0,G324+1,0),0)</f>
        <v>0</v>
      </c>
      <c r="H325">
        <f>IF(ekodom3[[#This Row],[Kolumna1]] = 0,0,IF(MOD(ekodom3[[#This Row],[Kolumna1]],5) = 0,300,0))</f>
        <v>0</v>
      </c>
      <c r="I325">
        <f>ekodom3[[#This Row],[Codziennie]]+ekodom3[[#This Row],[Prace]]+ekodom3[[#This Row],[Podlewanie]]</f>
        <v>190</v>
      </c>
      <c r="J325" s="3">
        <f>IF(ekodom3[[#This Row],[Zużycie]]&gt;ekodom3[[#This Row],[Stan]],ABS(ekodom3[[#This Row],[Zużycie]]-ekodom3[[#This Row],[Stan]]),0)</f>
        <v>0</v>
      </c>
      <c r="K325" s="3">
        <f>ekodom3[[#This Row],[Stan]]-ekodom3[[#This Row],[Zużycie]]+ekodom3[[#This Row],[Z wodociągów]]</f>
        <v>13681</v>
      </c>
    </row>
    <row r="326" spans="1:11" x14ac:dyDescent="0.3">
      <c r="A326" s="1">
        <v>44886</v>
      </c>
      <c r="B326">
        <v>1097</v>
      </c>
      <c r="C326">
        <f>ekodom3[[#This Row],[retencja]]+K325</f>
        <v>14778</v>
      </c>
      <c r="D326">
        <v>190</v>
      </c>
      <c r="E326">
        <f>IF(WEEKDAY(ekodom3[[#This Row],[Data]],2) = 3,70,0)</f>
        <v>0</v>
      </c>
      <c r="F326" s="2">
        <f>IF(AND(MONTH(ekodom3[[#This Row],[Data]])&gt;=4,MONTH(ekodom3[[#This Row],[Data]])&lt;=9),1,0)</f>
        <v>0</v>
      </c>
      <c r="G326" s="2">
        <f>IF(ekodom3[[#This Row],[Czy data pod?]] = 1,IF(ekodom3[[#This Row],[retencja]] = 0,G325+1,0),0)</f>
        <v>0</v>
      </c>
      <c r="H326">
        <f>IF(ekodom3[[#This Row],[Kolumna1]] = 0,0,IF(MOD(ekodom3[[#This Row],[Kolumna1]],5) = 0,300,0))</f>
        <v>0</v>
      </c>
      <c r="I326">
        <f>ekodom3[[#This Row],[Codziennie]]+ekodom3[[#This Row],[Prace]]+ekodom3[[#This Row],[Podlewanie]]</f>
        <v>190</v>
      </c>
      <c r="J326" s="3">
        <f>IF(ekodom3[[#This Row],[Zużycie]]&gt;ekodom3[[#This Row],[Stan]],ABS(ekodom3[[#This Row],[Zużycie]]-ekodom3[[#This Row],[Stan]]),0)</f>
        <v>0</v>
      </c>
      <c r="K326" s="3">
        <f>ekodom3[[#This Row],[Stan]]-ekodom3[[#This Row],[Zużycie]]+ekodom3[[#This Row],[Z wodociągów]]</f>
        <v>14588</v>
      </c>
    </row>
    <row r="327" spans="1:11" x14ac:dyDescent="0.3">
      <c r="A327" s="1">
        <v>44887</v>
      </c>
      <c r="B327">
        <v>640</v>
      </c>
      <c r="C327">
        <f>ekodom3[[#This Row],[retencja]]+K326</f>
        <v>15228</v>
      </c>
      <c r="D327">
        <v>190</v>
      </c>
      <c r="E327">
        <f>IF(WEEKDAY(ekodom3[[#This Row],[Data]],2) = 3,70,0)</f>
        <v>0</v>
      </c>
      <c r="F327" s="2">
        <f>IF(AND(MONTH(ekodom3[[#This Row],[Data]])&gt;=4,MONTH(ekodom3[[#This Row],[Data]])&lt;=9),1,0)</f>
        <v>0</v>
      </c>
      <c r="G327" s="2">
        <f>IF(ekodom3[[#This Row],[Czy data pod?]] = 1,IF(ekodom3[[#This Row],[retencja]] = 0,G326+1,0),0)</f>
        <v>0</v>
      </c>
      <c r="H327">
        <f>IF(ekodom3[[#This Row],[Kolumna1]] = 0,0,IF(MOD(ekodom3[[#This Row],[Kolumna1]],5) = 0,300,0))</f>
        <v>0</v>
      </c>
      <c r="I327">
        <f>ekodom3[[#This Row],[Codziennie]]+ekodom3[[#This Row],[Prace]]+ekodom3[[#This Row],[Podlewanie]]</f>
        <v>190</v>
      </c>
      <c r="J327" s="3">
        <f>IF(ekodom3[[#This Row],[Zużycie]]&gt;ekodom3[[#This Row],[Stan]],ABS(ekodom3[[#This Row],[Zużycie]]-ekodom3[[#This Row],[Stan]]),0)</f>
        <v>0</v>
      </c>
      <c r="K327" s="3">
        <f>ekodom3[[#This Row],[Stan]]-ekodom3[[#This Row],[Zużycie]]+ekodom3[[#This Row],[Z wodociągów]]</f>
        <v>15038</v>
      </c>
    </row>
    <row r="328" spans="1:11" x14ac:dyDescent="0.3">
      <c r="A328" s="1">
        <v>44888</v>
      </c>
      <c r="B328">
        <v>0</v>
      </c>
      <c r="C328">
        <f>ekodom3[[#This Row],[retencja]]+K327</f>
        <v>15038</v>
      </c>
      <c r="D328">
        <v>190</v>
      </c>
      <c r="E328">
        <f>IF(WEEKDAY(ekodom3[[#This Row],[Data]],2) = 3,70,0)</f>
        <v>70</v>
      </c>
      <c r="F328" s="2">
        <f>IF(AND(MONTH(ekodom3[[#This Row],[Data]])&gt;=4,MONTH(ekodom3[[#This Row],[Data]])&lt;=9),1,0)</f>
        <v>0</v>
      </c>
      <c r="G328" s="2">
        <f>IF(ekodom3[[#This Row],[Czy data pod?]] = 1,IF(ekodom3[[#This Row],[retencja]] = 0,G327+1,0),0)</f>
        <v>0</v>
      </c>
      <c r="H328">
        <f>IF(ekodom3[[#This Row],[Kolumna1]] = 0,0,IF(MOD(ekodom3[[#This Row],[Kolumna1]],5) = 0,300,0))</f>
        <v>0</v>
      </c>
      <c r="I328">
        <f>ekodom3[[#This Row],[Codziennie]]+ekodom3[[#This Row],[Prace]]+ekodom3[[#This Row],[Podlewanie]]</f>
        <v>260</v>
      </c>
      <c r="J328" s="3">
        <f>IF(ekodom3[[#This Row],[Zużycie]]&gt;ekodom3[[#This Row],[Stan]],ABS(ekodom3[[#This Row],[Zużycie]]-ekodom3[[#This Row],[Stan]]),0)</f>
        <v>0</v>
      </c>
      <c r="K328" s="3">
        <f>ekodom3[[#This Row],[Stan]]-ekodom3[[#This Row],[Zużycie]]+ekodom3[[#This Row],[Z wodociągów]]</f>
        <v>14778</v>
      </c>
    </row>
    <row r="329" spans="1:11" x14ac:dyDescent="0.3">
      <c r="A329" s="1">
        <v>44889</v>
      </c>
      <c r="B329">
        <v>0</v>
      </c>
      <c r="C329">
        <f>ekodom3[[#This Row],[retencja]]+K328</f>
        <v>14778</v>
      </c>
      <c r="D329">
        <v>190</v>
      </c>
      <c r="E329">
        <f>IF(WEEKDAY(ekodom3[[#This Row],[Data]],2) = 3,70,0)</f>
        <v>0</v>
      </c>
      <c r="F329" s="2">
        <f>IF(AND(MONTH(ekodom3[[#This Row],[Data]])&gt;=4,MONTH(ekodom3[[#This Row],[Data]])&lt;=9),1,0)</f>
        <v>0</v>
      </c>
      <c r="G329" s="2">
        <f>IF(ekodom3[[#This Row],[Czy data pod?]] = 1,IF(ekodom3[[#This Row],[retencja]] = 0,G328+1,0),0)</f>
        <v>0</v>
      </c>
      <c r="H329">
        <f>IF(ekodom3[[#This Row],[Kolumna1]] = 0,0,IF(MOD(ekodom3[[#This Row],[Kolumna1]],5) = 0,300,0))</f>
        <v>0</v>
      </c>
      <c r="I329">
        <f>ekodom3[[#This Row],[Codziennie]]+ekodom3[[#This Row],[Prace]]+ekodom3[[#This Row],[Podlewanie]]</f>
        <v>190</v>
      </c>
      <c r="J329" s="3">
        <f>IF(ekodom3[[#This Row],[Zużycie]]&gt;ekodom3[[#This Row],[Stan]],ABS(ekodom3[[#This Row],[Zużycie]]-ekodom3[[#This Row],[Stan]]),0)</f>
        <v>0</v>
      </c>
      <c r="K329" s="3">
        <f>ekodom3[[#This Row],[Stan]]-ekodom3[[#This Row],[Zużycie]]+ekodom3[[#This Row],[Z wodociągów]]</f>
        <v>14588</v>
      </c>
    </row>
    <row r="330" spans="1:11" x14ac:dyDescent="0.3">
      <c r="A330" s="1">
        <v>44890</v>
      </c>
      <c r="B330">
        <v>1066</v>
      </c>
      <c r="C330">
        <f>ekodom3[[#This Row],[retencja]]+K329</f>
        <v>15654</v>
      </c>
      <c r="D330">
        <v>190</v>
      </c>
      <c r="E330">
        <f>IF(WEEKDAY(ekodom3[[#This Row],[Data]],2) = 3,70,0)</f>
        <v>0</v>
      </c>
      <c r="F330" s="2">
        <f>IF(AND(MONTH(ekodom3[[#This Row],[Data]])&gt;=4,MONTH(ekodom3[[#This Row],[Data]])&lt;=9),1,0)</f>
        <v>0</v>
      </c>
      <c r="G330" s="2">
        <f>IF(ekodom3[[#This Row],[Czy data pod?]] = 1,IF(ekodom3[[#This Row],[retencja]] = 0,G329+1,0),0)</f>
        <v>0</v>
      </c>
      <c r="H330">
        <f>IF(ekodom3[[#This Row],[Kolumna1]] = 0,0,IF(MOD(ekodom3[[#This Row],[Kolumna1]],5) = 0,300,0))</f>
        <v>0</v>
      </c>
      <c r="I330">
        <f>ekodom3[[#This Row],[Codziennie]]+ekodom3[[#This Row],[Prace]]+ekodom3[[#This Row],[Podlewanie]]</f>
        <v>190</v>
      </c>
      <c r="J330" s="3">
        <f>IF(ekodom3[[#This Row],[Zużycie]]&gt;ekodom3[[#This Row],[Stan]],ABS(ekodom3[[#This Row],[Zużycie]]-ekodom3[[#This Row],[Stan]]),0)</f>
        <v>0</v>
      </c>
      <c r="K330" s="3">
        <f>ekodom3[[#This Row],[Stan]]-ekodom3[[#This Row],[Zużycie]]+ekodom3[[#This Row],[Z wodociągów]]</f>
        <v>15464</v>
      </c>
    </row>
    <row r="331" spans="1:11" x14ac:dyDescent="0.3">
      <c r="A331" s="1">
        <v>44891</v>
      </c>
      <c r="B331">
        <v>670</v>
      </c>
      <c r="C331">
        <f>ekodom3[[#This Row],[retencja]]+K330</f>
        <v>16134</v>
      </c>
      <c r="D331">
        <v>190</v>
      </c>
      <c r="E331">
        <f>IF(WEEKDAY(ekodom3[[#This Row],[Data]],2) = 3,70,0)</f>
        <v>0</v>
      </c>
      <c r="F331" s="2">
        <f>IF(AND(MONTH(ekodom3[[#This Row],[Data]])&gt;=4,MONTH(ekodom3[[#This Row],[Data]])&lt;=9),1,0)</f>
        <v>0</v>
      </c>
      <c r="G331" s="2">
        <f>IF(ekodom3[[#This Row],[Czy data pod?]] = 1,IF(ekodom3[[#This Row],[retencja]] = 0,G330+1,0),0)</f>
        <v>0</v>
      </c>
      <c r="H331">
        <f>IF(ekodom3[[#This Row],[Kolumna1]] = 0,0,IF(MOD(ekodom3[[#This Row],[Kolumna1]],5) = 0,300,0))</f>
        <v>0</v>
      </c>
      <c r="I331">
        <f>ekodom3[[#This Row],[Codziennie]]+ekodom3[[#This Row],[Prace]]+ekodom3[[#This Row],[Podlewanie]]</f>
        <v>190</v>
      </c>
      <c r="J331" s="3">
        <f>IF(ekodom3[[#This Row],[Zużycie]]&gt;ekodom3[[#This Row],[Stan]],ABS(ekodom3[[#This Row],[Zużycie]]-ekodom3[[#This Row],[Stan]]),0)</f>
        <v>0</v>
      </c>
      <c r="K331" s="3">
        <f>ekodom3[[#This Row],[Stan]]-ekodom3[[#This Row],[Zużycie]]+ekodom3[[#This Row],[Z wodociągów]]</f>
        <v>15944</v>
      </c>
    </row>
    <row r="332" spans="1:11" x14ac:dyDescent="0.3">
      <c r="A332" s="1">
        <v>44892</v>
      </c>
      <c r="B332">
        <v>0</v>
      </c>
      <c r="C332">
        <f>ekodom3[[#This Row],[retencja]]+K331</f>
        <v>15944</v>
      </c>
      <c r="D332">
        <v>190</v>
      </c>
      <c r="E332">
        <f>IF(WEEKDAY(ekodom3[[#This Row],[Data]],2) = 3,70,0)</f>
        <v>0</v>
      </c>
      <c r="F332" s="2">
        <f>IF(AND(MONTH(ekodom3[[#This Row],[Data]])&gt;=4,MONTH(ekodom3[[#This Row],[Data]])&lt;=9),1,0)</f>
        <v>0</v>
      </c>
      <c r="G332" s="2">
        <f>IF(ekodom3[[#This Row],[Czy data pod?]] = 1,IF(ekodom3[[#This Row],[retencja]] = 0,G331+1,0),0)</f>
        <v>0</v>
      </c>
      <c r="H332">
        <f>IF(ekodom3[[#This Row],[Kolumna1]] = 0,0,IF(MOD(ekodom3[[#This Row],[Kolumna1]],5) = 0,300,0))</f>
        <v>0</v>
      </c>
      <c r="I332">
        <f>ekodom3[[#This Row],[Codziennie]]+ekodom3[[#This Row],[Prace]]+ekodom3[[#This Row],[Podlewanie]]</f>
        <v>190</v>
      </c>
      <c r="J332" s="3">
        <f>IF(ekodom3[[#This Row],[Zużycie]]&gt;ekodom3[[#This Row],[Stan]],ABS(ekodom3[[#This Row],[Zużycie]]-ekodom3[[#This Row],[Stan]]),0)</f>
        <v>0</v>
      </c>
      <c r="K332" s="3">
        <f>ekodom3[[#This Row],[Stan]]-ekodom3[[#This Row],[Zużycie]]+ekodom3[[#This Row],[Z wodociągów]]</f>
        <v>15754</v>
      </c>
    </row>
    <row r="333" spans="1:11" x14ac:dyDescent="0.3">
      <c r="A333" s="1">
        <v>44893</v>
      </c>
      <c r="B333">
        <v>0</v>
      </c>
      <c r="C333">
        <f>ekodom3[[#This Row],[retencja]]+K332</f>
        <v>15754</v>
      </c>
      <c r="D333">
        <v>190</v>
      </c>
      <c r="E333">
        <f>IF(WEEKDAY(ekodom3[[#This Row],[Data]],2) = 3,70,0)</f>
        <v>0</v>
      </c>
      <c r="F333" s="2">
        <f>IF(AND(MONTH(ekodom3[[#This Row],[Data]])&gt;=4,MONTH(ekodom3[[#This Row],[Data]])&lt;=9),1,0)</f>
        <v>0</v>
      </c>
      <c r="G333" s="2">
        <f>IF(ekodom3[[#This Row],[Czy data pod?]] = 1,IF(ekodom3[[#This Row],[retencja]] = 0,G332+1,0),0)</f>
        <v>0</v>
      </c>
      <c r="H333">
        <f>IF(ekodom3[[#This Row],[Kolumna1]] = 0,0,IF(MOD(ekodom3[[#This Row],[Kolumna1]],5) = 0,300,0))</f>
        <v>0</v>
      </c>
      <c r="I333">
        <f>ekodom3[[#This Row],[Codziennie]]+ekodom3[[#This Row],[Prace]]+ekodom3[[#This Row],[Podlewanie]]</f>
        <v>190</v>
      </c>
      <c r="J333" s="3">
        <f>IF(ekodom3[[#This Row],[Zużycie]]&gt;ekodom3[[#This Row],[Stan]],ABS(ekodom3[[#This Row],[Zużycie]]-ekodom3[[#This Row],[Stan]]),0)</f>
        <v>0</v>
      </c>
      <c r="K333" s="3">
        <f>ekodom3[[#This Row],[Stan]]-ekodom3[[#This Row],[Zużycie]]+ekodom3[[#This Row],[Z wodociągów]]</f>
        <v>15564</v>
      </c>
    </row>
    <row r="334" spans="1:11" x14ac:dyDescent="0.3">
      <c r="A334" s="1">
        <v>44894</v>
      </c>
      <c r="B334">
        <v>0</v>
      </c>
      <c r="C334">
        <f>ekodom3[[#This Row],[retencja]]+K333</f>
        <v>15564</v>
      </c>
      <c r="D334">
        <v>190</v>
      </c>
      <c r="E334">
        <f>IF(WEEKDAY(ekodom3[[#This Row],[Data]],2) = 3,70,0)</f>
        <v>0</v>
      </c>
      <c r="F334" s="2">
        <f>IF(AND(MONTH(ekodom3[[#This Row],[Data]])&gt;=4,MONTH(ekodom3[[#This Row],[Data]])&lt;=9),1,0)</f>
        <v>0</v>
      </c>
      <c r="G334" s="2">
        <f>IF(ekodom3[[#This Row],[Czy data pod?]] = 1,IF(ekodom3[[#This Row],[retencja]] = 0,G333+1,0),0)</f>
        <v>0</v>
      </c>
      <c r="H334">
        <f>IF(ekodom3[[#This Row],[Kolumna1]] = 0,0,IF(MOD(ekodom3[[#This Row],[Kolumna1]],5) = 0,300,0))</f>
        <v>0</v>
      </c>
      <c r="I334">
        <f>ekodom3[[#This Row],[Codziennie]]+ekodom3[[#This Row],[Prace]]+ekodom3[[#This Row],[Podlewanie]]</f>
        <v>190</v>
      </c>
      <c r="J334" s="3">
        <f>IF(ekodom3[[#This Row],[Zużycie]]&gt;ekodom3[[#This Row],[Stan]],ABS(ekodom3[[#This Row],[Zużycie]]-ekodom3[[#This Row],[Stan]]),0)</f>
        <v>0</v>
      </c>
      <c r="K334" s="3">
        <f>ekodom3[[#This Row],[Stan]]-ekodom3[[#This Row],[Zużycie]]+ekodom3[[#This Row],[Z wodociągów]]</f>
        <v>15374</v>
      </c>
    </row>
    <row r="335" spans="1:11" x14ac:dyDescent="0.3">
      <c r="A335" s="1">
        <v>44895</v>
      </c>
      <c r="B335">
        <v>0</v>
      </c>
      <c r="C335">
        <f>ekodom3[[#This Row],[retencja]]+K334</f>
        <v>15374</v>
      </c>
      <c r="D335">
        <v>190</v>
      </c>
      <c r="E335">
        <f>IF(WEEKDAY(ekodom3[[#This Row],[Data]],2) = 3,70,0)</f>
        <v>70</v>
      </c>
      <c r="F335" s="2">
        <f>IF(AND(MONTH(ekodom3[[#This Row],[Data]])&gt;=4,MONTH(ekodom3[[#This Row],[Data]])&lt;=9),1,0)</f>
        <v>0</v>
      </c>
      <c r="G335" s="2">
        <f>IF(ekodom3[[#This Row],[Czy data pod?]] = 1,IF(ekodom3[[#This Row],[retencja]] = 0,G334+1,0),0)</f>
        <v>0</v>
      </c>
      <c r="H335">
        <f>IF(ekodom3[[#This Row],[Kolumna1]] = 0,0,IF(MOD(ekodom3[[#This Row],[Kolumna1]],5) = 0,300,0))</f>
        <v>0</v>
      </c>
      <c r="I335">
        <f>ekodom3[[#This Row],[Codziennie]]+ekodom3[[#This Row],[Prace]]+ekodom3[[#This Row],[Podlewanie]]</f>
        <v>260</v>
      </c>
      <c r="J335" s="3">
        <f>IF(ekodom3[[#This Row],[Zużycie]]&gt;ekodom3[[#This Row],[Stan]],ABS(ekodom3[[#This Row],[Zużycie]]-ekodom3[[#This Row],[Stan]]),0)</f>
        <v>0</v>
      </c>
      <c r="K335" s="3">
        <f>ekodom3[[#This Row],[Stan]]-ekodom3[[#This Row],[Zużycie]]+ekodom3[[#This Row],[Z wodociągów]]</f>
        <v>15114</v>
      </c>
    </row>
    <row r="336" spans="1:11" x14ac:dyDescent="0.3">
      <c r="A336" s="1">
        <v>44896</v>
      </c>
      <c r="B336">
        <v>0</v>
      </c>
      <c r="C336">
        <f>ekodom3[[#This Row],[retencja]]+K335</f>
        <v>15114</v>
      </c>
      <c r="D336">
        <v>190</v>
      </c>
      <c r="E336">
        <f>IF(WEEKDAY(ekodom3[[#This Row],[Data]],2) = 3,70,0)</f>
        <v>0</v>
      </c>
      <c r="F336" s="2">
        <f>IF(AND(MONTH(ekodom3[[#This Row],[Data]])&gt;=4,MONTH(ekodom3[[#This Row],[Data]])&lt;=9),1,0)</f>
        <v>0</v>
      </c>
      <c r="G336" s="2">
        <f>IF(ekodom3[[#This Row],[Czy data pod?]] = 1,IF(ekodom3[[#This Row],[retencja]] = 0,G335+1,0),0)</f>
        <v>0</v>
      </c>
      <c r="H336">
        <f>IF(ekodom3[[#This Row],[Kolumna1]] = 0,0,IF(MOD(ekodom3[[#This Row],[Kolumna1]],5) = 0,300,0))</f>
        <v>0</v>
      </c>
      <c r="I336">
        <f>ekodom3[[#This Row],[Codziennie]]+ekodom3[[#This Row],[Prace]]+ekodom3[[#This Row],[Podlewanie]]</f>
        <v>190</v>
      </c>
      <c r="J336" s="3">
        <f>IF(ekodom3[[#This Row],[Zużycie]]&gt;ekodom3[[#This Row],[Stan]],ABS(ekodom3[[#This Row],[Zużycie]]-ekodom3[[#This Row],[Stan]]),0)</f>
        <v>0</v>
      </c>
      <c r="K336" s="3">
        <f>ekodom3[[#This Row],[Stan]]-ekodom3[[#This Row],[Zużycie]]+ekodom3[[#This Row],[Z wodociągów]]</f>
        <v>14924</v>
      </c>
    </row>
    <row r="337" spans="1:11" x14ac:dyDescent="0.3">
      <c r="A337" s="1">
        <v>44897</v>
      </c>
      <c r="B337">
        <v>0</v>
      </c>
      <c r="C337">
        <f>ekodom3[[#This Row],[retencja]]+K336</f>
        <v>14924</v>
      </c>
      <c r="D337">
        <v>190</v>
      </c>
      <c r="E337">
        <f>IF(WEEKDAY(ekodom3[[#This Row],[Data]],2) = 3,70,0)</f>
        <v>0</v>
      </c>
      <c r="F337" s="2">
        <f>IF(AND(MONTH(ekodom3[[#This Row],[Data]])&gt;=4,MONTH(ekodom3[[#This Row],[Data]])&lt;=9),1,0)</f>
        <v>0</v>
      </c>
      <c r="G337" s="2">
        <f>IF(ekodom3[[#This Row],[Czy data pod?]] = 1,IF(ekodom3[[#This Row],[retencja]] = 0,G336+1,0),0)</f>
        <v>0</v>
      </c>
      <c r="H337">
        <f>IF(ekodom3[[#This Row],[Kolumna1]] = 0,0,IF(MOD(ekodom3[[#This Row],[Kolumna1]],5) = 0,300,0))</f>
        <v>0</v>
      </c>
      <c r="I337">
        <f>ekodom3[[#This Row],[Codziennie]]+ekodom3[[#This Row],[Prace]]+ekodom3[[#This Row],[Podlewanie]]</f>
        <v>190</v>
      </c>
      <c r="J337" s="3">
        <f>IF(ekodom3[[#This Row],[Zużycie]]&gt;ekodom3[[#This Row],[Stan]],ABS(ekodom3[[#This Row],[Zużycie]]-ekodom3[[#This Row],[Stan]]),0)</f>
        <v>0</v>
      </c>
      <c r="K337" s="3">
        <f>ekodom3[[#This Row],[Stan]]-ekodom3[[#This Row],[Zużycie]]+ekodom3[[#This Row],[Z wodociągów]]</f>
        <v>14734</v>
      </c>
    </row>
    <row r="338" spans="1:11" x14ac:dyDescent="0.3">
      <c r="A338" s="1">
        <v>44898</v>
      </c>
      <c r="B338">
        <v>0</v>
      </c>
      <c r="C338">
        <f>ekodom3[[#This Row],[retencja]]+K337</f>
        <v>14734</v>
      </c>
      <c r="D338">
        <v>190</v>
      </c>
      <c r="E338">
        <f>IF(WEEKDAY(ekodom3[[#This Row],[Data]],2) = 3,70,0)</f>
        <v>0</v>
      </c>
      <c r="F338" s="2">
        <f>IF(AND(MONTH(ekodom3[[#This Row],[Data]])&gt;=4,MONTH(ekodom3[[#This Row],[Data]])&lt;=9),1,0)</f>
        <v>0</v>
      </c>
      <c r="G338" s="2">
        <f>IF(ekodom3[[#This Row],[Czy data pod?]] = 1,IF(ekodom3[[#This Row],[retencja]] = 0,G337+1,0),0)</f>
        <v>0</v>
      </c>
      <c r="H338">
        <f>IF(ekodom3[[#This Row],[Kolumna1]] = 0,0,IF(MOD(ekodom3[[#This Row],[Kolumna1]],5) = 0,300,0))</f>
        <v>0</v>
      </c>
      <c r="I338">
        <f>ekodom3[[#This Row],[Codziennie]]+ekodom3[[#This Row],[Prace]]+ekodom3[[#This Row],[Podlewanie]]</f>
        <v>190</v>
      </c>
      <c r="J338" s="3">
        <f>IF(ekodom3[[#This Row],[Zużycie]]&gt;ekodom3[[#This Row],[Stan]],ABS(ekodom3[[#This Row],[Zużycie]]-ekodom3[[#This Row],[Stan]]),0)</f>
        <v>0</v>
      </c>
      <c r="K338" s="3">
        <f>ekodom3[[#This Row],[Stan]]-ekodom3[[#This Row],[Zużycie]]+ekodom3[[#This Row],[Z wodociągów]]</f>
        <v>14544</v>
      </c>
    </row>
    <row r="339" spans="1:11" x14ac:dyDescent="0.3">
      <c r="A339" s="1">
        <v>44899</v>
      </c>
      <c r="B339">
        <v>0</v>
      </c>
      <c r="C339">
        <f>ekodom3[[#This Row],[retencja]]+K338</f>
        <v>14544</v>
      </c>
      <c r="D339">
        <v>190</v>
      </c>
      <c r="E339">
        <f>IF(WEEKDAY(ekodom3[[#This Row],[Data]],2) = 3,70,0)</f>
        <v>0</v>
      </c>
      <c r="F339" s="2">
        <f>IF(AND(MONTH(ekodom3[[#This Row],[Data]])&gt;=4,MONTH(ekodom3[[#This Row],[Data]])&lt;=9),1,0)</f>
        <v>0</v>
      </c>
      <c r="G339" s="2">
        <f>IF(ekodom3[[#This Row],[Czy data pod?]] = 1,IF(ekodom3[[#This Row],[retencja]] = 0,G338+1,0),0)</f>
        <v>0</v>
      </c>
      <c r="H339">
        <f>IF(ekodom3[[#This Row],[Kolumna1]] = 0,0,IF(MOD(ekodom3[[#This Row],[Kolumna1]],5) = 0,300,0))</f>
        <v>0</v>
      </c>
      <c r="I339">
        <f>ekodom3[[#This Row],[Codziennie]]+ekodom3[[#This Row],[Prace]]+ekodom3[[#This Row],[Podlewanie]]</f>
        <v>190</v>
      </c>
      <c r="J339" s="3">
        <f>IF(ekodom3[[#This Row],[Zużycie]]&gt;ekodom3[[#This Row],[Stan]],ABS(ekodom3[[#This Row],[Zużycie]]-ekodom3[[#This Row],[Stan]]),0)</f>
        <v>0</v>
      </c>
      <c r="K339" s="3">
        <f>ekodom3[[#This Row],[Stan]]-ekodom3[[#This Row],[Zużycie]]+ekodom3[[#This Row],[Z wodociągów]]</f>
        <v>14354</v>
      </c>
    </row>
    <row r="340" spans="1:11" x14ac:dyDescent="0.3">
      <c r="A340" s="1">
        <v>44900</v>
      </c>
      <c r="B340">
        <v>29</v>
      </c>
      <c r="C340">
        <f>ekodom3[[#This Row],[retencja]]+K339</f>
        <v>14383</v>
      </c>
      <c r="D340">
        <v>190</v>
      </c>
      <c r="E340">
        <f>IF(WEEKDAY(ekodom3[[#This Row],[Data]],2) = 3,70,0)</f>
        <v>0</v>
      </c>
      <c r="F340" s="2">
        <f>IF(AND(MONTH(ekodom3[[#This Row],[Data]])&gt;=4,MONTH(ekodom3[[#This Row],[Data]])&lt;=9),1,0)</f>
        <v>0</v>
      </c>
      <c r="G340" s="2">
        <f>IF(ekodom3[[#This Row],[Czy data pod?]] = 1,IF(ekodom3[[#This Row],[retencja]] = 0,G339+1,0),0)</f>
        <v>0</v>
      </c>
      <c r="H340">
        <f>IF(ekodom3[[#This Row],[Kolumna1]] = 0,0,IF(MOD(ekodom3[[#This Row],[Kolumna1]],5) = 0,300,0))</f>
        <v>0</v>
      </c>
      <c r="I340">
        <f>ekodom3[[#This Row],[Codziennie]]+ekodom3[[#This Row],[Prace]]+ekodom3[[#This Row],[Podlewanie]]</f>
        <v>190</v>
      </c>
      <c r="J340" s="3">
        <f>IF(ekodom3[[#This Row],[Zużycie]]&gt;ekodom3[[#This Row],[Stan]],ABS(ekodom3[[#This Row],[Zużycie]]-ekodom3[[#This Row],[Stan]]),0)</f>
        <v>0</v>
      </c>
      <c r="K340" s="3">
        <f>ekodom3[[#This Row],[Stan]]-ekodom3[[#This Row],[Zużycie]]+ekodom3[[#This Row],[Z wodociągów]]</f>
        <v>14193</v>
      </c>
    </row>
    <row r="341" spans="1:11" x14ac:dyDescent="0.3">
      <c r="A341" s="1">
        <v>44901</v>
      </c>
      <c r="B341">
        <v>46</v>
      </c>
      <c r="C341">
        <f>ekodom3[[#This Row],[retencja]]+K340</f>
        <v>14239</v>
      </c>
      <c r="D341">
        <v>190</v>
      </c>
      <c r="E341">
        <f>IF(WEEKDAY(ekodom3[[#This Row],[Data]],2) = 3,70,0)</f>
        <v>0</v>
      </c>
      <c r="F341" s="2">
        <f>IF(AND(MONTH(ekodom3[[#This Row],[Data]])&gt;=4,MONTH(ekodom3[[#This Row],[Data]])&lt;=9),1,0)</f>
        <v>0</v>
      </c>
      <c r="G341" s="2">
        <f>IF(ekodom3[[#This Row],[Czy data pod?]] = 1,IF(ekodom3[[#This Row],[retencja]] = 0,G340+1,0),0)</f>
        <v>0</v>
      </c>
      <c r="H341">
        <f>IF(ekodom3[[#This Row],[Kolumna1]] = 0,0,IF(MOD(ekodom3[[#This Row],[Kolumna1]],5) = 0,300,0))</f>
        <v>0</v>
      </c>
      <c r="I341">
        <f>ekodom3[[#This Row],[Codziennie]]+ekodom3[[#This Row],[Prace]]+ekodom3[[#This Row],[Podlewanie]]</f>
        <v>190</v>
      </c>
      <c r="J341" s="3">
        <f>IF(ekodom3[[#This Row],[Zużycie]]&gt;ekodom3[[#This Row],[Stan]],ABS(ekodom3[[#This Row],[Zużycie]]-ekodom3[[#This Row],[Stan]]),0)</f>
        <v>0</v>
      </c>
      <c r="K341" s="3">
        <f>ekodom3[[#This Row],[Stan]]-ekodom3[[#This Row],[Zużycie]]+ekodom3[[#This Row],[Z wodociągów]]</f>
        <v>14049</v>
      </c>
    </row>
    <row r="342" spans="1:11" x14ac:dyDescent="0.3">
      <c r="A342" s="1">
        <v>44902</v>
      </c>
      <c r="B342">
        <v>0</v>
      </c>
      <c r="C342">
        <f>ekodom3[[#This Row],[retencja]]+K341</f>
        <v>14049</v>
      </c>
      <c r="D342">
        <v>190</v>
      </c>
      <c r="E342">
        <f>IF(WEEKDAY(ekodom3[[#This Row],[Data]],2) = 3,70,0)</f>
        <v>70</v>
      </c>
      <c r="F342" s="2">
        <f>IF(AND(MONTH(ekodom3[[#This Row],[Data]])&gt;=4,MONTH(ekodom3[[#This Row],[Data]])&lt;=9),1,0)</f>
        <v>0</v>
      </c>
      <c r="G342" s="2">
        <f>IF(ekodom3[[#This Row],[Czy data pod?]] = 1,IF(ekodom3[[#This Row],[retencja]] = 0,G341+1,0),0)</f>
        <v>0</v>
      </c>
      <c r="H342">
        <f>IF(ekodom3[[#This Row],[Kolumna1]] = 0,0,IF(MOD(ekodom3[[#This Row],[Kolumna1]],5) = 0,300,0))</f>
        <v>0</v>
      </c>
      <c r="I342">
        <f>ekodom3[[#This Row],[Codziennie]]+ekodom3[[#This Row],[Prace]]+ekodom3[[#This Row],[Podlewanie]]</f>
        <v>260</v>
      </c>
      <c r="J342" s="3">
        <f>IF(ekodom3[[#This Row],[Zużycie]]&gt;ekodom3[[#This Row],[Stan]],ABS(ekodom3[[#This Row],[Zużycie]]-ekodom3[[#This Row],[Stan]]),0)</f>
        <v>0</v>
      </c>
      <c r="K342" s="3">
        <f>ekodom3[[#This Row],[Stan]]-ekodom3[[#This Row],[Zużycie]]+ekodom3[[#This Row],[Z wodociągów]]</f>
        <v>13789</v>
      </c>
    </row>
    <row r="343" spans="1:11" x14ac:dyDescent="0.3">
      <c r="A343" s="1">
        <v>44903</v>
      </c>
      <c r="B343">
        <v>0</v>
      </c>
      <c r="C343">
        <f>ekodom3[[#This Row],[retencja]]+K342</f>
        <v>13789</v>
      </c>
      <c r="D343">
        <v>190</v>
      </c>
      <c r="E343">
        <f>IF(WEEKDAY(ekodom3[[#This Row],[Data]],2) = 3,70,0)</f>
        <v>0</v>
      </c>
      <c r="F343" s="2">
        <f>IF(AND(MONTH(ekodom3[[#This Row],[Data]])&gt;=4,MONTH(ekodom3[[#This Row],[Data]])&lt;=9),1,0)</f>
        <v>0</v>
      </c>
      <c r="G343" s="2">
        <f>IF(ekodom3[[#This Row],[Czy data pod?]] = 1,IF(ekodom3[[#This Row],[retencja]] = 0,G342+1,0),0)</f>
        <v>0</v>
      </c>
      <c r="H343">
        <f>IF(ekodom3[[#This Row],[Kolumna1]] = 0,0,IF(MOD(ekodom3[[#This Row],[Kolumna1]],5) = 0,300,0))</f>
        <v>0</v>
      </c>
      <c r="I343">
        <f>ekodom3[[#This Row],[Codziennie]]+ekodom3[[#This Row],[Prace]]+ekodom3[[#This Row],[Podlewanie]]</f>
        <v>190</v>
      </c>
      <c r="J343" s="3">
        <f>IF(ekodom3[[#This Row],[Zużycie]]&gt;ekodom3[[#This Row],[Stan]],ABS(ekodom3[[#This Row],[Zużycie]]-ekodom3[[#This Row],[Stan]]),0)</f>
        <v>0</v>
      </c>
      <c r="K343" s="3">
        <f>ekodom3[[#This Row],[Stan]]-ekodom3[[#This Row],[Zużycie]]+ekodom3[[#This Row],[Z wodociągów]]</f>
        <v>13599</v>
      </c>
    </row>
    <row r="344" spans="1:11" x14ac:dyDescent="0.3">
      <c r="A344" s="1">
        <v>44904</v>
      </c>
      <c r="B344">
        <v>0</v>
      </c>
      <c r="C344">
        <f>ekodom3[[#This Row],[retencja]]+K343</f>
        <v>13599</v>
      </c>
      <c r="D344">
        <v>190</v>
      </c>
      <c r="E344">
        <f>IF(WEEKDAY(ekodom3[[#This Row],[Data]],2) = 3,70,0)</f>
        <v>0</v>
      </c>
      <c r="F344" s="2">
        <f>IF(AND(MONTH(ekodom3[[#This Row],[Data]])&gt;=4,MONTH(ekodom3[[#This Row],[Data]])&lt;=9),1,0)</f>
        <v>0</v>
      </c>
      <c r="G344" s="2">
        <f>IF(ekodom3[[#This Row],[Czy data pod?]] = 1,IF(ekodom3[[#This Row],[retencja]] = 0,G343+1,0),0)</f>
        <v>0</v>
      </c>
      <c r="H344">
        <f>IF(ekodom3[[#This Row],[Kolumna1]] = 0,0,IF(MOD(ekodom3[[#This Row],[Kolumna1]],5) = 0,300,0))</f>
        <v>0</v>
      </c>
      <c r="I344">
        <f>ekodom3[[#This Row],[Codziennie]]+ekodom3[[#This Row],[Prace]]+ekodom3[[#This Row],[Podlewanie]]</f>
        <v>190</v>
      </c>
      <c r="J344" s="3">
        <f>IF(ekodom3[[#This Row],[Zużycie]]&gt;ekodom3[[#This Row],[Stan]],ABS(ekodom3[[#This Row],[Zużycie]]-ekodom3[[#This Row],[Stan]]),0)</f>
        <v>0</v>
      </c>
      <c r="K344" s="3">
        <f>ekodom3[[#This Row],[Stan]]-ekodom3[[#This Row],[Zużycie]]+ekodom3[[#This Row],[Z wodociągów]]</f>
        <v>13409</v>
      </c>
    </row>
    <row r="345" spans="1:11" x14ac:dyDescent="0.3">
      <c r="A345" s="1">
        <v>44905</v>
      </c>
      <c r="B345">
        <v>0</v>
      </c>
      <c r="C345">
        <f>ekodom3[[#This Row],[retencja]]+K344</f>
        <v>13409</v>
      </c>
      <c r="D345">
        <v>190</v>
      </c>
      <c r="E345">
        <f>IF(WEEKDAY(ekodom3[[#This Row],[Data]],2) = 3,70,0)</f>
        <v>0</v>
      </c>
      <c r="F345" s="2">
        <f>IF(AND(MONTH(ekodom3[[#This Row],[Data]])&gt;=4,MONTH(ekodom3[[#This Row],[Data]])&lt;=9),1,0)</f>
        <v>0</v>
      </c>
      <c r="G345" s="2">
        <f>IF(ekodom3[[#This Row],[Czy data pod?]] = 1,IF(ekodom3[[#This Row],[retencja]] = 0,G344+1,0),0)</f>
        <v>0</v>
      </c>
      <c r="H345">
        <f>IF(ekodom3[[#This Row],[Kolumna1]] = 0,0,IF(MOD(ekodom3[[#This Row],[Kolumna1]],5) = 0,300,0))</f>
        <v>0</v>
      </c>
      <c r="I345">
        <f>ekodom3[[#This Row],[Codziennie]]+ekodom3[[#This Row],[Prace]]+ekodom3[[#This Row],[Podlewanie]]</f>
        <v>190</v>
      </c>
      <c r="J345" s="3">
        <f>IF(ekodom3[[#This Row],[Zużycie]]&gt;ekodom3[[#This Row],[Stan]],ABS(ekodom3[[#This Row],[Zużycie]]-ekodom3[[#This Row],[Stan]]),0)</f>
        <v>0</v>
      </c>
      <c r="K345" s="3">
        <f>ekodom3[[#This Row],[Stan]]-ekodom3[[#This Row],[Zużycie]]+ekodom3[[#This Row],[Z wodociągów]]</f>
        <v>13219</v>
      </c>
    </row>
    <row r="346" spans="1:11" x14ac:dyDescent="0.3">
      <c r="A346" s="1">
        <v>44906</v>
      </c>
      <c r="B346">
        <v>0</v>
      </c>
      <c r="C346">
        <f>ekodom3[[#This Row],[retencja]]+K345</f>
        <v>13219</v>
      </c>
      <c r="D346">
        <v>190</v>
      </c>
      <c r="E346">
        <f>IF(WEEKDAY(ekodom3[[#This Row],[Data]],2) = 3,70,0)</f>
        <v>0</v>
      </c>
      <c r="F346" s="2">
        <f>IF(AND(MONTH(ekodom3[[#This Row],[Data]])&gt;=4,MONTH(ekodom3[[#This Row],[Data]])&lt;=9),1,0)</f>
        <v>0</v>
      </c>
      <c r="G346" s="2">
        <f>IF(ekodom3[[#This Row],[Czy data pod?]] = 1,IF(ekodom3[[#This Row],[retencja]] = 0,G345+1,0),0)</f>
        <v>0</v>
      </c>
      <c r="H346">
        <f>IF(ekodom3[[#This Row],[Kolumna1]] = 0,0,IF(MOD(ekodom3[[#This Row],[Kolumna1]],5) = 0,300,0))</f>
        <v>0</v>
      </c>
      <c r="I346">
        <f>ekodom3[[#This Row],[Codziennie]]+ekodom3[[#This Row],[Prace]]+ekodom3[[#This Row],[Podlewanie]]</f>
        <v>190</v>
      </c>
      <c r="J346" s="3">
        <f>IF(ekodom3[[#This Row],[Zużycie]]&gt;ekodom3[[#This Row],[Stan]],ABS(ekodom3[[#This Row],[Zużycie]]-ekodom3[[#This Row],[Stan]]),0)</f>
        <v>0</v>
      </c>
      <c r="K346" s="3">
        <f>ekodom3[[#This Row],[Stan]]-ekodom3[[#This Row],[Zużycie]]+ekodom3[[#This Row],[Z wodociągów]]</f>
        <v>13029</v>
      </c>
    </row>
    <row r="347" spans="1:11" x14ac:dyDescent="0.3">
      <c r="A347" s="1">
        <v>44907</v>
      </c>
      <c r="B347">
        <v>0</v>
      </c>
      <c r="C347">
        <f>ekodom3[[#This Row],[retencja]]+K346</f>
        <v>13029</v>
      </c>
      <c r="D347">
        <v>190</v>
      </c>
      <c r="E347">
        <f>IF(WEEKDAY(ekodom3[[#This Row],[Data]],2) = 3,70,0)</f>
        <v>0</v>
      </c>
      <c r="F347" s="2">
        <f>IF(AND(MONTH(ekodom3[[#This Row],[Data]])&gt;=4,MONTH(ekodom3[[#This Row],[Data]])&lt;=9),1,0)</f>
        <v>0</v>
      </c>
      <c r="G347" s="2">
        <f>IF(ekodom3[[#This Row],[Czy data pod?]] = 1,IF(ekodom3[[#This Row],[retencja]] = 0,G346+1,0),0)</f>
        <v>0</v>
      </c>
      <c r="H347">
        <f>IF(ekodom3[[#This Row],[Kolumna1]] = 0,0,IF(MOD(ekodom3[[#This Row],[Kolumna1]],5) = 0,300,0))</f>
        <v>0</v>
      </c>
      <c r="I347">
        <f>ekodom3[[#This Row],[Codziennie]]+ekodom3[[#This Row],[Prace]]+ekodom3[[#This Row],[Podlewanie]]</f>
        <v>190</v>
      </c>
      <c r="J347" s="3">
        <f>IF(ekodom3[[#This Row],[Zużycie]]&gt;ekodom3[[#This Row],[Stan]],ABS(ekodom3[[#This Row],[Zużycie]]-ekodom3[[#This Row],[Stan]]),0)</f>
        <v>0</v>
      </c>
      <c r="K347" s="3">
        <f>ekodom3[[#This Row],[Stan]]-ekodom3[[#This Row],[Zużycie]]+ekodom3[[#This Row],[Z wodociągów]]</f>
        <v>12839</v>
      </c>
    </row>
    <row r="348" spans="1:11" x14ac:dyDescent="0.3">
      <c r="A348" s="1">
        <v>44908</v>
      </c>
      <c r="B348">
        <v>145</v>
      </c>
      <c r="C348">
        <f>ekodom3[[#This Row],[retencja]]+K347</f>
        <v>12984</v>
      </c>
      <c r="D348">
        <v>190</v>
      </c>
      <c r="E348">
        <f>IF(WEEKDAY(ekodom3[[#This Row],[Data]],2) = 3,70,0)</f>
        <v>0</v>
      </c>
      <c r="F348" s="2">
        <f>IF(AND(MONTH(ekodom3[[#This Row],[Data]])&gt;=4,MONTH(ekodom3[[#This Row],[Data]])&lt;=9),1,0)</f>
        <v>0</v>
      </c>
      <c r="G348" s="2">
        <f>IF(ekodom3[[#This Row],[Czy data pod?]] = 1,IF(ekodom3[[#This Row],[retencja]] = 0,G347+1,0),0)</f>
        <v>0</v>
      </c>
      <c r="H348">
        <f>IF(ekodom3[[#This Row],[Kolumna1]] = 0,0,IF(MOD(ekodom3[[#This Row],[Kolumna1]],5) = 0,300,0))</f>
        <v>0</v>
      </c>
      <c r="I348">
        <f>ekodom3[[#This Row],[Codziennie]]+ekodom3[[#This Row],[Prace]]+ekodom3[[#This Row],[Podlewanie]]</f>
        <v>190</v>
      </c>
      <c r="J348" s="3">
        <f>IF(ekodom3[[#This Row],[Zużycie]]&gt;ekodom3[[#This Row],[Stan]],ABS(ekodom3[[#This Row],[Zużycie]]-ekodom3[[#This Row],[Stan]]),0)</f>
        <v>0</v>
      </c>
      <c r="K348" s="3">
        <f>ekodom3[[#This Row],[Stan]]-ekodom3[[#This Row],[Zużycie]]+ekodom3[[#This Row],[Z wodociągów]]</f>
        <v>12794</v>
      </c>
    </row>
    <row r="349" spans="1:11" x14ac:dyDescent="0.3">
      <c r="A349" s="1">
        <v>44909</v>
      </c>
      <c r="B349">
        <v>0</v>
      </c>
      <c r="C349">
        <f>ekodom3[[#This Row],[retencja]]+K348</f>
        <v>12794</v>
      </c>
      <c r="D349">
        <v>190</v>
      </c>
      <c r="E349">
        <f>IF(WEEKDAY(ekodom3[[#This Row],[Data]],2) = 3,70,0)</f>
        <v>70</v>
      </c>
      <c r="F349" s="2">
        <f>IF(AND(MONTH(ekodom3[[#This Row],[Data]])&gt;=4,MONTH(ekodom3[[#This Row],[Data]])&lt;=9),1,0)</f>
        <v>0</v>
      </c>
      <c r="G349" s="2">
        <f>IF(ekodom3[[#This Row],[Czy data pod?]] = 1,IF(ekodom3[[#This Row],[retencja]] = 0,G348+1,0),0)</f>
        <v>0</v>
      </c>
      <c r="H349">
        <f>IF(ekodom3[[#This Row],[Kolumna1]] = 0,0,IF(MOD(ekodom3[[#This Row],[Kolumna1]],5) = 0,300,0))</f>
        <v>0</v>
      </c>
      <c r="I349">
        <f>ekodom3[[#This Row],[Codziennie]]+ekodom3[[#This Row],[Prace]]+ekodom3[[#This Row],[Podlewanie]]</f>
        <v>260</v>
      </c>
      <c r="J349" s="3">
        <f>IF(ekodom3[[#This Row],[Zużycie]]&gt;ekodom3[[#This Row],[Stan]],ABS(ekodom3[[#This Row],[Zużycie]]-ekodom3[[#This Row],[Stan]]),0)</f>
        <v>0</v>
      </c>
      <c r="K349" s="3">
        <f>ekodom3[[#This Row],[Stan]]-ekodom3[[#This Row],[Zużycie]]+ekodom3[[#This Row],[Z wodociągów]]</f>
        <v>12534</v>
      </c>
    </row>
    <row r="350" spans="1:11" x14ac:dyDescent="0.3">
      <c r="A350" s="1">
        <v>44910</v>
      </c>
      <c r="B350">
        <v>0</v>
      </c>
      <c r="C350">
        <f>ekodom3[[#This Row],[retencja]]+K349</f>
        <v>12534</v>
      </c>
      <c r="D350">
        <v>190</v>
      </c>
      <c r="E350">
        <f>IF(WEEKDAY(ekodom3[[#This Row],[Data]],2) = 3,70,0)</f>
        <v>0</v>
      </c>
      <c r="F350" s="2">
        <f>IF(AND(MONTH(ekodom3[[#This Row],[Data]])&gt;=4,MONTH(ekodom3[[#This Row],[Data]])&lt;=9),1,0)</f>
        <v>0</v>
      </c>
      <c r="G350" s="2">
        <f>IF(ekodom3[[#This Row],[Czy data pod?]] = 1,IF(ekodom3[[#This Row],[retencja]] = 0,G349+1,0),0)</f>
        <v>0</v>
      </c>
      <c r="H350">
        <f>IF(ekodom3[[#This Row],[Kolumna1]] = 0,0,IF(MOD(ekodom3[[#This Row],[Kolumna1]],5) = 0,300,0))</f>
        <v>0</v>
      </c>
      <c r="I350">
        <f>ekodom3[[#This Row],[Codziennie]]+ekodom3[[#This Row],[Prace]]+ekodom3[[#This Row],[Podlewanie]]</f>
        <v>190</v>
      </c>
      <c r="J350" s="3">
        <f>IF(ekodom3[[#This Row],[Zużycie]]&gt;ekodom3[[#This Row],[Stan]],ABS(ekodom3[[#This Row],[Zużycie]]-ekodom3[[#This Row],[Stan]]),0)</f>
        <v>0</v>
      </c>
      <c r="K350" s="3">
        <f>ekodom3[[#This Row],[Stan]]-ekodom3[[#This Row],[Zużycie]]+ekodom3[[#This Row],[Z wodociągów]]</f>
        <v>12344</v>
      </c>
    </row>
    <row r="351" spans="1:11" x14ac:dyDescent="0.3">
      <c r="A351" s="1">
        <v>44911</v>
      </c>
      <c r="B351">
        <v>24</v>
      </c>
      <c r="C351">
        <f>ekodom3[[#This Row],[retencja]]+K350</f>
        <v>12368</v>
      </c>
      <c r="D351">
        <v>190</v>
      </c>
      <c r="E351">
        <f>IF(WEEKDAY(ekodom3[[#This Row],[Data]],2) = 3,70,0)</f>
        <v>0</v>
      </c>
      <c r="F351" s="2">
        <f>IF(AND(MONTH(ekodom3[[#This Row],[Data]])&gt;=4,MONTH(ekodom3[[#This Row],[Data]])&lt;=9),1,0)</f>
        <v>0</v>
      </c>
      <c r="G351" s="2">
        <f>IF(ekodom3[[#This Row],[Czy data pod?]] = 1,IF(ekodom3[[#This Row],[retencja]] = 0,G350+1,0),0)</f>
        <v>0</v>
      </c>
      <c r="H351">
        <f>IF(ekodom3[[#This Row],[Kolumna1]] = 0,0,IF(MOD(ekodom3[[#This Row],[Kolumna1]],5) = 0,300,0))</f>
        <v>0</v>
      </c>
      <c r="I351">
        <f>ekodom3[[#This Row],[Codziennie]]+ekodom3[[#This Row],[Prace]]+ekodom3[[#This Row],[Podlewanie]]</f>
        <v>190</v>
      </c>
      <c r="J351" s="3">
        <f>IF(ekodom3[[#This Row],[Zużycie]]&gt;ekodom3[[#This Row],[Stan]],ABS(ekodom3[[#This Row],[Zużycie]]-ekodom3[[#This Row],[Stan]]),0)</f>
        <v>0</v>
      </c>
      <c r="K351" s="3">
        <f>ekodom3[[#This Row],[Stan]]-ekodom3[[#This Row],[Zużycie]]+ekodom3[[#This Row],[Z wodociągów]]</f>
        <v>12178</v>
      </c>
    </row>
    <row r="352" spans="1:11" x14ac:dyDescent="0.3">
      <c r="A352" s="1">
        <v>44912</v>
      </c>
      <c r="B352">
        <v>0</v>
      </c>
      <c r="C352">
        <f>ekodom3[[#This Row],[retencja]]+K351</f>
        <v>12178</v>
      </c>
      <c r="D352">
        <v>190</v>
      </c>
      <c r="E352">
        <f>IF(WEEKDAY(ekodom3[[#This Row],[Data]],2) = 3,70,0)</f>
        <v>0</v>
      </c>
      <c r="F352" s="2">
        <f>IF(AND(MONTH(ekodom3[[#This Row],[Data]])&gt;=4,MONTH(ekodom3[[#This Row],[Data]])&lt;=9),1,0)</f>
        <v>0</v>
      </c>
      <c r="G352" s="2">
        <f>IF(ekodom3[[#This Row],[Czy data pod?]] = 1,IF(ekodom3[[#This Row],[retencja]] = 0,G351+1,0),0)</f>
        <v>0</v>
      </c>
      <c r="H352">
        <f>IF(ekodom3[[#This Row],[Kolumna1]] = 0,0,IF(MOD(ekodom3[[#This Row],[Kolumna1]],5) = 0,300,0))</f>
        <v>0</v>
      </c>
      <c r="I352">
        <f>ekodom3[[#This Row],[Codziennie]]+ekodom3[[#This Row],[Prace]]+ekodom3[[#This Row],[Podlewanie]]</f>
        <v>190</v>
      </c>
      <c r="J352" s="3">
        <f>IF(ekodom3[[#This Row],[Zużycie]]&gt;ekodom3[[#This Row],[Stan]],ABS(ekodom3[[#This Row],[Zużycie]]-ekodom3[[#This Row],[Stan]]),0)</f>
        <v>0</v>
      </c>
      <c r="K352" s="3">
        <f>ekodom3[[#This Row],[Stan]]-ekodom3[[#This Row],[Zużycie]]+ekodom3[[#This Row],[Z wodociągów]]</f>
        <v>11988</v>
      </c>
    </row>
    <row r="353" spans="1:11" x14ac:dyDescent="0.3">
      <c r="A353" s="1">
        <v>44913</v>
      </c>
      <c r="B353">
        <v>0</v>
      </c>
      <c r="C353">
        <f>ekodom3[[#This Row],[retencja]]+K352</f>
        <v>11988</v>
      </c>
      <c r="D353">
        <v>190</v>
      </c>
      <c r="E353">
        <f>IF(WEEKDAY(ekodom3[[#This Row],[Data]],2) = 3,70,0)</f>
        <v>0</v>
      </c>
      <c r="F353" s="2">
        <f>IF(AND(MONTH(ekodom3[[#This Row],[Data]])&gt;=4,MONTH(ekodom3[[#This Row],[Data]])&lt;=9),1,0)</f>
        <v>0</v>
      </c>
      <c r="G353" s="2">
        <f>IF(ekodom3[[#This Row],[Czy data pod?]] = 1,IF(ekodom3[[#This Row],[retencja]] = 0,G352+1,0),0)</f>
        <v>0</v>
      </c>
      <c r="H353">
        <f>IF(ekodom3[[#This Row],[Kolumna1]] = 0,0,IF(MOD(ekodom3[[#This Row],[Kolumna1]],5) = 0,300,0))</f>
        <v>0</v>
      </c>
      <c r="I353">
        <f>ekodom3[[#This Row],[Codziennie]]+ekodom3[[#This Row],[Prace]]+ekodom3[[#This Row],[Podlewanie]]</f>
        <v>190</v>
      </c>
      <c r="J353" s="3">
        <f>IF(ekodom3[[#This Row],[Zużycie]]&gt;ekodom3[[#This Row],[Stan]],ABS(ekodom3[[#This Row],[Zużycie]]-ekodom3[[#This Row],[Stan]]),0)</f>
        <v>0</v>
      </c>
      <c r="K353" s="3">
        <f>ekodom3[[#This Row],[Stan]]-ekodom3[[#This Row],[Zużycie]]+ekodom3[[#This Row],[Z wodociągów]]</f>
        <v>11798</v>
      </c>
    </row>
    <row r="354" spans="1:11" x14ac:dyDescent="0.3">
      <c r="A354" s="1">
        <v>44914</v>
      </c>
      <c r="B354">
        <v>45</v>
      </c>
      <c r="C354">
        <f>ekodom3[[#This Row],[retencja]]+K353</f>
        <v>11843</v>
      </c>
      <c r="D354">
        <v>190</v>
      </c>
      <c r="E354">
        <f>IF(WEEKDAY(ekodom3[[#This Row],[Data]],2) = 3,70,0)</f>
        <v>0</v>
      </c>
      <c r="F354" s="2">
        <f>IF(AND(MONTH(ekodom3[[#This Row],[Data]])&gt;=4,MONTH(ekodom3[[#This Row],[Data]])&lt;=9),1,0)</f>
        <v>0</v>
      </c>
      <c r="G354" s="2">
        <f>IF(ekodom3[[#This Row],[Czy data pod?]] = 1,IF(ekodom3[[#This Row],[retencja]] = 0,G353+1,0),0)</f>
        <v>0</v>
      </c>
      <c r="H354">
        <f>IF(ekodom3[[#This Row],[Kolumna1]] = 0,0,IF(MOD(ekodom3[[#This Row],[Kolumna1]],5) = 0,300,0))</f>
        <v>0</v>
      </c>
      <c r="I354">
        <f>ekodom3[[#This Row],[Codziennie]]+ekodom3[[#This Row],[Prace]]+ekodom3[[#This Row],[Podlewanie]]</f>
        <v>190</v>
      </c>
      <c r="J354" s="3">
        <f>IF(ekodom3[[#This Row],[Zużycie]]&gt;ekodom3[[#This Row],[Stan]],ABS(ekodom3[[#This Row],[Zużycie]]-ekodom3[[#This Row],[Stan]]),0)</f>
        <v>0</v>
      </c>
      <c r="K354" s="3">
        <f>ekodom3[[#This Row],[Stan]]-ekodom3[[#This Row],[Zużycie]]+ekodom3[[#This Row],[Z wodociągów]]</f>
        <v>11653</v>
      </c>
    </row>
    <row r="355" spans="1:11" x14ac:dyDescent="0.3">
      <c r="A355" s="1">
        <v>44915</v>
      </c>
      <c r="B355">
        <v>97</v>
      </c>
      <c r="C355">
        <f>ekodom3[[#This Row],[retencja]]+K354</f>
        <v>11750</v>
      </c>
      <c r="D355">
        <v>190</v>
      </c>
      <c r="E355">
        <f>IF(WEEKDAY(ekodom3[[#This Row],[Data]],2) = 3,70,0)</f>
        <v>0</v>
      </c>
      <c r="F355" s="2">
        <f>IF(AND(MONTH(ekodom3[[#This Row],[Data]])&gt;=4,MONTH(ekodom3[[#This Row],[Data]])&lt;=9),1,0)</f>
        <v>0</v>
      </c>
      <c r="G355" s="2">
        <f>IF(ekodom3[[#This Row],[Czy data pod?]] = 1,IF(ekodom3[[#This Row],[retencja]] = 0,G354+1,0),0)</f>
        <v>0</v>
      </c>
      <c r="H355">
        <f>IF(ekodom3[[#This Row],[Kolumna1]] = 0,0,IF(MOD(ekodom3[[#This Row],[Kolumna1]],5) = 0,300,0))</f>
        <v>0</v>
      </c>
      <c r="I355">
        <f>ekodom3[[#This Row],[Codziennie]]+ekodom3[[#This Row],[Prace]]+ekodom3[[#This Row],[Podlewanie]]</f>
        <v>190</v>
      </c>
      <c r="J355" s="3">
        <f>IF(ekodom3[[#This Row],[Zużycie]]&gt;ekodom3[[#This Row],[Stan]],ABS(ekodom3[[#This Row],[Zużycie]]-ekodom3[[#This Row],[Stan]]),0)</f>
        <v>0</v>
      </c>
      <c r="K355" s="3">
        <f>ekodom3[[#This Row],[Stan]]-ekodom3[[#This Row],[Zużycie]]+ekodom3[[#This Row],[Z wodociągów]]</f>
        <v>11560</v>
      </c>
    </row>
    <row r="356" spans="1:11" x14ac:dyDescent="0.3">
      <c r="A356" s="1">
        <v>44916</v>
      </c>
      <c r="B356">
        <v>0</v>
      </c>
      <c r="C356">
        <f>ekodom3[[#This Row],[retencja]]+K355</f>
        <v>11560</v>
      </c>
      <c r="D356">
        <v>190</v>
      </c>
      <c r="E356">
        <f>IF(WEEKDAY(ekodom3[[#This Row],[Data]],2) = 3,70,0)</f>
        <v>70</v>
      </c>
      <c r="F356" s="2">
        <f>IF(AND(MONTH(ekodom3[[#This Row],[Data]])&gt;=4,MONTH(ekodom3[[#This Row],[Data]])&lt;=9),1,0)</f>
        <v>0</v>
      </c>
      <c r="G356" s="2">
        <f>IF(ekodom3[[#This Row],[Czy data pod?]] = 1,IF(ekodom3[[#This Row],[retencja]] = 0,G355+1,0),0)</f>
        <v>0</v>
      </c>
      <c r="H356">
        <f>IF(ekodom3[[#This Row],[Kolumna1]] = 0,0,IF(MOD(ekodom3[[#This Row],[Kolumna1]],5) = 0,300,0))</f>
        <v>0</v>
      </c>
      <c r="I356">
        <f>ekodom3[[#This Row],[Codziennie]]+ekodom3[[#This Row],[Prace]]+ekodom3[[#This Row],[Podlewanie]]</f>
        <v>260</v>
      </c>
      <c r="J356" s="3">
        <f>IF(ekodom3[[#This Row],[Zużycie]]&gt;ekodom3[[#This Row],[Stan]],ABS(ekodom3[[#This Row],[Zużycie]]-ekodom3[[#This Row],[Stan]]),0)</f>
        <v>0</v>
      </c>
      <c r="K356" s="3">
        <f>ekodom3[[#This Row],[Stan]]-ekodom3[[#This Row],[Zużycie]]+ekodom3[[#This Row],[Z wodociągów]]</f>
        <v>11300</v>
      </c>
    </row>
    <row r="357" spans="1:11" x14ac:dyDescent="0.3">
      <c r="A357" s="1">
        <v>44917</v>
      </c>
      <c r="B357">
        <v>22</v>
      </c>
      <c r="C357">
        <f>ekodom3[[#This Row],[retencja]]+K356</f>
        <v>11322</v>
      </c>
      <c r="D357">
        <v>190</v>
      </c>
      <c r="E357">
        <f>IF(WEEKDAY(ekodom3[[#This Row],[Data]],2) = 3,70,0)</f>
        <v>0</v>
      </c>
      <c r="F357" s="2">
        <f>IF(AND(MONTH(ekodom3[[#This Row],[Data]])&gt;=4,MONTH(ekodom3[[#This Row],[Data]])&lt;=9),1,0)</f>
        <v>0</v>
      </c>
      <c r="G357" s="2">
        <f>IF(ekodom3[[#This Row],[Czy data pod?]] = 1,IF(ekodom3[[#This Row],[retencja]] = 0,G356+1,0),0)</f>
        <v>0</v>
      </c>
      <c r="H357">
        <f>IF(ekodom3[[#This Row],[Kolumna1]] = 0,0,IF(MOD(ekodom3[[#This Row],[Kolumna1]],5) = 0,300,0))</f>
        <v>0</v>
      </c>
      <c r="I357">
        <f>ekodom3[[#This Row],[Codziennie]]+ekodom3[[#This Row],[Prace]]+ekodom3[[#This Row],[Podlewanie]]</f>
        <v>190</v>
      </c>
      <c r="J357" s="3">
        <f>IF(ekodom3[[#This Row],[Zużycie]]&gt;ekodom3[[#This Row],[Stan]],ABS(ekodom3[[#This Row],[Zużycie]]-ekodom3[[#This Row],[Stan]]),0)</f>
        <v>0</v>
      </c>
      <c r="K357" s="3">
        <f>ekodom3[[#This Row],[Stan]]-ekodom3[[#This Row],[Zużycie]]+ekodom3[[#This Row],[Z wodociągów]]</f>
        <v>11132</v>
      </c>
    </row>
    <row r="358" spans="1:11" x14ac:dyDescent="0.3">
      <c r="A358" s="1">
        <v>44918</v>
      </c>
      <c r="B358">
        <v>0</v>
      </c>
      <c r="C358">
        <f>ekodom3[[#This Row],[retencja]]+K357</f>
        <v>11132</v>
      </c>
      <c r="D358">
        <v>190</v>
      </c>
      <c r="E358">
        <f>IF(WEEKDAY(ekodom3[[#This Row],[Data]],2) = 3,70,0)</f>
        <v>0</v>
      </c>
      <c r="F358" s="2">
        <f>IF(AND(MONTH(ekodom3[[#This Row],[Data]])&gt;=4,MONTH(ekodom3[[#This Row],[Data]])&lt;=9),1,0)</f>
        <v>0</v>
      </c>
      <c r="G358" s="2">
        <f>IF(ekodom3[[#This Row],[Czy data pod?]] = 1,IF(ekodom3[[#This Row],[retencja]] = 0,G357+1,0),0)</f>
        <v>0</v>
      </c>
      <c r="H358">
        <f>IF(ekodom3[[#This Row],[Kolumna1]] = 0,0,IF(MOD(ekodom3[[#This Row],[Kolumna1]],5) = 0,300,0))</f>
        <v>0</v>
      </c>
      <c r="I358">
        <f>ekodom3[[#This Row],[Codziennie]]+ekodom3[[#This Row],[Prace]]+ekodom3[[#This Row],[Podlewanie]]</f>
        <v>190</v>
      </c>
      <c r="J358" s="3">
        <f>IF(ekodom3[[#This Row],[Zużycie]]&gt;ekodom3[[#This Row],[Stan]],ABS(ekodom3[[#This Row],[Zużycie]]-ekodom3[[#This Row],[Stan]]),0)</f>
        <v>0</v>
      </c>
      <c r="K358" s="3">
        <f>ekodom3[[#This Row],[Stan]]-ekodom3[[#This Row],[Zużycie]]+ekodom3[[#This Row],[Z wodociągów]]</f>
        <v>10942</v>
      </c>
    </row>
    <row r="359" spans="1:11" x14ac:dyDescent="0.3">
      <c r="A359" s="1">
        <v>44919</v>
      </c>
      <c r="B359">
        <v>0</v>
      </c>
      <c r="C359">
        <f>ekodom3[[#This Row],[retencja]]+K358</f>
        <v>10942</v>
      </c>
      <c r="D359">
        <v>190</v>
      </c>
      <c r="E359">
        <f>IF(WEEKDAY(ekodom3[[#This Row],[Data]],2) = 3,70,0)</f>
        <v>0</v>
      </c>
      <c r="F359" s="2">
        <f>IF(AND(MONTH(ekodom3[[#This Row],[Data]])&gt;=4,MONTH(ekodom3[[#This Row],[Data]])&lt;=9),1,0)</f>
        <v>0</v>
      </c>
      <c r="G359" s="2">
        <f>IF(ekodom3[[#This Row],[Czy data pod?]] = 1,IF(ekodom3[[#This Row],[retencja]] = 0,G358+1,0),0)</f>
        <v>0</v>
      </c>
      <c r="H359">
        <f>IF(ekodom3[[#This Row],[Kolumna1]] = 0,0,IF(MOD(ekodom3[[#This Row],[Kolumna1]],5) = 0,300,0))</f>
        <v>0</v>
      </c>
      <c r="I359">
        <f>ekodom3[[#This Row],[Codziennie]]+ekodom3[[#This Row],[Prace]]+ekodom3[[#This Row],[Podlewanie]]</f>
        <v>190</v>
      </c>
      <c r="J359" s="3">
        <f>IF(ekodom3[[#This Row],[Zużycie]]&gt;ekodom3[[#This Row],[Stan]],ABS(ekodom3[[#This Row],[Zużycie]]-ekodom3[[#This Row],[Stan]]),0)</f>
        <v>0</v>
      </c>
      <c r="K359" s="3">
        <f>ekodom3[[#This Row],[Stan]]-ekodom3[[#This Row],[Zużycie]]+ekodom3[[#This Row],[Z wodociągów]]</f>
        <v>10752</v>
      </c>
    </row>
    <row r="360" spans="1:11" x14ac:dyDescent="0.3">
      <c r="A360" s="1">
        <v>44920</v>
      </c>
      <c r="B360">
        <v>0</v>
      </c>
      <c r="C360">
        <f>ekodom3[[#This Row],[retencja]]+K359</f>
        <v>10752</v>
      </c>
      <c r="D360">
        <v>190</v>
      </c>
      <c r="E360">
        <f>IF(WEEKDAY(ekodom3[[#This Row],[Data]],2) = 3,70,0)</f>
        <v>0</v>
      </c>
      <c r="F360" s="2">
        <f>IF(AND(MONTH(ekodom3[[#This Row],[Data]])&gt;=4,MONTH(ekodom3[[#This Row],[Data]])&lt;=9),1,0)</f>
        <v>0</v>
      </c>
      <c r="G360" s="2">
        <f>IF(ekodom3[[#This Row],[Czy data pod?]] = 1,IF(ekodom3[[#This Row],[retencja]] = 0,G359+1,0),0)</f>
        <v>0</v>
      </c>
      <c r="H360">
        <f>IF(ekodom3[[#This Row],[Kolumna1]] = 0,0,IF(MOD(ekodom3[[#This Row],[Kolumna1]],5) = 0,300,0))</f>
        <v>0</v>
      </c>
      <c r="I360">
        <f>ekodom3[[#This Row],[Codziennie]]+ekodom3[[#This Row],[Prace]]+ekodom3[[#This Row],[Podlewanie]]</f>
        <v>190</v>
      </c>
      <c r="J360" s="3">
        <f>IF(ekodom3[[#This Row],[Zużycie]]&gt;ekodom3[[#This Row],[Stan]],ABS(ekodom3[[#This Row],[Zużycie]]-ekodom3[[#This Row],[Stan]]),0)</f>
        <v>0</v>
      </c>
      <c r="K360" s="3">
        <f>ekodom3[[#This Row],[Stan]]-ekodom3[[#This Row],[Zużycie]]+ekodom3[[#This Row],[Z wodociągów]]</f>
        <v>10562</v>
      </c>
    </row>
    <row r="361" spans="1:11" x14ac:dyDescent="0.3">
      <c r="A361" s="1">
        <v>44921</v>
      </c>
      <c r="B361">
        <v>135</v>
      </c>
      <c r="C361">
        <f>ekodom3[[#This Row],[retencja]]+K360</f>
        <v>10697</v>
      </c>
      <c r="D361">
        <v>190</v>
      </c>
      <c r="E361">
        <f>IF(WEEKDAY(ekodom3[[#This Row],[Data]],2) = 3,70,0)</f>
        <v>0</v>
      </c>
      <c r="F361" s="2">
        <f>IF(AND(MONTH(ekodom3[[#This Row],[Data]])&gt;=4,MONTH(ekodom3[[#This Row],[Data]])&lt;=9),1,0)</f>
        <v>0</v>
      </c>
      <c r="G361" s="2">
        <f>IF(ekodom3[[#This Row],[Czy data pod?]] = 1,IF(ekodom3[[#This Row],[retencja]] = 0,G360+1,0),0)</f>
        <v>0</v>
      </c>
      <c r="H361">
        <f>IF(ekodom3[[#This Row],[Kolumna1]] = 0,0,IF(MOD(ekodom3[[#This Row],[Kolumna1]],5) = 0,300,0))</f>
        <v>0</v>
      </c>
      <c r="I361">
        <f>ekodom3[[#This Row],[Codziennie]]+ekodom3[[#This Row],[Prace]]+ekodom3[[#This Row],[Podlewanie]]</f>
        <v>190</v>
      </c>
      <c r="J361" s="3">
        <f>IF(ekodom3[[#This Row],[Zużycie]]&gt;ekodom3[[#This Row],[Stan]],ABS(ekodom3[[#This Row],[Zużycie]]-ekodom3[[#This Row],[Stan]]),0)</f>
        <v>0</v>
      </c>
      <c r="K361" s="3">
        <f>ekodom3[[#This Row],[Stan]]-ekodom3[[#This Row],[Zużycie]]+ekodom3[[#This Row],[Z wodociągów]]</f>
        <v>10507</v>
      </c>
    </row>
    <row r="362" spans="1:11" x14ac:dyDescent="0.3">
      <c r="A362" s="1">
        <v>44922</v>
      </c>
      <c r="B362">
        <v>0</v>
      </c>
      <c r="C362">
        <f>ekodom3[[#This Row],[retencja]]+K361</f>
        <v>10507</v>
      </c>
      <c r="D362">
        <v>190</v>
      </c>
      <c r="E362">
        <f>IF(WEEKDAY(ekodom3[[#This Row],[Data]],2) = 3,70,0)</f>
        <v>0</v>
      </c>
      <c r="F362" s="2">
        <f>IF(AND(MONTH(ekodom3[[#This Row],[Data]])&gt;=4,MONTH(ekodom3[[#This Row],[Data]])&lt;=9),1,0)</f>
        <v>0</v>
      </c>
      <c r="G362" s="2">
        <f>IF(ekodom3[[#This Row],[Czy data pod?]] = 1,IF(ekodom3[[#This Row],[retencja]] = 0,G361+1,0),0)</f>
        <v>0</v>
      </c>
      <c r="H362">
        <f>IF(ekodom3[[#This Row],[Kolumna1]] = 0,0,IF(MOD(ekodom3[[#This Row],[Kolumna1]],5) = 0,300,0))</f>
        <v>0</v>
      </c>
      <c r="I362">
        <f>ekodom3[[#This Row],[Codziennie]]+ekodom3[[#This Row],[Prace]]+ekodom3[[#This Row],[Podlewanie]]</f>
        <v>190</v>
      </c>
      <c r="J362" s="3">
        <f>IF(ekodom3[[#This Row],[Zużycie]]&gt;ekodom3[[#This Row],[Stan]],ABS(ekodom3[[#This Row],[Zużycie]]-ekodom3[[#This Row],[Stan]]),0)</f>
        <v>0</v>
      </c>
      <c r="K362" s="3">
        <f>ekodom3[[#This Row],[Stan]]-ekodom3[[#This Row],[Zużycie]]+ekodom3[[#This Row],[Z wodociągów]]</f>
        <v>10317</v>
      </c>
    </row>
    <row r="363" spans="1:11" x14ac:dyDescent="0.3">
      <c r="A363" s="1">
        <v>44923</v>
      </c>
      <c r="B363">
        <v>153</v>
      </c>
      <c r="C363">
        <f>ekodom3[[#This Row],[retencja]]+K362</f>
        <v>10470</v>
      </c>
      <c r="D363">
        <v>190</v>
      </c>
      <c r="E363">
        <f>IF(WEEKDAY(ekodom3[[#This Row],[Data]],2) = 3,70,0)</f>
        <v>70</v>
      </c>
      <c r="F363" s="2">
        <f>IF(AND(MONTH(ekodom3[[#This Row],[Data]])&gt;=4,MONTH(ekodom3[[#This Row],[Data]])&lt;=9),1,0)</f>
        <v>0</v>
      </c>
      <c r="G363" s="2">
        <f>IF(ekodom3[[#This Row],[Czy data pod?]] = 1,IF(ekodom3[[#This Row],[retencja]] = 0,G362+1,0),0)</f>
        <v>0</v>
      </c>
      <c r="H363">
        <f>IF(ekodom3[[#This Row],[Kolumna1]] = 0,0,IF(MOD(ekodom3[[#This Row],[Kolumna1]],5) = 0,300,0))</f>
        <v>0</v>
      </c>
      <c r="I363">
        <f>ekodom3[[#This Row],[Codziennie]]+ekodom3[[#This Row],[Prace]]+ekodom3[[#This Row],[Podlewanie]]</f>
        <v>260</v>
      </c>
      <c r="J363" s="3">
        <f>IF(ekodom3[[#This Row],[Zużycie]]&gt;ekodom3[[#This Row],[Stan]],ABS(ekodom3[[#This Row],[Zużycie]]-ekodom3[[#This Row],[Stan]]),0)</f>
        <v>0</v>
      </c>
      <c r="K363" s="3">
        <f>ekodom3[[#This Row],[Stan]]-ekodom3[[#This Row],[Zużycie]]+ekodom3[[#This Row],[Z wodociągów]]</f>
        <v>10210</v>
      </c>
    </row>
    <row r="364" spans="1:11" x14ac:dyDescent="0.3">
      <c r="A364" s="1">
        <v>44924</v>
      </c>
      <c r="B364">
        <v>0</v>
      </c>
      <c r="C364">
        <f>ekodom3[[#This Row],[retencja]]+K363</f>
        <v>10210</v>
      </c>
      <c r="D364">
        <v>190</v>
      </c>
      <c r="E364">
        <f>IF(WEEKDAY(ekodom3[[#This Row],[Data]],2) = 3,70,0)</f>
        <v>0</v>
      </c>
      <c r="F364" s="2">
        <f>IF(AND(MONTH(ekodom3[[#This Row],[Data]])&gt;=4,MONTH(ekodom3[[#This Row],[Data]])&lt;=9),1,0)</f>
        <v>0</v>
      </c>
      <c r="G364" s="2">
        <f>IF(ekodom3[[#This Row],[Czy data pod?]] = 1,IF(ekodom3[[#This Row],[retencja]] = 0,G363+1,0),0)</f>
        <v>0</v>
      </c>
      <c r="H364">
        <f>IF(ekodom3[[#This Row],[Kolumna1]] = 0,0,IF(MOD(ekodom3[[#This Row],[Kolumna1]],5) = 0,300,0))</f>
        <v>0</v>
      </c>
      <c r="I364">
        <f>ekodom3[[#This Row],[Codziennie]]+ekodom3[[#This Row],[Prace]]+ekodom3[[#This Row],[Podlewanie]]</f>
        <v>190</v>
      </c>
      <c r="J364" s="3">
        <f>IF(ekodom3[[#This Row],[Zużycie]]&gt;ekodom3[[#This Row],[Stan]],ABS(ekodom3[[#This Row],[Zużycie]]-ekodom3[[#This Row],[Stan]]),0)</f>
        <v>0</v>
      </c>
      <c r="K364" s="3">
        <f>ekodom3[[#This Row],[Stan]]-ekodom3[[#This Row],[Zużycie]]+ekodom3[[#This Row],[Z wodociągów]]</f>
        <v>10020</v>
      </c>
    </row>
    <row r="365" spans="1:11" x14ac:dyDescent="0.3">
      <c r="A365" s="1">
        <v>44925</v>
      </c>
      <c r="B365">
        <v>0</v>
      </c>
      <c r="C365">
        <f>ekodom3[[#This Row],[retencja]]+K364</f>
        <v>10020</v>
      </c>
      <c r="D365">
        <v>190</v>
      </c>
      <c r="E365">
        <f>IF(WEEKDAY(ekodom3[[#This Row],[Data]],2) = 3,70,0)</f>
        <v>0</v>
      </c>
      <c r="F365" s="2">
        <f>IF(AND(MONTH(ekodom3[[#This Row],[Data]])&gt;=4,MONTH(ekodom3[[#This Row],[Data]])&lt;=9),1,0)</f>
        <v>0</v>
      </c>
      <c r="G365" s="2">
        <f>IF(ekodom3[[#This Row],[Czy data pod?]] = 1,IF(ekodom3[[#This Row],[retencja]] = 0,G364+1,0),0)</f>
        <v>0</v>
      </c>
      <c r="H365">
        <f>IF(ekodom3[[#This Row],[Kolumna1]] = 0,0,IF(MOD(ekodom3[[#This Row],[Kolumna1]],5) = 0,300,0))</f>
        <v>0</v>
      </c>
      <c r="I365">
        <f>ekodom3[[#This Row],[Codziennie]]+ekodom3[[#This Row],[Prace]]+ekodom3[[#This Row],[Podlewanie]]</f>
        <v>190</v>
      </c>
      <c r="J365" s="3">
        <f>IF(ekodom3[[#This Row],[Zużycie]]&gt;ekodom3[[#This Row],[Stan]],ABS(ekodom3[[#This Row],[Zużycie]]-ekodom3[[#This Row],[Stan]]),0)</f>
        <v>0</v>
      </c>
      <c r="K365" s="3">
        <f>ekodom3[[#This Row],[Stan]]-ekodom3[[#This Row],[Zużycie]]+ekodom3[[#This Row],[Z wodociągów]]</f>
        <v>9830</v>
      </c>
    </row>
    <row r="366" spans="1:11" x14ac:dyDescent="0.3">
      <c r="A366" s="1">
        <v>44926</v>
      </c>
      <c r="B366">
        <v>144</v>
      </c>
      <c r="C366">
        <f>ekodom3[[#This Row],[retencja]]+K365</f>
        <v>9974</v>
      </c>
      <c r="D366">
        <v>190</v>
      </c>
      <c r="E366">
        <f>IF(WEEKDAY(ekodom3[[#This Row],[Data]],2) = 3,70,0)</f>
        <v>0</v>
      </c>
      <c r="F366" s="2">
        <f>IF(AND(MONTH(ekodom3[[#This Row],[Data]])&gt;=4,MONTH(ekodom3[[#This Row],[Data]])&lt;=9),1,0)</f>
        <v>0</v>
      </c>
      <c r="G366" s="2">
        <f>IF(ekodom3[[#This Row],[Czy data pod?]] = 1,IF(ekodom3[[#This Row],[retencja]] = 0,G365+1,0),0)</f>
        <v>0</v>
      </c>
      <c r="H366">
        <f>IF(ekodom3[[#This Row],[Kolumna1]] = 0,0,IF(MOD(ekodom3[[#This Row],[Kolumna1]],5) = 0,300,0))</f>
        <v>0</v>
      </c>
      <c r="I366">
        <f>ekodom3[[#This Row],[Codziennie]]+ekodom3[[#This Row],[Prace]]+ekodom3[[#This Row],[Podlewanie]]</f>
        <v>190</v>
      </c>
      <c r="J366" s="3">
        <f>IF(ekodom3[[#This Row],[Zużycie]]&gt;ekodom3[[#This Row],[Stan]],ABS(ekodom3[[#This Row],[Zużycie]]-ekodom3[[#This Row],[Stan]]),0)</f>
        <v>0</v>
      </c>
      <c r="K366" s="3">
        <f>ekodom3[[#This Row],[Stan]]-ekodom3[[#This Row],[Zużycie]]+ekodom3[[#This Row],[Z wodociągów]]</f>
        <v>9784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1D909-5119-48D9-87F2-08081813F121}">
  <dimension ref="A3:B16"/>
  <sheetViews>
    <sheetView workbookViewId="0">
      <selection activeCell="P15" sqref="P15"/>
    </sheetView>
  </sheetViews>
  <sheetFormatPr defaultRowHeight="14.4" x14ac:dyDescent="0.3"/>
  <cols>
    <col min="1" max="1" width="16.6640625" bestFit="1" customWidth="1"/>
    <col min="2" max="2" width="14.44140625" bestFit="1" customWidth="1"/>
  </cols>
  <sheetData>
    <row r="3" spans="1:2" x14ac:dyDescent="0.3">
      <c r="A3" s="4" t="s">
        <v>13</v>
      </c>
      <c r="B3" t="s">
        <v>27</v>
      </c>
    </row>
    <row r="4" spans="1:2" x14ac:dyDescent="0.3">
      <c r="A4" s="5" t="s">
        <v>15</v>
      </c>
      <c r="B4" s="3">
        <v>2452</v>
      </c>
    </row>
    <row r="5" spans="1:2" x14ac:dyDescent="0.3">
      <c r="A5" s="5" t="s">
        <v>16</v>
      </c>
      <c r="B5" s="3">
        <v>1381</v>
      </c>
    </row>
    <row r="6" spans="1:2" x14ac:dyDescent="0.3">
      <c r="A6" s="5" t="s">
        <v>17</v>
      </c>
      <c r="B6" s="3">
        <v>3755</v>
      </c>
    </row>
    <row r="7" spans="1:2" x14ac:dyDescent="0.3">
      <c r="A7" s="5" t="s">
        <v>18</v>
      </c>
      <c r="B7" s="3">
        <v>4213</v>
      </c>
    </row>
    <row r="8" spans="1:2" x14ac:dyDescent="0.3">
      <c r="A8" s="5" t="s">
        <v>19</v>
      </c>
      <c r="B8" s="3">
        <v>3935</v>
      </c>
    </row>
    <row r="9" spans="1:2" x14ac:dyDescent="0.3">
      <c r="A9" s="5" t="s">
        <v>20</v>
      </c>
      <c r="B9" s="3">
        <v>5566</v>
      </c>
    </row>
    <row r="10" spans="1:2" x14ac:dyDescent="0.3">
      <c r="A10" s="5" t="s">
        <v>21</v>
      </c>
      <c r="B10" s="3">
        <v>6516</v>
      </c>
    </row>
    <row r="11" spans="1:2" x14ac:dyDescent="0.3">
      <c r="A11" s="5" t="s">
        <v>22</v>
      </c>
      <c r="B11" s="3">
        <v>2698</v>
      </c>
    </row>
    <row r="12" spans="1:2" x14ac:dyDescent="0.3">
      <c r="A12" s="5" t="s">
        <v>23</v>
      </c>
      <c r="B12" s="3">
        <v>5680</v>
      </c>
    </row>
    <row r="13" spans="1:2" x14ac:dyDescent="0.3">
      <c r="A13" s="5" t="s">
        <v>24</v>
      </c>
      <c r="B13" s="3">
        <v>12225</v>
      </c>
    </row>
    <row r="14" spans="1:2" x14ac:dyDescent="0.3">
      <c r="A14" s="5" t="s">
        <v>25</v>
      </c>
      <c r="B14" s="3">
        <v>14761</v>
      </c>
    </row>
    <row r="15" spans="1:2" x14ac:dyDescent="0.3">
      <c r="A15" s="5" t="s">
        <v>26</v>
      </c>
      <c r="B15" s="3">
        <v>840</v>
      </c>
    </row>
    <row r="16" spans="1:2" x14ac:dyDescent="0.3">
      <c r="A16" s="5" t="s">
        <v>14</v>
      </c>
      <c r="B16" s="3">
        <v>64022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A4BB1-4717-4B21-9845-70C1A6879C2B}">
  <dimension ref="A1:N366"/>
  <sheetViews>
    <sheetView tabSelected="1" workbookViewId="0">
      <selection activeCell="M10" sqref="M10"/>
    </sheetView>
  </sheetViews>
  <sheetFormatPr defaultRowHeight="14.4" x14ac:dyDescent="0.3"/>
  <cols>
    <col min="1" max="1" width="11.44140625" customWidth="1"/>
    <col min="2" max="2" width="11.109375" customWidth="1"/>
    <col min="3" max="3" width="8.88671875" customWidth="1"/>
    <col min="7" max="7" width="10.77734375" customWidth="1"/>
    <col min="8" max="8" width="10.88671875" customWidth="1"/>
    <col min="9" max="9" width="15.44140625" customWidth="1"/>
    <col min="10" max="10" width="17" customWidth="1"/>
    <col min="11" max="11" width="17.33203125" customWidth="1"/>
    <col min="13" max="13" width="17.109375" customWidth="1"/>
  </cols>
  <sheetData>
    <row r="1" spans="1:14" x14ac:dyDescent="0.3">
      <c r="A1" t="s">
        <v>0</v>
      </c>
      <c r="B1" t="s">
        <v>1</v>
      </c>
      <c r="C1" t="s">
        <v>9</v>
      </c>
      <c r="D1" t="s">
        <v>3</v>
      </c>
      <c r="E1" t="s">
        <v>5</v>
      </c>
      <c r="F1" s="2" t="s">
        <v>4</v>
      </c>
      <c r="G1" s="2" t="s">
        <v>2</v>
      </c>
      <c r="H1" t="s">
        <v>6</v>
      </c>
      <c r="I1" t="s">
        <v>7</v>
      </c>
      <c r="J1" t="s">
        <v>8</v>
      </c>
      <c r="K1" t="s">
        <v>10</v>
      </c>
    </row>
    <row r="2" spans="1:14" x14ac:dyDescent="0.3">
      <c r="A2" s="1">
        <v>44562</v>
      </c>
      <c r="B2">
        <v>0</v>
      </c>
      <c r="C2">
        <v>5000</v>
      </c>
      <c r="D2">
        <v>190</v>
      </c>
      <c r="E2">
        <f>IF(WEEKDAY(ekodom4[[#This Row],[Data]],2) = 3,70,0)</f>
        <v>0</v>
      </c>
      <c r="F2" s="2">
        <f>IF(AND(MONTH(ekodom4[[#This Row],[Data]])&gt;=4,MONTH(ekodom4[[#This Row],[Data]])&lt;=9),1,0)</f>
        <v>0</v>
      </c>
      <c r="G2" s="2">
        <f>IF(ekodom4[[#This Row],[Czy data pod?]] = 1,IF(ekodom4[[#This Row],[retencja]] = 0,ekodom4[[#Headers],[Kolumna1]]+1,0),0)</f>
        <v>0</v>
      </c>
      <c r="H2">
        <f>IF(ekodom4[[#This Row],[Kolumna1]] = 0,0,IF(MOD(ekodom4[[#This Row],[Kolumna1]],5) = 0,300,0))</f>
        <v>0</v>
      </c>
      <c r="I2">
        <f>ekodom4[[#This Row],[Codziennie]]+ekodom4[[#This Row],[Prace]]+ekodom4[[#This Row],[Podlewanie]]</f>
        <v>190</v>
      </c>
      <c r="J2" s="3">
        <f>IF(ekodom4[[#This Row],[Zużycie]]&gt;ekodom4[[#This Row],[Stan]],ABS(ekodom4[[#This Row],[Zużycie]]-ekodom4[[#This Row],[Stan]]),0)</f>
        <v>0</v>
      </c>
      <c r="K2" s="3">
        <f>ekodom4[[#This Row],[Stan]]-ekodom4[[#This Row],[Zużycie]]+ekodom4[[#This Row],[Z wodociągów]]</f>
        <v>4810</v>
      </c>
      <c r="M2" t="s">
        <v>28</v>
      </c>
      <c r="N2">
        <f>COUNTIF(ekodom4[Z wodociągów],"&gt;0")</f>
        <v>93</v>
      </c>
    </row>
    <row r="3" spans="1:14" x14ac:dyDescent="0.3">
      <c r="A3" s="1">
        <v>44563</v>
      </c>
      <c r="B3">
        <v>0</v>
      </c>
      <c r="C3">
        <f>ekodom4[[#This Row],[retencja]]+K2</f>
        <v>4810</v>
      </c>
      <c r="D3">
        <v>190</v>
      </c>
      <c r="E3">
        <f>IF(WEEKDAY(ekodom4[[#This Row],[Data]],2) = 3,70,0)</f>
        <v>0</v>
      </c>
      <c r="F3" s="2">
        <f>IF(AND(MONTH(ekodom4[[#This Row],[Data]])&gt;=4,MONTH(ekodom4[[#This Row],[Data]])&lt;=9),1,0)</f>
        <v>0</v>
      </c>
      <c r="G3" s="2">
        <f>IF(ekodom4[[#This Row],[Czy data pod?]] = 1,IF(ekodom4[[#This Row],[retencja]] = 0,G2+1,0),0)</f>
        <v>0</v>
      </c>
      <c r="H3">
        <f>IF(ekodom4[[#This Row],[Kolumna1]] = 0,0,IF(MOD(ekodom4[[#This Row],[Kolumna1]],5) = 0,300,0))</f>
        <v>0</v>
      </c>
      <c r="I3">
        <f>ekodom4[[#This Row],[Codziennie]]+ekodom4[[#This Row],[Prace]]+ekodom4[[#This Row],[Podlewanie]]</f>
        <v>190</v>
      </c>
      <c r="J3" s="3">
        <f>IF(ekodom4[[#This Row],[Zużycie]]&gt;ekodom4[[#This Row],[Stan]],ABS(ekodom4[[#This Row],[Zużycie]]-ekodom4[[#This Row],[Stan]]),0)</f>
        <v>0</v>
      </c>
      <c r="K3" s="3">
        <f>ekodom4[[#This Row],[Stan]]-ekodom4[[#This Row],[Zużycie]]+ekodom4[[#This Row],[Z wodociągów]]</f>
        <v>4620</v>
      </c>
      <c r="M3" t="s">
        <v>29</v>
      </c>
      <c r="N3">
        <f>SUM(ekodom4[Z wodociągów])</f>
        <v>19152</v>
      </c>
    </row>
    <row r="4" spans="1:14" x14ac:dyDescent="0.3">
      <c r="A4" s="1">
        <v>44564</v>
      </c>
      <c r="B4">
        <v>0</v>
      </c>
      <c r="C4">
        <f>ekodom4[[#This Row],[retencja]]+K3</f>
        <v>4620</v>
      </c>
      <c r="D4">
        <v>190</v>
      </c>
      <c r="E4">
        <f>IF(WEEKDAY(ekodom4[[#This Row],[Data]],2) = 3,70,0)</f>
        <v>0</v>
      </c>
      <c r="F4" s="2">
        <f>IF(AND(MONTH(ekodom4[[#This Row],[Data]])&gt;=4,MONTH(ekodom4[[#This Row],[Data]])&lt;=9),1,0)</f>
        <v>0</v>
      </c>
      <c r="G4" s="2">
        <f>IF(ekodom4[[#This Row],[Czy data pod?]] = 1,IF(ekodom4[[#This Row],[retencja]] = 0,G3+1,0),0)</f>
        <v>0</v>
      </c>
      <c r="H4">
        <f>IF(ekodom4[[#This Row],[Kolumna1]] = 0,0,IF(MOD(ekodom4[[#This Row],[Kolumna1]],5) = 0,300,0))</f>
        <v>0</v>
      </c>
      <c r="I4">
        <f>ekodom4[[#This Row],[Codziennie]]+ekodom4[[#This Row],[Prace]]+ekodom4[[#This Row],[Podlewanie]]</f>
        <v>190</v>
      </c>
      <c r="J4" s="3">
        <f>IF(ekodom4[[#This Row],[Zużycie]]&gt;ekodom4[[#This Row],[Stan]],ABS(ekodom4[[#This Row],[Zużycie]]-ekodom4[[#This Row],[Stan]]),0)</f>
        <v>0</v>
      </c>
      <c r="K4" s="3">
        <f>ekodom4[[#This Row],[Stan]]-ekodom4[[#This Row],[Zużycie]]+ekodom4[[#This Row],[Z wodociągów]]</f>
        <v>4430</v>
      </c>
    </row>
    <row r="5" spans="1:14" x14ac:dyDescent="0.3">
      <c r="A5" s="1">
        <v>44565</v>
      </c>
      <c r="B5">
        <v>0</v>
      </c>
      <c r="C5">
        <f>ekodom4[[#This Row],[retencja]]+K4</f>
        <v>4430</v>
      </c>
      <c r="D5">
        <v>190</v>
      </c>
      <c r="E5">
        <f>IF(WEEKDAY(ekodom4[[#This Row],[Data]],2) = 3,70,0)</f>
        <v>0</v>
      </c>
      <c r="F5" s="2">
        <f>IF(AND(MONTH(ekodom4[[#This Row],[Data]])&gt;=4,MONTH(ekodom4[[#This Row],[Data]])&lt;=9),1,0)</f>
        <v>0</v>
      </c>
      <c r="G5" s="2">
        <f>IF(ekodom4[[#This Row],[Czy data pod?]] = 1,IF(ekodom4[[#This Row],[retencja]] = 0,G4+1,0),0)</f>
        <v>0</v>
      </c>
      <c r="H5">
        <f>IF(ekodom4[[#This Row],[Kolumna1]] = 0,0,IF(MOD(ekodom4[[#This Row],[Kolumna1]],5) = 0,300,0))</f>
        <v>0</v>
      </c>
      <c r="I5">
        <f>ekodom4[[#This Row],[Codziennie]]+ekodom4[[#This Row],[Prace]]+ekodom4[[#This Row],[Podlewanie]]</f>
        <v>190</v>
      </c>
      <c r="J5" s="3">
        <f>IF(ekodom4[[#This Row],[Zużycie]]&gt;ekodom4[[#This Row],[Stan]],ABS(ekodom4[[#This Row],[Zużycie]]-ekodom4[[#This Row],[Stan]]),0)</f>
        <v>0</v>
      </c>
      <c r="K5" s="3">
        <f>ekodom4[[#This Row],[Stan]]-ekodom4[[#This Row],[Zużycie]]+ekodom4[[#This Row],[Z wodociągów]]</f>
        <v>4240</v>
      </c>
    </row>
    <row r="6" spans="1:14" x14ac:dyDescent="0.3">
      <c r="A6" s="1">
        <v>44566</v>
      </c>
      <c r="B6">
        <v>0</v>
      </c>
      <c r="C6">
        <f>ekodom4[[#This Row],[retencja]]+K5</f>
        <v>4240</v>
      </c>
      <c r="D6">
        <v>190</v>
      </c>
      <c r="E6">
        <f>IF(WEEKDAY(ekodom4[[#This Row],[Data]],2) = 3,70,0)</f>
        <v>70</v>
      </c>
      <c r="F6" s="2">
        <f>IF(AND(MONTH(ekodom4[[#This Row],[Data]])&gt;=4,MONTH(ekodom4[[#This Row],[Data]])&lt;=9),1,0)</f>
        <v>0</v>
      </c>
      <c r="G6" s="2">
        <f>IF(ekodom4[[#This Row],[Czy data pod?]] = 1,IF(ekodom4[[#This Row],[retencja]] = 0,G5+1,0),0)</f>
        <v>0</v>
      </c>
      <c r="H6">
        <f>IF(ekodom4[[#This Row],[Kolumna1]] = 0,0,IF(MOD(ekodom4[[#This Row],[Kolumna1]],5) = 0,300,0))</f>
        <v>0</v>
      </c>
      <c r="I6">
        <f>ekodom4[[#This Row],[Codziennie]]+ekodom4[[#This Row],[Prace]]+ekodom4[[#This Row],[Podlewanie]]</f>
        <v>260</v>
      </c>
      <c r="J6" s="3">
        <f>IF(ekodom4[[#This Row],[Zużycie]]&gt;ekodom4[[#This Row],[Stan]],ABS(ekodom4[[#This Row],[Zużycie]]-ekodom4[[#This Row],[Stan]]),0)</f>
        <v>0</v>
      </c>
      <c r="K6" s="3">
        <f>ekodom4[[#This Row],[Stan]]-ekodom4[[#This Row],[Zużycie]]+ekodom4[[#This Row],[Z wodociągów]]</f>
        <v>3980</v>
      </c>
    </row>
    <row r="7" spans="1:14" x14ac:dyDescent="0.3">
      <c r="A7" s="1">
        <v>44567</v>
      </c>
      <c r="B7">
        <v>0</v>
      </c>
      <c r="C7">
        <f>ekodom4[[#This Row],[retencja]]+K6</f>
        <v>3980</v>
      </c>
      <c r="D7">
        <v>190</v>
      </c>
      <c r="E7">
        <f>IF(WEEKDAY(ekodom4[[#This Row],[Data]],2) = 3,70,0)</f>
        <v>0</v>
      </c>
      <c r="F7" s="2">
        <f>IF(AND(MONTH(ekodom4[[#This Row],[Data]])&gt;=4,MONTH(ekodom4[[#This Row],[Data]])&lt;=9),1,0)</f>
        <v>0</v>
      </c>
      <c r="G7" s="2">
        <f>IF(ekodom4[[#This Row],[Czy data pod?]] = 1,IF(ekodom4[[#This Row],[retencja]] = 0,G6+1,0),0)</f>
        <v>0</v>
      </c>
      <c r="H7">
        <f>IF(ekodom4[[#This Row],[Kolumna1]] = 0,0,IF(MOD(ekodom4[[#This Row],[Kolumna1]],5) = 0,300,0))</f>
        <v>0</v>
      </c>
      <c r="I7">
        <f>ekodom4[[#This Row],[Codziennie]]+ekodom4[[#This Row],[Prace]]+ekodom4[[#This Row],[Podlewanie]]</f>
        <v>190</v>
      </c>
      <c r="J7" s="3">
        <f>IF(ekodom4[[#This Row],[Zużycie]]&gt;ekodom4[[#This Row],[Stan]],ABS(ekodom4[[#This Row],[Zużycie]]-ekodom4[[#This Row],[Stan]]),0)</f>
        <v>0</v>
      </c>
      <c r="K7" s="3">
        <f>ekodom4[[#This Row],[Stan]]-ekodom4[[#This Row],[Zużycie]]+ekodom4[[#This Row],[Z wodociągów]]</f>
        <v>3790</v>
      </c>
    </row>
    <row r="8" spans="1:14" x14ac:dyDescent="0.3">
      <c r="A8" s="1">
        <v>44568</v>
      </c>
      <c r="B8">
        <v>0</v>
      </c>
      <c r="C8">
        <f>ekodom4[[#This Row],[retencja]]+K7</f>
        <v>3790</v>
      </c>
      <c r="D8">
        <v>190</v>
      </c>
      <c r="E8">
        <f>IF(WEEKDAY(ekodom4[[#This Row],[Data]],2) = 3,70,0)</f>
        <v>0</v>
      </c>
      <c r="F8" s="2">
        <f>IF(AND(MONTH(ekodom4[[#This Row],[Data]])&gt;=4,MONTH(ekodom4[[#This Row],[Data]])&lt;=9),1,0)</f>
        <v>0</v>
      </c>
      <c r="G8" s="2">
        <f>IF(ekodom4[[#This Row],[Czy data pod?]] = 1,IF(ekodom4[[#This Row],[retencja]] = 0,G7+1,0),0)</f>
        <v>0</v>
      </c>
      <c r="H8">
        <f>IF(ekodom4[[#This Row],[Kolumna1]] = 0,0,IF(MOD(ekodom4[[#This Row],[Kolumna1]],5) = 0,300,0))</f>
        <v>0</v>
      </c>
      <c r="I8">
        <f>ekodom4[[#This Row],[Codziennie]]+ekodom4[[#This Row],[Prace]]+ekodom4[[#This Row],[Podlewanie]]</f>
        <v>190</v>
      </c>
      <c r="J8" s="3">
        <f>IF(ekodom4[[#This Row],[Zużycie]]&gt;ekodom4[[#This Row],[Stan]],ABS(ekodom4[[#This Row],[Zużycie]]-ekodom4[[#This Row],[Stan]]),0)</f>
        <v>0</v>
      </c>
      <c r="K8" s="3">
        <f>ekodom4[[#This Row],[Stan]]-ekodom4[[#This Row],[Zużycie]]+ekodom4[[#This Row],[Z wodociągów]]</f>
        <v>3600</v>
      </c>
    </row>
    <row r="9" spans="1:14" x14ac:dyDescent="0.3">
      <c r="A9" s="1">
        <v>44569</v>
      </c>
      <c r="B9">
        <v>41</v>
      </c>
      <c r="C9">
        <f>ekodom4[[#This Row],[retencja]]+K8</f>
        <v>3641</v>
      </c>
      <c r="D9">
        <v>190</v>
      </c>
      <c r="E9">
        <f>IF(WEEKDAY(ekodom4[[#This Row],[Data]],2) = 3,70,0)</f>
        <v>0</v>
      </c>
      <c r="F9" s="2">
        <f>IF(AND(MONTH(ekodom4[[#This Row],[Data]])&gt;=4,MONTH(ekodom4[[#This Row],[Data]])&lt;=9),1,0)</f>
        <v>0</v>
      </c>
      <c r="G9" s="2">
        <f>IF(ekodom4[[#This Row],[Czy data pod?]] = 1,IF(ekodom4[[#This Row],[retencja]] = 0,G8+1,0),0)</f>
        <v>0</v>
      </c>
      <c r="H9">
        <f>IF(ekodom4[[#This Row],[Kolumna1]] = 0,0,IF(MOD(ekodom4[[#This Row],[Kolumna1]],5) = 0,300,0))</f>
        <v>0</v>
      </c>
      <c r="I9">
        <f>ekodom4[[#This Row],[Codziennie]]+ekodom4[[#This Row],[Prace]]+ekodom4[[#This Row],[Podlewanie]]</f>
        <v>190</v>
      </c>
      <c r="J9" s="3">
        <f>IF(ekodom4[[#This Row],[Zużycie]]&gt;ekodom4[[#This Row],[Stan]],ABS(ekodom4[[#This Row],[Zużycie]]-ekodom4[[#This Row],[Stan]]),0)</f>
        <v>0</v>
      </c>
      <c r="K9" s="3">
        <f>ekodom4[[#This Row],[Stan]]-ekodom4[[#This Row],[Zużycie]]+ekodom4[[#This Row],[Z wodociągów]]</f>
        <v>3451</v>
      </c>
    </row>
    <row r="10" spans="1:14" x14ac:dyDescent="0.3">
      <c r="A10" s="1">
        <v>44570</v>
      </c>
      <c r="B10">
        <v>79</v>
      </c>
      <c r="C10">
        <f>ekodom4[[#This Row],[retencja]]+K9</f>
        <v>3530</v>
      </c>
      <c r="D10">
        <v>190</v>
      </c>
      <c r="E10">
        <f>IF(WEEKDAY(ekodom4[[#This Row],[Data]],2) = 3,70,0)</f>
        <v>0</v>
      </c>
      <c r="F10" s="2">
        <f>IF(AND(MONTH(ekodom4[[#This Row],[Data]])&gt;=4,MONTH(ekodom4[[#This Row],[Data]])&lt;=9),1,0)</f>
        <v>0</v>
      </c>
      <c r="G10" s="2">
        <f>IF(ekodom4[[#This Row],[Czy data pod?]] = 1,IF(ekodom4[[#This Row],[retencja]] = 0,G9+1,0),0)</f>
        <v>0</v>
      </c>
      <c r="H10">
        <f>IF(ekodom4[[#This Row],[Kolumna1]] = 0,0,IF(MOD(ekodom4[[#This Row],[Kolumna1]],5) = 0,300,0))</f>
        <v>0</v>
      </c>
      <c r="I10">
        <f>ekodom4[[#This Row],[Codziennie]]+ekodom4[[#This Row],[Prace]]+ekodom4[[#This Row],[Podlewanie]]</f>
        <v>190</v>
      </c>
      <c r="J10" s="3">
        <f>IF(ekodom4[[#This Row],[Zużycie]]&gt;ekodom4[[#This Row],[Stan]],ABS(ekodom4[[#This Row],[Zużycie]]-ekodom4[[#This Row],[Stan]]),0)</f>
        <v>0</v>
      </c>
      <c r="K10" s="3">
        <f>ekodom4[[#This Row],[Stan]]-ekodom4[[#This Row],[Zużycie]]+ekodom4[[#This Row],[Z wodociągów]]</f>
        <v>3340</v>
      </c>
    </row>
    <row r="11" spans="1:14" x14ac:dyDescent="0.3">
      <c r="A11" s="1">
        <v>44571</v>
      </c>
      <c r="B11">
        <v>163</v>
      </c>
      <c r="C11">
        <f>ekodom4[[#This Row],[retencja]]+K10</f>
        <v>3503</v>
      </c>
      <c r="D11">
        <v>190</v>
      </c>
      <c r="E11">
        <f>IF(WEEKDAY(ekodom4[[#This Row],[Data]],2) = 3,70,0)</f>
        <v>0</v>
      </c>
      <c r="F11" s="2">
        <f>IF(AND(MONTH(ekodom4[[#This Row],[Data]])&gt;=4,MONTH(ekodom4[[#This Row],[Data]])&lt;=9),1,0)</f>
        <v>0</v>
      </c>
      <c r="G11" s="2">
        <f>IF(ekodom4[[#This Row],[Czy data pod?]] = 1,IF(ekodom4[[#This Row],[retencja]] = 0,G10+1,0),0)</f>
        <v>0</v>
      </c>
      <c r="H11">
        <f>IF(ekodom4[[#This Row],[Kolumna1]] = 0,0,IF(MOD(ekodom4[[#This Row],[Kolumna1]],5) = 0,300,0))</f>
        <v>0</v>
      </c>
      <c r="I11">
        <f>ekodom4[[#This Row],[Codziennie]]+ekodom4[[#This Row],[Prace]]+ekodom4[[#This Row],[Podlewanie]]</f>
        <v>190</v>
      </c>
      <c r="J11" s="3">
        <f>IF(ekodom4[[#This Row],[Zużycie]]&gt;ekodom4[[#This Row],[Stan]],ABS(ekodom4[[#This Row],[Zużycie]]-ekodom4[[#This Row],[Stan]]),0)</f>
        <v>0</v>
      </c>
      <c r="K11" s="3">
        <f>ekodom4[[#This Row],[Stan]]-ekodom4[[#This Row],[Zużycie]]+ekodom4[[#This Row],[Z wodociągów]]</f>
        <v>3313</v>
      </c>
    </row>
    <row r="12" spans="1:14" x14ac:dyDescent="0.3">
      <c r="A12" s="1">
        <v>44572</v>
      </c>
      <c r="B12">
        <v>259</v>
      </c>
      <c r="C12">
        <f>ekodom4[[#This Row],[retencja]]+K11</f>
        <v>3572</v>
      </c>
      <c r="D12">
        <v>190</v>
      </c>
      <c r="E12">
        <f>IF(WEEKDAY(ekodom4[[#This Row],[Data]],2) = 3,70,0)</f>
        <v>0</v>
      </c>
      <c r="F12" s="2">
        <f>IF(AND(MONTH(ekodom4[[#This Row],[Data]])&gt;=4,MONTH(ekodom4[[#This Row],[Data]])&lt;=9),1,0)</f>
        <v>0</v>
      </c>
      <c r="G12" s="2">
        <f>IF(ekodom4[[#This Row],[Czy data pod?]] = 1,IF(ekodom4[[#This Row],[retencja]] = 0,G11+1,0),0)</f>
        <v>0</v>
      </c>
      <c r="H12">
        <f>IF(ekodom4[[#This Row],[Kolumna1]] = 0,0,IF(MOD(ekodom4[[#This Row],[Kolumna1]],5) = 0,300,0))</f>
        <v>0</v>
      </c>
      <c r="I12">
        <f>ekodom4[[#This Row],[Codziennie]]+ekodom4[[#This Row],[Prace]]+ekodom4[[#This Row],[Podlewanie]]</f>
        <v>190</v>
      </c>
      <c r="J12" s="3">
        <f>IF(ekodom4[[#This Row],[Zużycie]]&gt;ekodom4[[#This Row],[Stan]],ABS(ekodom4[[#This Row],[Zużycie]]-ekodom4[[#This Row],[Stan]]),0)</f>
        <v>0</v>
      </c>
      <c r="K12" s="3">
        <f>ekodom4[[#This Row],[Stan]]-ekodom4[[#This Row],[Zużycie]]+ekodom4[[#This Row],[Z wodociągów]]</f>
        <v>3382</v>
      </c>
    </row>
    <row r="13" spans="1:14" x14ac:dyDescent="0.3">
      <c r="A13" s="1">
        <v>44573</v>
      </c>
      <c r="B13">
        <v>368</v>
      </c>
      <c r="C13">
        <f>ekodom4[[#This Row],[retencja]]+K12</f>
        <v>3750</v>
      </c>
      <c r="D13">
        <v>190</v>
      </c>
      <c r="E13">
        <f>IF(WEEKDAY(ekodom4[[#This Row],[Data]],2) = 3,70,0)</f>
        <v>70</v>
      </c>
      <c r="F13" s="2">
        <f>IF(AND(MONTH(ekodom4[[#This Row],[Data]])&gt;=4,MONTH(ekodom4[[#This Row],[Data]])&lt;=9),1,0)</f>
        <v>0</v>
      </c>
      <c r="G13" s="2">
        <f>IF(ekodom4[[#This Row],[Czy data pod?]] = 1,IF(ekodom4[[#This Row],[retencja]] = 0,G12+1,0),0)</f>
        <v>0</v>
      </c>
      <c r="H13">
        <f>IF(ekodom4[[#This Row],[Kolumna1]] = 0,0,IF(MOD(ekodom4[[#This Row],[Kolumna1]],5) = 0,300,0))</f>
        <v>0</v>
      </c>
      <c r="I13">
        <f>ekodom4[[#This Row],[Codziennie]]+ekodom4[[#This Row],[Prace]]+ekodom4[[#This Row],[Podlewanie]]</f>
        <v>260</v>
      </c>
      <c r="J13" s="3">
        <f>IF(ekodom4[[#This Row],[Zużycie]]&gt;ekodom4[[#This Row],[Stan]],ABS(ekodom4[[#This Row],[Zużycie]]-ekodom4[[#This Row],[Stan]]),0)</f>
        <v>0</v>
      </c>
      <c r="K13" s="3">
        <f>ekodom4[[#This Row],[Stan]]-ekodom4[[#This Row],[Zużycie]]+ekodom4[[#This Row],[Z wodociągów]]</f>
        <v>3490</v>
      </c>
    </row>
    <row r="14" spans="1:14" x14ac:dyDescent="0.3">
      <c r="A14" s="1">
        <v>44574</v>
      </c>
      <c r="B14">
        <v>45</v>
      </c>
      <c r="C14">
        <f>ekodom4[[#This Row],[retencja]]+K13</f>
        <v>3535</v>
      </c>
      <c r="D14">
        <v>190</v>
      </c>
      <c r="E14">
        <f>IF(WEEKDAY(ekodom4[[#This Row],[Data]],2) = 3,70,0)</f>
        <v>0</v>
      </c>
      <c r="F14" s="2">
        <f>IF(AND(MONTH(ekodom4[[#This Row],[Data]])&gt;=4,MONTH(ekodom4[[#This Row],[Data]])&lt;=9),1,0)</f>
        <v>0</v>
      </c>
      <c r="G14" s="2">
        <f>IF(ekodom4[[#This Row],[Czy data pod?]] = 1,IF(ekodom4[[#This Row],[retencja]] = 0,G13+1,0),0)</f>
        <v>0</v>
      </c>
      <c r="H14">
        <f>IF(ekodom4[[#This Row],[Kolumna1]] = 0,0,IF(MOD(ekodom4[[#This Row],[Kolumna1]],5) = 0,300,0))</f>
        <v>0</v>
      </c>
      <c r="I14">
        <f>ekodom4[[#This Row],[Codziennie]]+ekodom4[[#This Row],[Prace]]+ekodom4[[#This Row],[Podlewanie]]</f>
        <v>190</v>
      </c>
      <c r="J14" s="3">
        <f>IF(ekodom4[[#This Row],[Zużycie]]&gt;ekodom4[[#This Row],[Stan]],ABS(ekodom4[[#This Row],[Zużycie]]-ekodom4[[#This Row],[Stan]]),0)</f>
        <v>0</v>
      </c>
      <c r="K14" s="3">
        <f>ekodom4[[#This Row],[Stan]]-ekodom4[[#This Row],[Zużycie]]+ekodom4[[#This Row],[Z wodociągów]]</f>
        <v>3345</v>
      </c>
    </row>
    <row r="15" spans="1:14" x14ac:dyDescent="0.3">
      <c r="A15" s="1">
        <v>44575</v>
      </c>
      <c r="B15">
        <v>0</v>
      </c>
      <c r="C15">
        <f>ekodom4[[#This Row],[retencja]]+K14</f>
        <v>3345</v>
      </c>
      <c r="D15">
        <v>190</v>
      </c>
      <c r="E15">
        <f>IF(WEEKDAY(ekodom4[[#This Row],[Data]],2) = 3,70,0)</f>
        <v>0</v>
      </c>
      <c r="F15" s="2">
        <f>IF(AND(MONTH(ekodom4[[#This Row],[Data]])&gt;=4,MONTH(ekodom4[[#This Row],[Data]])&lt;=9),1,0)</f>
        <v>0</v>
      </c>
      <c r="G15" s="2">
        <f>IF(ekodom4[[#This Row],[Czy data pod?]] = 1,IF(ekodom4[[#This Row],[retencja]] = 0,G14+1,0),0)</f>
        <v>0</v>
      </c>
      <c r="H15">
        <f>IF(ekodom4[[#This Row],[Kolumna1]] = 0,0,IF(MOD(ekodom4[[#This Row],[Kolumna1]],5) = 0,300,0))</f>
        <v>0</v>
      </c>
      <c r="I15">
        <f>ekodom4[[#This Row],[Codziennie]]+ekodom4[[#This Row],[Prace]]+ekodom4[[#This Row],[Podlewanie]]</f>
        <v>190</v>
      </c>
      <c r="J15" s="3">
        <f>IF(ekodom4[[#This Row],[Zużycie]]&gt;ekodom4[[#This Row],[Stan]],ABS(ekodom4[[#This Row],[Zużycie]]-ekodom4[[#This Row],[Stan]]),0)</f>
        <v>0</v>
      </c>
      <c r="K15" s="3">
        <f>ekodom4[[#This Row],[Stan]]-ekodom4[[#This Row],[Zużycie]]+ekodom4[[#This Row],[Z wodociągów]]</f>
        <v>3155</v>
      </c>
    </row>
    <row r="16" spans="1:14" x14ac:dyDescent="0.3">
      <c r="A16" s="1">
        <v>44576</v>
      </c>
      <c r="B16">
        <v>0</v>
      </c>
      <c r="C16">
        <f>ekodom4[[#This Row],[retencja]]+K15</f>
        <v>3155</v>
      </c>
      <c r="D16">
        <v>190</v>
      </c>
      <c r="E16">
        <f>IF(WEEKDAY(ekodom4[[#This Row],[Data]],2) = 3,70,0)</f>
        <v>0</v>
      </c>
      <c r="F16" s="2">
        <f>IF(AND(MONTH(ekodom4[[#This Row],[Data]])&gt;=4,MONTH(ekodom4[[#This Row],[Data]])&lt;=9),1,0)</f>
        <v>0</v>
      </c>
      <c r="G16" s="2">
        <f>IF(ekodom4[[#This Row],[Czy data pod?]] = 1,IF(ekodom4[[#This Row],[retencja]] = 0,G15+1,0),0)</f>
        <v>0</v>
      </c>
      <c r="H16">
        <f>IF(ekodom4[[#This Row],[Kolumna1]] = 0,0,IF(MOD(ekodom4[[#This Row],[Kolumna1]],5) = 0,300,0))</f>
        <v>0</v>
      </c>
      <c r="I16">
        <f>ekodom4[[#This Row],[Codziennie]]+ekodom4[[#This Row],[Prace]]+ekodom4[[#This Row],[Podlewanie]]</f>
        <v>190</v>
      </c>
      <c r="J16" s="3">
        <f>IF(ekodom4[[#This Row],[Zużycie]]&gt;ekodom4[[#This Row],[Stan]],ABS(ekodom4[[#This Row],[Zużycie]]-ekodom4[[#This Row],[Stan]]),0)</f>
        <v>0</v>
      </c>
      <c r="K16" s="3">
        <f>ekodom4[[#This Row],[Stan]]-ekodom4[[#This Row],[Zużycie]]+ekodom4[[#This Row],[Z wodociągów]]</f>
        <v>2965</v>
      </c>
    </row>
    <row r="17" spans="1:11" x14ac:dyDescent="0.3">
      <c r="A17" s="1">
        <v>44577</v>
      </c>
      <c r="B17">
        <v>0</v>
      </c>
      <c r="C17">
        <f>ekodom4[[#This Row],[retencja]]+K16</f>
        <v>2965</v>
      </c>
      <c r="D17">
        <v>190</v>
      </c>
      <c r="E17">
        <f>IF(WEEKDAY(ekodom4[[#This Row],[Data]],2) = 3,70,0)</f>
        <v>0</v>
      </c>
      <c r="F17" s="2">
        <f>IF(AND(MONTH(ekodom4[[#This Row],[Data]])&gt;=4,MONTH(ekodom4[[#This Row],[Data]])&lt;=9),1,0)</f>
        <v>0</v>
      </c>
      <c r="G17" s="2">
        <f>IF(ekodom4[[#This Row],[Czy data pod?]] = 1,IF(ekodom4[[#This Row],[retencja]] = 0,G16+1,0),0)</f>
        <v>0</v>
      </c>
      <c r="H17">
        <f>IF(ekodom4[[#This Row],[Kolumna1]] = 0,0,IF(MOD(ekodom4[[#This Row],[Kolumna1]],5) = 0,300,0))</f>
        <v>0</v>
      </c>
      <c r="I17">
        <f>ekodom4[[#This Row],[Codziennie]]+ekodom4[[#This Row],[Prace]]+ekodom4[[#This Row],[Podlewanie]]</f>
        <v>190</v>
      </c>
      <c r="J17" s="3">
        <f>IF(ekodom4[[#This Row],[Zużycie]]&gt;ekodom4[[#This Row],[Stan]],ABS(ekodom4[[#This Row],[Zużycie]]-ekodom4[[#This Row],[Stan]]),0)</f>
        <v>0</v>
      </c>
      <c r="K17" s="3">
        <f>ekodom4[[#This Row],[Stan]]-ekodom4[[#This Row],[Zużycie]]+ekodom4[[#This Row],[Z wodociągów]]</f>
        <v>2775</v>
      </c>
    </row>
    <row r="18" spans="1:11" x14ac:dyDescent="0.3">
      <c r="A18" s="1">
        <v>44578</v>
      </c>
      <c r="B18">
        <v>0</v>
      </c>
      <c r="C18">
        <f>ekodom4[[#This Row],[retencja]]+K17</f>
        <v>2775</v>
      </c>
      <c r="D18">
        <v>190</v>
      </c>
      <c r="E18">
        <f>IF(WEEKDAY(ekodom4[[#This Row],[Data]],2) = 3,70,0)</f>
        <v>0</v>
      </c>
      <c r="F18" s="2">
        <f>IF(AND(MONTH(ekodom4[[#This Row],[Data]])&gt;=4,MONTH(ekodom4[[#This Row],[Data]])&lt;=9),1,0)</f>
        <v>0</v>
      </c>
      <c r="G18" s="2">
        <f>IF(ekodom4[[#This Row],[Czy data pod?]] = 1,IF(ekodom4[[#This Row],[retencja]] = 0,G17+1,0),0)</f>
        <v>0</v>
      </c>
      <c r="H18">
        <f>IF(ekodom4[[#This Row],[Kolumna1]] = 0,0,IF(MOD(ekodom4[[#This Row],[Kolumna1]],5) = 0,300,0))</f>
        <v>0</v>
      </c>
      <c r="I18">
        <f>ekodom4[[#This Row],[Codziennie]]+ekodom4[[#This Row],[Prace]]+ekodom4[[#This Row],[Podlewanie]]</f>
        <v>190</v>
      </c>
      <c r="J18" s="3">
        <f>IF(ekodom4[[#This Row],[Zużycie]]&gt;ekodom4[[#This Row],[Stan]],ABS(ekodom4[[#This Row],[Zużycie]]-ekodom4[[#This Row],[Stan]]),0)</f>
        <v>0</v>
      </c>
      <c r="K18" s="3">
        <f>ekodom4[[#This Row],[Stan]]-ekodom4[[#This Row],[Zużycie]]+ekodom4[[#This Row],[Z wodociągów]]</f>
        <v>2585</v>
      </c>
    </row>
    <row r="19" spans="1:11" x14ac:dyDescent="0.3">
      <c r="A19" s="1">
        <v>44579</v>
      </c>
      <c r="B19">
        <v>0</v>
      </c>
      <c r="C19">
        <f>ekodom4[[#This Row],[retencja]]+K18</f>
        <v>2585</v>
      </c>
      <c r="D19">
        <v>190</v>
      </c>
      <c r="E19">
        <f>IF(WEEKDAY(ekodom4[[#This Row],[Data]],2) = 3,70,0)</f>
        <v>0</v>
      </c>
      <c r="F19" s="2">
        <f>IF(AND(MONTH(ekodom4[[#This Row],[Data]])&gt;=4,MONTH(ekodom4[[#This Row],[Data]])&lt;=9),1,0)</f>
        <v>0</v>
      </c>
      <c r="G19" s="2">
        <f>IF(ekodom4[[#This Row],[Czy data pod?]] = 1,IF(ekodom4[[#This Row],[retencja]] = 0,G18+1,0),0)</f>
        <v>0</v>
      </c>
      <c r="H19">
        <f>IF(ekodom4[[#This Row],[Kolumna1]] = 0,0,IF(MOD(ekodom4[[#This Row],[Kolumna1]],5) = 0,300,0))</f>
        <v>0</v>
      </c>
      <c r="I19">
        <f>ekodom4[[#This Row],[Codziennie]]+ekodom4[[#This Row],[Prace]]+ekodom4[[#This Row],[Podlewanie]]</f>
        <v>190</v>
      </c>
      <c r="J19" s="3">
        <f>IF(ekodom4[[#This Row],[Zużycie]]&gt;ekodom4[[#This Row],[Stan]],ABS(ekodom4[[#This Row],[Zużycie]]-ekodom4[[#This Row],[Stan]]),0)</f>
        <v>0</v>
      </c>
      <c r="K19" s="3">
        <f>ekodom4[[#This Row],[Stan]]-ekodom4[[#This Row],[Zużycie]]+ekodom4[[#This Row],[Z wodociągów]]</f>
        <v>2395</v>
      </c>
    </row>
    <row r="20" spans="1:11" x14ac:dyDescent="0.3">
      <c r="A20" s="1">
        <v>44580</v>
      </c>
      <c r="B20">
        <v>0</v>
      </c>
      <c r="C20">
        <f>ekodom4[[#This Row],[retencja]]+K19</f>
        <v>2395</v>
      </c>
      <c r="D20">
        <v>190</v>
      </c>
      <c r="E20">
        <f>IF(WEEKDAY(ekodom4[[#This Row],[Data]],2) = 3,70,0)</f>
        <v>70</v>
      </c>
      <c r="F20" s="2">
        <f>IF(AND(MONTH(ekodom4[[#This Row],[Data]])&gt;=4,MONTH(ekodom4[[#This Row],[Data]])&lt;=9),1,0)</f>
        <v>0</v>
      </c>
      <c r="G20" s="2">
        <f>IF(ekodom4[[#This Row],[Czy data pod?]] = 1,IF(ekodom4[[#This Row],[retencja]] = 0,G19+1,0),0)</f>
        <v>0</v>
      </c>
      <c r="H20">
        <f>IF(ekodom4[[#This Row],[Kolumna1]] = 0,0,IF(MOD(ekodom4[[#This Row],[Kolumna1]],5) = 0,300,0))</f>
        <v>0</v>
      </c>
      <c r="I20">
        <f>ekodom4[[#This Row],[Codziennie]]+ekodom4[[#This Row],[Prace]]+ekodom4[[#This Row],[Podlewanie]]</f>
        <v>260</v>
      </c>
      <c r="J20" s="3">
        <f>IF(ekodom4[[#This Row],[Zużycie]]&gt;ekodom4[[#This Row],[Stan]],ABS(ekodom4[[#This Row],[Zużycie]]-ekodom4[[#This Row],[Stan]]),0)</f>
        <v>0</v>
      </c>
      <c r="K20" s="3">
        <f>ekodom4[[#This Row],[Stan]]-ekodom4[[#This Row],[Zużycie]]+ekodom4[[#This Row],[Z wodociągów]]</f>
        <v>2135</v>
      </c>
    </row>
    <row r="21" spans="1:11" x14ac:dyDescent="0.3">
      <c r="A21" s="1">
        <v>44581</v>
      </c>
      <c r="B21">
        <v>0</v>
      </c>
      <c r="C21">
        <f>ekodom4[[#This Row],[retencja]]+K20</f>
        <v>2135</v>
      </c>
      <c r="D21">
        <v>190</v>
      </c>
      <c r="E21">
        <f>IF(WEEKDAY(ekodom4[[#This Row],[Data]],2) = 3,70,0)</f>
        <v>0</v>
      </c>
      <c r="F21" s="2">
        <f>IF(AND(MONTH(ekodom4[[#This Row],[Data]])&gt;=4,MONTH(ekodom4[[#This Row],[Data]])&lt;=9),1,0)</f>
        <v>0</v>
      </c>
      <c r="G21" s="2">
        <f>IF(ekodom4[[#This Row],[Czy data pod?]] = 1,IF(ekodom4[[#This Row],[retencja]] = 0,G20+1,0),0)</f>
        <v>0</v>
      </c>
      <c r="H21">
        <f>IF(ekodom4[[#This Row],[Kolumna1]] = 0,0,IF(MOD(ekodom4[[#This Row],[Kolumna1]],5) = 0,300,0))</f>
        <v>0</v>
      </c>
      <c r="I21">
        <f>ekodom4[[#This Row],[Codziennie]]+ekodom4[[#This Row],[Prace]]+ekodom4[[#This Row],[Podlewanie]]</f>
        <v>190</v>
      </c>
      <c r="J21" s="3">
        <f>IF(ekodom4[[#This Row],[Zużycie]]&gt;ekodom4[[#This Row],[Stan]],ABS(ekodom4[[#This Row],[Zużycie]]-ekodom4[[#This Row],[Stan]]),0)</f>
        <v>0</v>
      </c>
      <c r="K21" s="3">
        <f>ekodom4[[#This Row],[Stan]]-ekodom4[[#This Row],[Zużycie]]+ekodom4[[#This Row],[Z wodociągów]]</f>
        <v>1945</v>
      </c>
    </row>
    <row r="22" spans="1:11" x14ac:dyDescent="0.3">
      <c r="A22" s="1">
        <v>44582</v>
      </c>
      <c r="B22">
        <v>0</v>
      </c>
      <c r="C22">
        <f>ekodom4[[#This Row],[retencja]]+K21</f>
        <v>1945</v>
      </c>
      <c r="D22">
        <v>190</v>
      </c>
      <c r="E22">
        <f>IF(WEEKDAY(ekodom4[[#This Row],[Data]],2) = 3,70,0)</f>
        <v>0</v>
      </c>
      <c r="F22" s="2">
        <f>IF(AND(MONTH(ekodom4[[#This Row],[Data]])&gt;=4,MONTH(ekodom4[[#This Row],[Data]])&lt;=9),1,0)</f>
        <v>0</v>
      </c>
      <c r="G22" s="2">
        <f>IF(ekodom4[[#This Row],[Czy data pod?]] = 1,IF(ekodom4[[#This Row],[retencja]] = 0,G21+1,0),0)</f>
        <v>0</v>
      </c>
      <c r="H22">
        <f>IF(ekodom4[[#This Row],[Kolumna1]] = 0,0,IF(MOD(ekodom4[[#This Row],[Kolumna1]],5) = 0,300,0))</f>
        <v>0</v>
      </c>
      <c r="I22">
        <f>ekodom4[[#This Row],[Codziennie]]+ekodom4[[#This Row],[Prace]]+ekodom4[[#This Row],[Podlewanie]]</f>
        <v>190</v>
      </c>
      <c r="J22" s="3">
        <f>IF(ekodom4[[#This Row],[Zużycie]]&gt;ekodom4[[#This Row],[Stan]],ABS(ekodom4[[#This Row],[Zużycie]]-ekodom4[[#This Row],[Stan]]),0)</f>
        <v>0</v>
      </c>
      <c r="K22" s="3">
        <f>ekodom4[[#This Row],[Stan]]-ekodom4[[#This Row],[Zużycie]]+ekodom4[[#This Row],[Z wodociągów]]</f>
        <v>1755</v>
      </c>
    </row>
    <row r="23" spans="1:11" x14ac:dyDescent="0.3">
      <c r="A23" s="1">
        <v>44583</v>
      </c>
      <c r="B23">
        <v>0</v>
      </c>
      <c r="C23">
        <f>ekodom4[[#This Row],[retencja]]+K22</f>
        <v>1755</v>
      </c>
      <c r="D23">
        <v>190</v>
      </c>
      <c r="E23">
        <f>IF(WEEKDAY(ekodom4[[#This Row],[Data]],2) = 3,70,0)</f>
        <v>0</v>
      </c>
      <c r="F23" s="2">
        <f>IF(AND(MONTH(ekodom4[[#This Row],[Data]])&gt;=4,MONTH(ekodom4[[#This Row],[Data]])&lt;=9),1,0)</f>
        <v>0</v>
      </c>
      <c r="G23" s="2">
        <f>IF(ekodom4[[#This Row],[Czy data pod?]] = 1,IF(ekodom4[[#This Row],[retencja]] = 0,G22+1,0),0)</f>
        <v>0</v>
      </c>
      <c r="H23">
        <f>IF(ekodom4[[#This Row],[Kolumna1]] = 0,0,IF(MOD(ekodom4[[#This Row],[Kolumna1]],5) = 0,300,0))</f>
        <v>0</v>
      </c>
      <c r="I23">
        <f>ekodom4[[#This Row],[Codziennie]]+ekodom4[[#This Row],[Prace]]+ekodom4[[#This Row],[Podlewanie]]</f>
        <v>190</v>
      </c>
      <c r="J23" s="3">
        <f>IF(ekodom4[[#This Row],[Zużycie]]&gt;ekodom4[[#This Row],[Stan]],ABS(ekodom4[[#This Row],[Zużycie]]-ekodom4[[#This Row],[Stan]]),0)</f>
        <v>0</v>
      </c>
      <c r="K23" s="3">
        <f>ekodom4[[#This Row],[Stan]]-ekodom4[[#This Row],[Zużycie]]+ekodom4[[#This Row],[Z wodociągów]]</f>
        <v>1565</v>
      </c>
    </row>
    <row r="24" spans="1:11" x14ac:dyDescent="0.3">
      <c r="A24" s="1">
        <v>44584</v>
      </c>
      <c r="B24">
        <v>33</v>
      </c>
      <c r="C24">
        <f>ekodom4[[#This Row],[retencja]]+K23</f>
        <v>1598</v>
      </c>
      <c r="D24">
        <v>190</v>
      </c>
      <c r="E24">
        <f>IF(WEEKDAY(ekodom4[[#This Row],[Data]],2) = 3,70,0)</f>
        <v>0</v>
      </c>
      <c r="F24" s="2">
        <f>IF(AND(MONTH(ekodom4[[#This Row],[Data]])&gt;=4,MONTH(ekodom4[[#This Row],[Data]])&lt;=9),1,0)</f>
        <v>0</v>
      </c>
      <c r="G24" s="2">
        <f>IF(ekodom4[[#This Row],[Czy data pod?]] = 1,IF(ekodom4[[#This Row],[retencja]] = 0,G23+1,0),0)</f>
        <v>0</v>
      </c>
      <c r="H24">
        <f>IF(ekodom4[[#This Row],[Kolumna1]] = 0,0,IF(MOD(ekodom4[[#This Row],[Kolumna1]],5) = 0,300,0))</f>
        <v>0</v>
      </c>
      <c r="I24">
        <f>ekodom4[[#This Row],[Codziennie]]+ekodom4[[#This Row],[Prace]]+ekodom4[[#This Row],[Podlewanie]]</f>
        <v>190</v>
      </c>
      <c r="J24" s="3">
        <f>IF(ekodom4[[#This Row],[Zużycie]]&gt;ekodom4[[#This Row],[Stan]],ABS(ekodom4[[#This Row],[Zużycie]]-ekodom4[[#This Row],[Stan]]),0)</f>
        <v>0</v>
      </c>
      <c r="K24" s="3">
        <f>ekodom4[[#This Row],[Stan]]-ekodom4[[#This Row],[Zużycie]]+ekodom4[[#This Row],[Z wodociągów]]</f>
        <v>1408</v>
      </c>
    </row>
    <row r="25" spans="1:11" x14ac:dyDescent="0.3">
      <c r="A25" s="1">
        <v>44585</v>
      </c>
      <c r="B25">
        <v>75</v>
      </c>
      <c r="C25">
        <f>ekodom4[[#This Row],[retencja]]+K24</f>
        <v>1483</v>
      </c>
      <c r="D25">
        <v>190</v>
      </c>
      <c r="E25">
        <f>IF(WEEKDAY(ekodom4[[#This Row],[Data]],2) = 3,70,0)</f>
        <v>0</v>
      </c>
      <c r="F25" s="2">
        <f>IF(AND(MONTH(ekodom4[[#This Row],[Data]])&gt;=4,MONTH(ekodom4[[#This Row],[Data]])&lt;=9),1,0)</f>
        <v>0</v>
      </c>
      <c r="G25" s="2">
        <f>IF(ekodom4[[#This Row],[Czy data pod?]] = 1,IF(ekodom4[[#This Row],[retencja]] = 0,G24+1,0),0)</f>
        <v>0</v>
      </c>
      <c r="H25">
        <f>IF(ekodom4[[#This Row],[Kolumna1]] = 0,0,IF(MOD(ekodom4[[#This Row],[Kolumna1]],5) = 0,300,0))</f>
        <v>0</v>
      </c>
      <c r="I25">
        <f>ekodom4[[#This Row],[Codziennie]]+ekodom4[[#This Row],[Prace]]+ekodom4[[#This Row],[Podlewanie]]</f>
        <v>190</v>
      </c>
      <c r="J25" s="3">
        <f>IF(ekodom4[[#This Row],[Zużycie]]&gt;ekodom4[[#This Row],[Stan]],ABS(ekodom4[[#This Row],[Zużycie]]-ekodom4[[#This Row],[Stan]]),0)</f>
        <v>0</v>
      </c>
      <c r="K25" s="3">
        <f>ekodom4[[#This Row],[Stan]]-ekodom4[[#This Row],[Zużycie]]+ekodom4[[#This Row],[Z wodociągów]]</f>
        <v>1293</v>
      </c>
    </row>
    <row r="26" spans="1:11" x14ac:dyDescent="0.3">
      <c r="A26" s="1">
        <v>44586</v>
      </c>
      <c r="B26">
        <v>537</v>
      </c>
      <c r="C26">
        <f>ekodom4[[#This Row],[retencja]]+K25</f>
        <v>1830</v>
      </c>
      <c r="D26">
        <v>190</v>
      </c>
      <c r="E26">
        <f>IF(WEEKDAY(ekodom4[[#This Row],[Data]],2) = 3,70,0)</f>
        <v>0</v>
      </c>
      <c r="F26" s="2">
        <f>IF(AND(MONTH(ekodom4[[#This Row],[Data]])&gt;=4,MONTH(ekodom4[[#This Row],[Data]])&lt;=9),1,0)</f>
        <v>0</v>
      </c>
      <c r="G26" s="2">
        <f>IF(ekodom4[[#This Row],[Czy data pod?]] = 1,IF(ekodom4[[#This Row],[retencja]] = 0,G25+1,0),0)</f>
        <v>0</v>
      </c>
      <c r="H26">
        <f>IF(ekodom4[[#This Row],[Kolumna1]] = 0,0,IF(MOD(ekodom4[[#This Row],[Kolumna1]],5) = 0,300,0))</f>
        <v>0</v>
      </c>
      <c r="I26">
        <f>ekodom4[[#This Row],[Codziennie]]+ekodom4[[#This Row],[Prace]]+ekodom4[[#This Row],[Podlewanie]]</f>
        <v>190</v>
      </c>
      <c r="J26" s="3">
        <f>IF(ekodom4[[#This Row],[Zużycie]]&gt;ekodom4[[#This Row],[Stan]],ABS(ekodom4[[#This Row],[Zużycie]]-ekodom4[[#This Row],[Stan]]),0)</f>
        <v>0</v>
      </c>
      <c r="K26" s="3">
        <f>ekodom4[[#This Row],[Stan]]-ekodom4[[#This Row],[Zużycie]]+ekodom4[[#This Row],[Z wodociągów]]</f>
        <v>1640</v>
      </c>
    </row>
    <row r="27" spans="1:11" x14ac:dyDescent="0.3">
      <c r="A27" s="1">
        <v>44587</v>
      </c>
      <c r="B27">
        <v>826</v>
      </c>
      <c r="C27">
        <f>ekodom4[[#This Row],[retencja]]+K26</f>
        <v>2466</v>
      </c>
      <c r="D27">
        <v>190</v>
      </c>
      <c r="E27">
        <f>IF(WEEKDAY(ekodom4[[#This Row],[Data]],2) = 3,70,0)</f>
        <v>70</v>
      </c>
      <c r="F27" s="2">
        <f>IF(AND(MONTH(ekodom4[[#This Row],[Data]])&gt;=4,MONTH(ekodom4[[#This Row],[Data]])&lt;=9),1,0)</f>
        <v>0</v>
      </c>
      <c r="G27" s="2">
        <f>IF(ekodom4[[#This Row],[Czy data pod?]] = 1,IF(ekodom4[[#This Row],[retencja]] = 0,G26+1,0),0)</f>
        <v>0</v>
      </c>
      <c r="H27">
        <f>IF(ekodom4[[#This Row],[Kolumna1]] = 0,0,IF(MOD(ekodom4[[#This Row],[Kolumna1]],5) = 0,300,0))</f>
        <v>0</v>
      </c>
      <c r="I27">
        <f>ekodom4[[#This Row],[Codziennie]]+ekodom4[[#This Row],[Prace]]+ekodom4[[#This Row],[Podlewanie]]</f>
        <v>260</v>
      </c>
      <c r="J27" s="3">
        <f>IF(ekodom4[[#This Row],[Zużycie]]&gt;ekodom4[[#This Row],[Stan]],ABS(ekodom4[[#This Row],[Zużycie]]-ekodom4[[#This Row],[Stan]]),0)</f>
        <v>0</v>
      </c>
      <c r="K27" s="3">
        <f>ekodom4[[#This Row],[Stan]]-ekodom4[[#This Row],[Zużycie]]+ekodom4[[#This Row],[Z wodociągów]]</f>
        <v>2206</v>
      </c>
    </row>
    <row r="28" spans="1:11" x14ac:dyDescent="0.3">
      <c r="A28" s="1">
        <v>44588</v>
      </c>
      <c r="B28">
        <v>26</v>
      </c>
      <c r="C28">
        <f>ekodom4[[#This Row],[retencja]]+K27</f>
        <v>2232</v>
      </c>
      <c r="D28">
        <v>190</v>
      </c>
      <c r="E28">
        <f>IF(WEEKDAY(ekodom4[[#This Row],[Data]],2) = 3,70,0)</f>
        <v>0</v>
      </c>
      <c r="F28" s="2">
        <f>IF(AND(MONTH(ekodom4[[#This Row],[Data]])&gt;=4,MONTH(ekodom4[[#This Row],[Data]])&lt;=9),1,0)</f>
        <v>0</v>
      </c>
      <c r="G28" s="2">
        <f>IF(ekodom4[[#This Row],[Czy data pod?]] = 1,IF(ekodom4[[#This Row],[retencja]] = 0,G27+1,0),0)</f>
        <v>0</v>
      </c>
      <c r="H28">
        <f>IF(ekodom4[[#This Row],[Kolumna1]] = 0,0,IF(MOD(ekodom4[[#This Row],[Kolumna1]],5) = 0,300,0))</f>
        <v>0</v>
      </c>
      <c r="I28">
        <f>ekodom4[[#This Row],[Codziennie]]+ekodom4[[#This Row],[Prace]]+ekodom4[[#This Row],[Podlewanie]]</f>
        <v>190</v>
      </c>
      <c r="J28" s="3">
        <f>IF(ekodom4[[#This Row],[Zużycie]]&gt;ekodom4[[#This Row],[Stan]],ABS(ekodom4[[#This Row],[Zużycie]]-ekodom4[[#This Row],[Stan]]),0)</f>
        <v>0</v>
      </c>
      <c r="K28" s="3">
        <f>ekodom4[[#This Row],[Stan]]-ekodom4[[#This Row],[Zużycie]]+ekodom4[[#This Row],[Z wodociągów]]</f>
        <v>2042</v>
      </c>
    </row>
    <row r="29" spans="1:11" x14ac:dyDescent="0.3">
      <c r="A29" s="1">
        <v>44589</v>
      </c>
      <c r="B29">
        <v>0</v>
      </c>
      <c r="C29">
        <f>ekodom4[[#This Row],[retencja]]+K28</f>
        <v>2042</v>
      </c>
      <c r="D29">
        <v>190</v>
      </c>
      <c r="E29">
        <f>IF(WEEKDAY(ekodom4[[#This Row],[Data]],2) = 3,70,0)</f>
        <v>0</v>
      </c>
      <c r="F29" s="2">
        <f>IF(AND(MONTH(ekodom4[[#This Row],[Data]])&gt;=4,MONTH(ekodom4[[#This Row],[Data]])&lt;=9),1,0)</f>
        <v>0</v>
      </c>
      <c r="G29" s="2">
        <f>IF(ekodom4[[#This Row],[Czy data pod?]] = 1,IF(ekodom4[[#This Row],[retencja]] = 0,G28+1,0),0)</f>
        <v>0</v>
      </c>
      <c r="H29">
        <f>IF(ekodom4[[#This Row],[Kolumna1]] = 0,0,IF(MOD(ekodom4[[#This Row],[Kolumna1]],5) = 0,300,0))</f>
        <v>0</v>
      </c>
      <c r="I29">
        <f>ekodom4[[#This Row],[Codziennie]]+ekodom4[[#This Row],[Prace]]+ekodom4[[#This Row],[Podlewanie]]</f>
        <v>190</v>
      </c>
      <c r="J29" s="3">
        <f>IF(ekodom4[[#This Row],[Zużycie]]&gt;ekodom4[[#This Row],[Stan]],ABS(ekodom4[[#This Row],[Zużycie]]-ekodom4[[#This Row],[Stan]]),0)</f>
        <v>0</v>
      </c>
      <c r="K29" s="3">
        <f>ekodom4[[#This Row],[Stan]]-ekodom4[[#This Row],[Zużycie]]+ekodom4[[#This Row],[Z wodociągów]]</f>
        <v>1852</v>
      </c>
    </row>
    <row r="30" spans="1:11" x14ac:dyDescent="0.3">
      <c r="A30" s="1">
        <v>44590</v>
      </c>
      <c r="B30">
        <v>0</v>
      </c>
      <c r="C30">
        <f>ekodom4[[#This Row],[retencja]]+K29</f>
        <v>1852</v>
      </c>
      <c r="D30">
        <v>190</v>
      </c>
      <c r="E30">
        <f>IF(WEEKDAY(ekodom4[[#This Row],[Data]],2) = 3,70,0)</f>
        <v>0</v>
      </c>
      <c r="F30" s="2">
        <f>IF(AND(MONTH(ekodom4[[#This Row],[Data]])&gt;=4,MONTH(ekodom4[[#This Row],[Data]])&lt;=9),1,0)</f>
        <v>0</v>
      </c>
      <c r="G30" s="2">
        <f>IF(ekodom4[[#This Row],[Czy data pod?]] = 1,IF(ekodom4[[#This Row],[retencja]] = 0,G29+1,0),0)</f>
        <v>0</v>
      </c>
      <c r="H30">
        <f>IF(ekodom4[[#This Row],[Kolumna1]] = 0,0,IF(MOD(ekodom4[[#This Row],[Kolumna1]],5) = 0,300,0))</f>
        <v>0</v>
      </c>
      <c r="I30">
        <f>ekodom4[[#This Row],[Codziennie]]+ekodom4[[#This Row],[Prace]]+ekodom4[[#This Row],[Podlewanie]]</f>
        <v>190</v>
      </c>
      <c r="J30" s="3">
        <f>IF(ekodom4[[#This Row],[Zużycie]]&gt;ekodom4[[#This Row],[Stan]],ABS(ekodom4[[#This Row],[Zużycie]]-ekodom4[[#This Row],[Stan]]),0)</f>
        <v>0</v>
      </c>
      <c r="K30" s="3">
        <f>ekodom4[[#This Row],[Stan]]-ekodom4[[#This Row],[Zużycie]]+ekodom4[[#This Row],[Z wodociągów]]</f>
        <v>1662</v>
      </c>
    </row>
    <row r="31" spans="1:11" x14ac:dyDescent="0.3">
      <c r="A31" s="1">
        <v>44591</v>
      </c>
      <c r="B31">
        <v>0</v>
      </c>
      <c r="C31">
        <f>ekodom4[[#This Row],[retencja]]+K30</f>
        <v>1662</v>
      </c>
      <c r="D31">
        <v>190</v>
      </c>
      <c r="E31">
        <f>IF(WEEKDAY(ekodom4[[#This Row],[Data]],2) = 3,70,0)</f>
        <v>0</v>
      </c>
      <c r="F31" s="2">
        <f>IF(AND(MONTH(ekodom4[[#This Row],[Data]])&gt;=4,MONTH(ekodom4[[#This Row],[Data]])&lt;=9),1,0)</f>
        <v>0</v>
      </c>
      <c r="G31" s="2">
        <f>IF(ekodom4[[#This Row],[Czy data pod?]] = 1,IF(ekodom4[[#This Row],[retencja]] = 0,G30+1,0),0)</f>
        <v>0</v>
      </c>
      <c r="H31">
        <f>IF(ekodom4[[#This Row],[Kolumna1]] = 0,0,IF(MOD(ekodom4[[#This Row],[Kolumna1]],5) = 0,300,0))</f>
        <v>0</v>
      </c>
      <c r="I31">
        <f>ekodom4[[#This Row],[Codziennie]]+ekodom4[[#This Row],[Prace]]+ekodom4[[#This Row],[Podlewanie]]</f>
        <v>190</v>
      </c>
      <c r="J31" s="3">
        <f>IF(ekodom4[[#This Row],[Zużycie]]&gt;ekodom4[[#This Row],[Stan]],ABS(ekodom4[[#This Row],[Zużycie]]-ekodom4[[#This Row],[Stan]]),0)</f>
        <v>0</v>
      </c>
      <c r="K31" s="3">
        <f>ekodom4[[#This Row],[Stan]]-ekodom4[[#This Row],[Zużycie]]+ekodom4[[#This Row],[Z wodociągów]]</f>
        <v>1472</v>
      </c>
    </row>
    <row r="32" spans="1:11" x14ac:dyDescent="0.3">
      <c r="A32" s="1">
        <v>44592</v>
      </c>
      <c r="B32">
        <v>0</v>
      </c>
      <c r="C32">
        <f>ekodom4[[#This Row],[retencja]]+K31</f>
        <v>1472</v>
      </c>
      <c r="D32">
        <v>190</v>
      </c>
      <c r="E32">
        <f>IF(WEEKDAY(ekodom4[[#This Row],[Data]],2) = 3,70,0)</f>
        <v>0</v>
      </c>
      <c r="F32" s="2">
        <f>IF(AND(MONTH(ekodom4[[#This Row],[Data]])&gt;=4,MONTH(ekodom4[[#This Row],[Data]])&lt;=9),1,0)</f>
        <v>0</v>
      </c>
      <c r="G32" s="2">
        <f>IF(ekodom4[[#This Row],[Czy data pod?]] = 1,IF(ekodom4[[#This Row],[retencja]] = 0,G31+1,0),0)</f>
        <v>0</v>
      </c>
      <c r="H32">
        <f>IF(ekodom4[[#This Row],[Kolumna1]] = 0,0,IF(MOD(ekodom4[[#This Row],[Kolumna1]],5) = 0,300,0))</f>
        <v>0</v>
      </c>
      <c r="I32">
        <f>ekodom4[[#This Row],[Codziennie]]+ekodom4[[#This Row],[Prace]]+ekodom4[[#This Row],[Podlewanie]]</f>
        <v>190</v>
      </c>
      <c r="J32" s="3">
        <f>IF(ekodom4[[#This Row],[Zużycie]]&gt;ekodom4[[#This Row],[Stan]],ABS(ekodom4[[#This Row],[Zużycie]]-ekodom4[[#This Row],[Stan]]),0)</f>
        <v>0</v>
      </c>
      <c r="K32" s="3">
        <f>ekodom4[[#This Row],[Stan]]-ekodom4[[#This Row],[Zużycie]]+ekodom4[[#This Row],[Z wodociągów]]</f>
        <v>1282</v>
      </c>
    </row>
    <row r="33" spans="1:11" x14ac:dyDescent="0.3">
      <c r="A33" s="1">
        <v>44593</v>
      </c>
      <c r="B33">
        <v>0</v>
      </c>
      <c r="C33">
        <f>ekodom4[[#This Row],[retencja]]+K32</f>
        <v>1282</v>
      </c>
      <c r="D33">
        <v>190</v>
      </c>
      <c r="E33">
        <f>IF(WEEKDAY(ekodom4[[#This Row],[Data]],2) = 3,70,0)</f>
        <v>0</v>
      </c>
      <c r="F33" s="2">
        <f>IF(AND(MONTH(ekodom4[[#This Row],[Data]])&gt;=4,MONTH(ekodom4[[#This Row],[Data]])&lt;=9),1,0)</f>
        <v>0</v>
      </c>
      <c r="G33" s="2">
        <f>IF(ekodom4[[#This Row],[Czy data pod?]] = 1,IF(ekodom4[[#This Row],[retencja]] = 0,G32+1,0),0)</f>
        <v>0</v>
      </c>
      <c r="H33">
        <f>IF(ekodom4[[#This Row],[Kolumna1]] = 0,0,IF(MOD(ekodom4[[#This Row],[Kolumna1]],5) = 0,300,0))</f>
        <v>0</v>
      </c>
      <c r="I33">
        <f>ekodom4[[#This Row],[Codziennie]]+ekodom4[[#This Row],[Prace]]+ekodom4[[#This Row],[Podlewanie]]</f>
        <v>190</v>
      </c>
      <c r="J33" s="3">
        <f>IF(ekodom4[[#This Row],[Zużycie]]&gt;ekodom4[[#This Row],[Stan]],ABS(ekodom4[[#This Row],[Zużycie]]-ekodom4[[#This Row],[Stan]]),0)</f>
        <v>0</v>
      </c>
      <c r="K33" s="3">
        <f>ekodom4[[#This Row],[Stan]]-ekodom4[[#This Row],[Zużycie]]+ekodom4[[#This Row],[Z wodociągów]]</f>
        <v>1092</v>
      </c>
    </row>
    <row r="34" spans="1:11" x14ac:dyDescent="0.3">
      <c r="A34" s="1">
        <v>44594</v>
      </c>
      <c r="B34">
        <v>0</v>
      </c>
      <c r="C34">
        <f>ekodom4[[#This Row],[retencja]]+K33</f>
        <v>1092</v>
      </c>
      <c r="D34">
        <v>190</v>
      </c>
      <c r="E34">
        <f>IF(WEEKDAY(ekodom4[[#This Row],[Data]],2) = 3,70,0)</f>
        <v>70</v>
      </c>
      <c r="F34" s="2">
        <f>IF(AND(MONTH(ekodom4[[#This Row],[Data]])&gt;=4,MONTH(ekodom4[[#This Row],[Data]])&lt;=9),1,0)</f>
        <v>0</v>
      </c>
      <c r="G34" s="2">
        <f>IF(ekodom4[[#This Row],[Czy data pod?]] = 1,IF(ekodom4[[#This Row],[retencja]] = 0,G33+1,0),0)</f>
        <v>0</v>
      </c>
      <c r="H34">
        <f>IF(ekodom4[[#This Row],[Kolumna1]] = 0,0,IF(MOD(ekodom4[[#This Row],[Kolumna1]],5) = 0,300,0))</f>
        <v>0</v>
      </c>
      <c r="I34">
        <f>ekodom4[[#This Row],[Codziennie]]+ekodom4[[#This Row],[Prace]]+ekodom4[[#This Row],[Podlewanie]]</f>
        <v>260</v>
      </c>
      <c r="J34" s="3">
        <f>IF(ekodom4[[#This Row],[Zużycie]]&gt;ekodom4[[#This Row],[Stan]],ABS(ekodom4[[#This Row],[Zużycie]]-ekodom4[[#This Row],[Stan]]),0)</f>
        <v>0</v>
      </c>
      <c r="K34" s="3">
        <f>ekodom4[[#This Row],[Stan]]-ekodom4[[#This Row],[Zużycie]]+ekodom4[[#This Row],[Z wodociągów]]</f>
        <v>832</v>
      </c>
    </row>
    <row r="35" spans="1:11" x14ac:dyDescent="0.3">
      <c r="A35" s="1">
        <v>44595</v>
      </c>
      <c r="B35">
        <v>0</v>
      </c>
      <c r="C35">
        <f>ekodom4[[#This Row],[retencja]]+K34</f>
        <v>832</v>
      </c>
      <c r="D35">
        <v>190</v>
      </c>
      <c r="E35">
        <f>IF(WEEKDAY(ekodom4[[#This Row],[Data]],2) = 3,70,0)</f>
        <v>0</v>
      </c>
      <c r="F35" s="2">
        <f>IF(AND(MONTH(ekodom4[[#This Row],[Data]])&gt;=4,MONTH(ekodom4[[#This Row],[Data]])&lt;=9),1,0)</f>
        <v>0</v>
      </c>
      <c r="G35" s="2">
        <f>IF(ekodom4[[#This Row],[Czy data pod?]] = 1,IF(ekodom4[[#This Row],[retencja]] = 0,G34+1,0),0)</f>
        <v>0</v>
      </c>
      <c r="H35">
        <f>IF(ekodom4[[#This Row],[Kolumna1]] = 0,0,IF(MOD(ekodom4[[#This Row],[Kolumna1]],5) = 0,300,0))</f>
        <v>0</v>
      </c>
      <c r="I35">
        <f>ekodom4[[#This Row],[Codziennie]]+ekodom4[[#This Row],[Prace]]+ekodom4[[#This Row],[Podlewanie]]</f>
        <v>190</v>
      </c>
      <c r="J35" s="3">
        <f>IF(ekodom4[[#This Row],[Zużycie]]&gt;ekodom4[[#This Row],[Stan]],ABS(ekodom4[[#This Row],[Zużycie]]-ekodom4[[#This Row],[Stan]]),0)</f>
        <v>0</v>
      </c>
      <c r="K35" s="3">
        <f>ekodom4[[#This Row],[Stan]]-ekodom4[[#This Row],[Zużycie]]+ekodom4[[#This Row],[Z wodociągów]]</f>
        <v>642</v>
      </c>
    </row>
    <row r="36" spans="1:11" x14ac:dyDescent="0.3">
      <c r="A36" s="1">
        <v>44596</v>
      </c>
      <c r="B36">
        <v>0</v>
      </c>
      <c r="C36">
        <f>ekodom4[[#This Row],[retencja]]+K35</f>
        <v>642</v>
      </c>
      <c r="D36">
        <v>190</v>
      </c>
      <c r="E36">
        <f>IF(WEEKDAY(ekodom4[[#This Row],[Data]],2) = 3,70,0)</f>
        <v>0</v>
      </c>
      <c r="F36" s="2">
        <f>IF(AND(MONTH(ekodom4[[#This Row],[Data]])&gt;=4,MONTH(ekodom4[[#This Row],[Data]])&lt;=9),1,0)</f>
        <v>0</v>
      </c>
      <c r="G36" s="2">
        <f>IF(ekodom4[[#This Row],[Czy data pod?]] = 1,IF(ekodom4[[#This Row],[retencja]] = 0,G35+1,0),0)</f>
        <v>0</v>
      </c>
      <c r="H36">
        <f>IF(ekodom4[[#This Row],[Kolumna1]] = 0,0,IF(MOD(ekodom4[[#This Row],[Kolumna1]],5) = 0,300,0))</f>
        <v>0</v>
      </c>
      <c r="I36">
        <f>ekodom4[[#This Row],[Codziennie]]+ekodom4[[#This Row],[Prace]]+ekodom4[[#This Row],[Podlewanie]]</f>
        <v>190</v>
      </c>
      <c r="J36" s="3">
        <f>IF(ekodom4[[#This Row],[Zużycie]]&gt;ekodom4[[#This Row],[Stan]],ABS(ekodom4[[#This Row],[Zużycie]]-ekodom4[[#This Row],[Stan]]),0)</f>
        <v>0</v>
      </c>
      <c r="K36" s="3">
        <f>ekodom4[[#This Row],[Stan]]-ekodom4[[#This Row],[Zużycie]]+ekodom4[[#This Row],[Z wodociągów]]</f>
        <v>452</v>
      </c>
    </row>
    <row r="37" spans="1:11" x14ac:dyDescent="0.3">
      <c r="A37" s="1">
        <v>44597</v>
      </c>
      <c r="B37">
        <v>97</v>
      </c>
      <c r="C37">
        <f>ekodom4[[#This Row],[retencja]]+K36</f>
        <v>549</v>
      </c>
      <c r="D37">
        <v>190</v>
      </c>
      <c r="E37">
        <f>IF(WEEKDAY(ekodom4[[#This Row],[Data]],2) = 3,70,0)</f>
        <v>0</v>
      </c>
      <c r="F37" s="2">
        <f>IF(AND(MONTH(ekodom4[[#This Row],[Data]])&gt;=4,MONTH(ekodom4[[#This Row],[Data]])&lt;=9),1,0)</f>
        <v>0</v>
      </c>
      <c r="G37" s="2">
        <f>IF(ekodom4[[#This Row],[Czy data pod?]] = 1,IF(ekodom4[[#This Row],[retencja]] = 0,G36+1,0),0)</f>
        <v>0</v>
      </c>
      <c r="H37">
        <f>IF(ekodom4[[#This Row],[Kolumna1]] = 0,0,IF(MOD(ekodom4[[#This Row],[Kolumna1]],5) = 0,300,0))</f>
        <v>0</v>
      </c>
      <c r="I37">
        <f>ekodom4[[#This Row],[Codziennie]]+ekodom4[[#This Row],[Prace]]+ekodom4[[#This Row],[Podlewanie]]</f>
        <v>190</v>
      </c>
      <c r="J37" s="3">
        <f>IF(ekodom4[[#This Row],[Zużycie]]&gt;ekodom4[[#This Row],[Stan]],ABS(ekodom4[[#This Row],[Zużycie]]-ekodom4[[#This Row],[Stan]]),0)</f>
        <v>0</v>
      </c>
      <c r="K37" s="3">
        <f>ekodom4[[#This Row],[Stan]]-ekodom4[[#This Row],[Zużycie]]+ekodom4[[#This Row],[Z wodociągów]]</f>
        <v>359</v>
      </c>
    </row>
    <row r="38" spans="1:11" x14ac:dyDescent="0.3">
      <c r="A38" s="1">
        <v>44598</v>
      </c>
      <c r="B38">
        <v>0</v>
      </c>
      <c r="C38">
        <f>ekodom4[[#This Row],[retencja]]+K37</f>
        <v>359</v>
      </c>
      <c r="D38">
        <v>190</v>
      </c>
      <c r="E38">
        <f>IF(WEEKDAY(ekodom4[[#This Row],[Data]],2) = 3,70,0)</f>
        <v>0</v>
      </c>
      <c r="F38" s="2">
        <f>IF(AND(MONTH(ekodom4[[#This Row],[Data]])&gt;=4,MONTH(ekodom4[[#This Row],[Data]])&lt;=9),1,0)</f>
        <v>0</v>
      </c>
      <c r="G38" s="2">
        <f>IF(ekodom4[[#This Row],[Czy data pod?]] = 1,IF(ekodom4[[#This Row],[retencja]] = 0,G37+1,0),0)</f>
        <v>0</v>
      </c>
      <c r="H38">
        <f>IF(ekodom4[[#This Row],[Kolumna1]] = 0,0,IF(MOD(ekodom4[[#This Row],[Kolumna1]],5) = 0,300,0))</f>
        <v>0</v>
      </c>
      <c r="I38">
        <f>ekodom4[[#This Row],[Codziennie]]+ekodom4[[#This Row],[Prace]]+ekodom4[[#This Row],[Podlewanie]]</f>
        <v>190</v>
      </c>
      <c r="J38" s="3">
        <f>IF(ekodom4[[#This Row],[Zużycie]]&gt;ekodom4[[#This Row],[Stan]],ABS(ekodom4[[#This Row],[Zużycie]]-ekodom4[[#This Row],[Stan]]),0)</f>
        <v>0</v>
      </c>
      <c r="K38" s="3">
        <f>ekodom4[[#This Row],[Stan]]-ekodom4[[#This Row],[Zużycie]]+ekodom4[[#This Row],[Z wodociągów]]</f>
        <v>169</v>
      </c>
    </row>
    <row r="39" spans="1:11" x14ac:dyDescent="0.3">
      <c r="A39" s="1">
        <v>44599</v>
      </c>
      <c r="B39">
        <v>99</v>
      </c>
      <c r="C39">
        <f>ekodom4[[#This Row],[retencja]]+K38</f>
        <v>268</v>
      </c>
      <c r="D39">
        <v>190</v>
      </c>
      <c r="E39">
        <f>IF(WEEKDAY(ekodom4[[#This Row],[Data]],2) = 3,70,0)</f>
        <v>0</v>
      </c>
      <c r="F39" s="2">
        <f>IF(AND(MONTH(ekodom4[[#This Row],[Data]])&gt;=4,MONTH(ekodom4[[#This Row],[Data]])&lt;=9),1,0)</f>
        <v>0</v>
      </c>
      <c r="G39" s="2">
        <f>IF(ekodom4[[#This Row],[Czy data pod?]] = 1,IF(ekodom4[[#This Row],[retencja]] = 0,G38+1,0),0)</f>
        <v>0</v>
      </c>
      <c r="H39">
        <f>IF(ekodom4[[#This Row],[Kolumna1]] = 0,0,IF(MOD(ekodom4[[#This Row],[Kolumna1]],5) = 0,300,0))</f>
        <v>0</v>
      </c>
      <c r="I39">
        <f>ekodom4[[#This Row],[Codziennie]]+ekodom4[[#This Row],[Prace]]+ekodom4[[#This Row],[Podlewanie]]</f>
        <v>190</v>
      </c>
      <c r="J39" s="3">
        <f>IF(ekodom4[[#This Row],[Zużycie]]&gt;ekodom4[[#This Row],[Stan]],ABS(ekodom4[[#This Row],[Zużycie]]-ekodom4[[#This Row],[Stan]]),0)</f>
        <v>0</v>
      </c>
      <c r="K39" s="3">
        <f>ekodom4[[#This Row],[Stan]]-ekodom4[[#This Row],[Zużycie]]+ekodom4[[#This Row],[Z wodociągów]]</f>
        <v>78</v>
      </c>
    </row>
    <row r="40" spans="1:11" x14ac:dyDescent="0.3">
      <c r="A40" s="1">
        <v>44600</v>
      </c>
      <c r="B40">
        <v>0</v>
      </c>
      <c r="C40">
        <f>ekodom4[[#This Row],[retencja]]+K39</f>
        <v>78</v>
      </c>
      <c r="D40">
        <v>190</v>
      </c>
      <c r="E40">
        <f>IF(WEEKDAY(ekodom4[[#This Row],[Data]],2) = 3,70,0)</f>
        <v>0</v>
      </c>
      <c r="F40" s="2">
        <f>IF(AND(MONTH(ekodom4[[#This Row],[Data]])&gt;=4,MONTH(ekodom4[[#This Row],[Data]])&lt;=9),1,0)</f>
        <v>0</v>
      </c>
      <c r="G40" s="2">
        <f>IF(ekodom4[[#This Row],[Czy data pod?]] = 1,IF(ekodom4[[#This Row],[retencja]] = 0,G39+1,0),0)</f>
        <v>0</v>
      </c>
      <c r="H40">
        <f>IF(ekodom4[[#This Row],[Kolumna1]] = 0,0,IF(MOD(ekodom4[[#This Row],[Kolumna1]],5) = 0,300,0))</f>
        <v>0</v>
      </c>
      <c r="I40">
        <f>ekodom4[[#This Row],[Codziennie]]+ekodom4[[#This Row],[Prace]]+ekodom4[[#This Row],[Podlewanie]]</f>
        <v>190</v>
      </c>
      <c r="J40" s="3">
        <f>IF(ekodom4[[#This Row],[Zużycie]]&gt;ekodom4[[#This Row],[Stan]],ABS(ekodom4[[#This Row],[Zużycie]]-ekodom4[[#This Row],[Stan]]),0)</f>
        <v>112</v>
      </c>
      <c r="K40" s="3">
        <f>ekodom4[[#This Row],[Stan]]-ekodom4[[#This Row],[Zużycie]]+ekodom4[[#This Row],[Z wodociągów]]</f>
        <v>0</v>
      </c>
    </row>
    <row r="41" spans="1:11" x14ac:dyDescent="0.3">
      <c r="A41" s="1">
        <v>44601</v>
      </c>
      <c r="B41">
        <v>0</v>
      </c>
      <c r="C41">
        <f>ekodom4[[#This Row],[retencja]]+K40</f>
        <v>0</v>
      </c>
      <c r="D41">
        <v>190</v>
      </c>
      <c r="E41">
        <f>IF(WEEKDAY(ekodom4[[#This Row],[Data]],2) = 3,70,0)</f>
        <v>70</v>
      </c>
      <c r="F41" s="2">
        <f>IF(AND(MONTH(ekodom4[[#This Row],[Data]])&gt;=4,MONTH(ekodom4[[#This Row],[Data]])&lt;=9),1,0)</f>
        <v>0</v>
      </c>
      <c r="G41" s="2">
        <f>IF(ekodom4[[#This Row],[Czy data pod?]] = 1,IF(ekodom4[[#This Row],[retencja]] = 0,G40+1,0),0)</f>
        <v>0</v>
      </c>
      <c r="H41">
        <f>IF(ekodom4[[#This Row],[Kolumna1]] = 0,0,IF(MOD(ekodom4[[#This Row],[Kolumna1]],5) = 0,300,0))</f>
        <v>0</v>
      </c>
      <c r="I41">
        <f>ekodom4[[#This Row],[Codziennie]]+ekodom4[[#This Row],[Prace]]+ekodom4[[#This Row],[Podlewanie]]</f>
        <v>260</v>
      </c>
      <c r="J41" s="3">
        <f>IF(ekodom4[[#This Row],[Zużycie]]&gt;ekodom4[[#This Row],[Stan]],ABS(ekodom4[[#This Row],[Zużycie]]-ekodom4[[#This Row],[Stan]]),0)</f>
        <v>260</v>
      </c>
      <c r="K41" s="3">
        <f>ekodom4[[#This Row],[Stan]]-ekodom4[[#This Row],[Zużycie]]+ekodom4[[#This Row],[Z wodociągów]]</f>
        <v>0</v>
      </c>
    </row>
    <row r="42" spans="1:11" x14ac:dyDescent="0.3">
      <c r="A42" s="1">
        <v>44602</v>
      </c>
      <c r="B42">
        <v>0</v>
      </c>
      <c r="C42">
        <f>ekodom4[[#This Row],[retencja]]+K41</f>
        <v>0</v>
      </c>
      <c r="D42">
        <v>190</v>
      </c>
      <c r="E42">
        <f>IF(WEEKDAY(ekodom4[[#This Row],[Data]],2) = 3,70,0)</f>
        <v>0</v>
      </c>
      <c r="F42" s="2">
        <f>IF(AND(MONTH(ekodom4[[#This Row],[Data]])&gt;=4,MONTH(ekodom4[[#This Row],[Data]])&lt;=9),1,0)</f>
        <v>0</v>
      </c>
      <c r="G42" s="2">
        <f>IF(ekodom4[[#This Row],[Czy data pod?]] = 1,IF(ekodom4[[#This Row],[retencja]] = 0,G41+1,0),0)</f>
        <v>0</v>
      </c>
      <c r="H42">
        <f>IF(ekodom4[[#This Row],[Kolumna1]] = 0,0,IF(MOD(ekodom4[[#This Row],[Kolumna1]],5) = 0,300,0))</f>
        <v>0</v>
      </c>
      <c r="I42">
        <f>ekodom4[[#This Row],[Codziennie]]+ekodom4[[#This Row],[Prace]]+ekodom4[[#This Row],[Podlewanie]]</f>
        <v>190</v>
      </c>
      <c r="J42" s="3">
        <f>IF(ekodom4[[#This Row],[Zużycie]]&gt;ekodom4[[#This Row],[Stan]],ABS(ekodom4[[#This Row],[Zużycie]]-ekodom4[[#This Row],[Stan]]),0)</f>
        <v>190</v>
      </c>
      <c r="K42" s="3">
        <f>ekodom4[[#This Row],[Stan]]-ekodom4[[#This Row],[Zużycie]]+ekodom4[[#This Row],[Z wodociągów]]</f>
        <v>0</v>
      </c>
    </row>
    <row r="43" spans="1:11" x14ac:dyDescent="0.3">
      <c r="A43" s="1">
        <v>44603</v>
      </c>
      <c r="B43">
        <v>97</v>
      </c>
      <c r="C43">
        <f>ekodom4[[#This Row],[retencja]]+K42</f>
        <v>97</v>
      </c>
      <c r="D43">
        <v>190</v>
      </c>
      <c r="E43">
        <f>IF(WEEKDAY(ekodom4[[#This Row],[Data]],2) = 3,70,0)</f>
        <v>0</v>
      </c>
      <c r="F43" s="2">
        <f>IF(AND(MONTH(ekodom4[[#This Row],[Data]])&gt;=4,MONTH(ekodom4[[#This Row],[Data]])&lt;=9),1,0)</f>
        <v>0</v>
      </c>
      <c r="G43" s="2">
        <f>IF(ekodom4[[#This Row],[Czy data pod?]] = 1,IF(ekodom4[[#This Row],[retencja]] = 0,G42+1,0),0)</f>
        <v>0</v>
      </c>
      <c r="H43">
        <f>IF(ekodom4[[#This Row],[Kolumna1]] = 0,0,IF(MOD(ekodom4[[#This Row],[Kolumna1]],5) = 0,300,0))</f>
        <v>0</v>
      </c>
      <c r="I43">
        <f>ekodom4[[#This Row],[Codziennie]]+ekodom4[[#This Row],[Prace]]+ekodom4[[#This Row],[Podlewanie]]</f>
        <v>190</v>
      </c>
      <c r="J43" s="3">
        <f>IF(ekodom4[[#This Row],[Zużycie]]&gt;ekodom4[[#This Row],[Stan]],ABS(ekodom4[[#This Row],[Zużycie]]-ekodom4[[#This Row],[Stan]]),0)</f>
        <v>93</v>
      </c>
      <c r="K43" s="3">
        <f>ekodom4[[#This Row],[Stan]]-ekodom4[[#This Row],[Zużycie]]+ekodom4[[#This Row],[Z wodociągów]]</f>
        <v>0</v>
      </c>
    </row>
    <row r="44" spans="1:11" x14ac:dyDescent="0.3">
      <c r="A44" s="1">
        <v>44604</v>
      </c>
      <c r="B44">
        <v>83</v>
      </c>
      <c r="C44">
        <f>ekodom4[[#This Row],[retencja]]+K43</f>
        <v>83</v>
      </c>
      <c r="D44">
        <v>190</v>
      </c>
      <c r="E44">
        <f>IF(WEEKDAY(ekodom4[[#This Row],[Data]],2) = 3,70,0)</f>
        <v>0</v>
      </c>
      <c r="F44" s="2">
        <f>IF(AND(MONTH(ekodom4[[#This Row],[Data]])&gt;=4,MONTH(ekodom4[[#This Row],[Data]])&lt;=9),1,0)</f>
        <v>0</v>
      </c>
      <c r="G44" s="2">
        <f>IF(ekodom4[[#This Row],[Czy data pod?]] = 1,IF(ekodom4[[#This Row],[retencja]] = 0,G43+1,0),0)</f>
        <v>0</v>
      </c>
      <c r="H44">
        <f>IF(ekodom4[[#This Row],[Kolumna1]] = 0,0,IF(MOD(ekodom4[[#This Row],[Kolumna1]],5) = 0,300,0))</f>
        <v>0</v>
      </c>
      <c r="I44">
        <f>ekodom4[[#This Row],[Codziennie]]+ekodom4[[#This Row],[Prace]]+ekodom4[[#This Row],[Podlewanie]]</f>
        <v>190</v>
      </c>
      <c r="J44" s="3">
        <f>IF(ekodom4[[#This Row],[Zużycie]]&gt;ekodom4[[#This Row],[Stan]],ABS(ekodom4[[#This Row],[Zużycie]]-ekodom4[[#This Row],[Stan]]),0)</f>
        <v>107</v>
      </c>
      <c r="K44" s="3">
        <f>ekodom4[[#This Row],[Stan]]-ekodom4[[#This Row],[Zużycie]]+ekodom4[[#This Row],[Z wodociągów]]</f>
        <v>0</v>
      </c>
    </row>
    <row r="45" spans="1:11" x14ac:dyDescent="0.3">
      <c r="A45" s="1">
        <v>44605</v>
      </c>
      <c r="B45">
        <v>77</v>
      </c>
      <c r="C45">
        <f>ekodom4[[#This Row],[retencja]]+K44</f>
        <v>77</v>
      </c>
      <c r="D45">
        <v>190</v>
      </c>
      <c r="E45">
        <f>IF(WEEKDAY(ekodom4[[#This Row],[Data]],2) = 3,70,0)</f>
        <v>0</v>
      </c>
      <c r="F45" s="2">
        <f>IF(AND(MONTH(ekodom4[[#This Row],[Data]])&gt;=4,MONTH(ekodom4[[#This Row],[Data]])&lt;=9),1,0)</f>
        <v>0</v>
      </c>
      <c r="G45" s="2">
        <f>IF(ekodom4[[#This Row],[Czy data pod?]] = 1,IF(ekodom4[[#This Row],[retencja]] = 0,G44+1,0),0)</f>
        <v>0</v>
      </c>
      <c r="H45">
        <f>IF(ekodom4[[#This Row],[Kolumna1]] = 0,0,IF(MOD(ekodom4[[#This Row],[Kolumna1]],5) = 0,300,0))</f>
        <v>0</v>
      </c>
      <c r="I45">
        <f>ekodom4[[#This Row],[Codziennie]]+ekodom4[[#This Row],[Prace]]+ekodom4[[#This Row],[Podlewanie]]</f>
        <v>190</v>
      </c>
      <c r="J45" s="3">
        <f>IF(ekodom4[[#This Row],[Zużycie]]&gt;ekodom4[[#This Row],[Stan]],ABS(ekodom4[[#This Row],[Zużycie]]-ekodom4[[#This Row],[Stan]]),0)</f>
        <v>113</v>
      </c>
      <c r="K45" s="3">
        <f>ekodom4[[#This Row],[Stan]]-ekodom4[[#This Row],[Zużycie]]+ekodom4[[#This Row],[Z wodociągów]]</f>
        <v>0</v>
      </c>
    </row>
    <row r="46" spans="1:11" x14ac:dyDescent="0.3">
      <c r="A46" s="1">
        <v>44606</v>
      </c>
      <c r="B46">
        <v>195</v>
      </c>
      <c r="C46">
        <f>ekodom4[[#This Row],[retencja]]+K45</f>
        <v>195</v>
      </c>
      <c r="D46">
        <v>190</v>
      </c>
      <c r="E46">
        <f>IF(WEEKDAY(ekodom4[[#This Row],[Data]],2) = 3,70,0)</f>
        <v>0</v>
      </c>
      <c r="F46" s="2">
        <f>IF(AND(MONTH(ekodom4[[#This Row],[Data]])&gt;=4,MONTH(ekodom4[[#This Row],[Data]])&lt;=9),1,0)</f>
        <v>0</v>
      </c>
      <c r="G46" s="2">
        <f>IF(ekodom4[[#This Row],[Czy data pod?]] = 1,IF(ekodom4[[#This Row],[retencja]] = 0,G45+1,0),0)</f>
        <v>0</v>
      </c>
      <c r="H46">
        <f>IF(ekodom4[[#This Row],[Kolumna1]] = 0,0,IF(MOD(ekodom4[[#This Row],[Kolumna1]],5) = 0,300,0))</f>
        <v>0</v>
      </c>
      <c r="I46">
        <f>ekodom4[[#This Row],[Codziennie]]+ekodom4[[#This Row],[Prace]]+ekodom4[[#This Row],[Podlewanie]]</f>
        <v>190</v>
      </c>
      <c r="J46" s="3">
        <f>IF(ekodom4[[#This Row],[Zużycie]]&gt;ekodom4[[#This Row],[Stan]],ABS(ekodom4[[#This Row],[Zużycie]]-ekodom4[[#This Row],[Stan]]),0)</f>
        <v>0</v>
      </c>
      <c r="K46" s="3">
        <f>ekodom4[[#This Row],[Stan]]-ekodom4[[#This Row],[Zużycie]]+ekodom4[[#This Row],[Z wodociągów]]</f>
        <v>5</v>
      </c>
    </row>
    <row r="47" spans="1:11" x14ac:dyDescent="0.3">
      <c r="A47" s="1">
        <v>44607</v>
      </c>
      <c r="B47">
        <v>145</v>
      </c>
      <c r="C47">
        <f>ekodom4[[#This Row],[retencja]]+K46</f>
        <v>150</v>
      </c>
      <c r="D47">
        <v>190</v>
      </c>
      <c r="E47">
        <f>IF(WEEKDAY(ekodom4[[#This Row],[Data]],2) = 3,70,0)</f>
        <v>0</v>
      </c>
      <c r="F47" s="2">
        <f>IF(AND(MONTH(ekodom4[[#This Row],[Data]])&gt;=4,MONTH(ekodom4[[#This Row],[Data]])&lt;=9),1,0)</f>
        <v>0</v>
      </c>
      <c r="G47" s="2">
        <f>IF(ekodom4[[#This Row],[Czy data pod?]] = 1,IF(ekodom4[[#This Row],[retencja]] = 0,G46+1,0),0)</f>
        <v>0</v>
      </c>
      <c r="H47">
        <f>IF(ekodom4[[#This Row],[Kolumna1]] = 0,0,IF(MOD(ekodom4[[#This Row],[Kolumna1]],5) = 0,300,0))</f>
        <v>0</v>
      </c>
      <c r="I47">
        <f>ekodom4[[#This Row],[Codziennie]]+ekodom4[[#This Row],[Prace]]+ekodom4[[#This Row],[Podlewanie]]</f>
        <v>190</v>
      </c>
      <c r="J47" s="3">
        <f>IF(ekodom4[[#This Row],[Zużycie]]&gt;ekodom4[[#This Row],[Stan]],ABS(ekodom4[[#This Row],[Zużycie]]-ekodom4[[#This Row],[Stan]]),0)</f>
        <v>40</v>
      </c>
      <c r="K47" s="3">
        <f>ekodom4[[#This Row],[Stan]]-ekodom4[[#This Row],[Zużycie]]+ekodom4[[#This Row],[Z wodociągów]]</f>
        <v>0</v>
      </c>
    </row>
    <row r="48" spans="1:11" x14ac:dyDescent="0.3">
      <c r="A48" s="1">
        <v>44608</v>
      </c>
      <c r="B48">
        <v>90</v>
      </c>
      <c r="C48">
        <f>ekodom4[[#This Row],[retencja]]+K47</f>
        <v>90</v>
      </c>
      <c r="D48">
        <v>190</v>
      </c>
      <c r="E48">
        <f>IF(WEEKDAY(ekodom4[[#This Row],[Data]],2) = 3,70,0)</f>
        <v>70</v>
      </c>
      <c r="F48" s="2">
        <f>IF(AND(MONTH(ekodom4[[#This Row],[Data]])&gt;=4,MONTH(ekodom4[[#This Row],[Data]])&lt;=9),1,0)</f>
        <v>0</v>
      </c>
      <c r="G48" s="2">
        <f>IF(ekodom4[[#This Row],[Czy data pod?]] = 1,IF(ekodom4[[#This Row],[retencja]] = 0,G47+1,0),0)</f>
        <v>0</v>
      </c>
      <c r="H48">
        <f>IF(ekodom4[[#This Row],[Kolumna1]] = 0,0,IF(MOD(ekodom4[[#This Row],[Kolumna1]],5) = 0,300,0))</f>
        <v>0</v>
      </c>
      <c r="I48">
        <f>ekodom4[[#This Row],[Codziennie]]+ekodom4[[#This Row],[Prace]]+ekodom4[[#This Row],[Podlewanie]]</f>
        <v>260</v>
      </c>
      <c r="J48" s="3">
        <f>IF(ekodom4[[#This Row],[Zużycie]]&gt;ekodom4[[#This Row],[Stan]],ABS(ekodom4[[#This Row],[Zużycie]]-ekodom4[[#This Row],[Stan]]),0)</f>
        <v>170</v>
      </c>
      <c r="K48" s="3">
        <f>ekodom4[[#This Row],[Stan]]-ekodom4[[#This Row],[Zużycie]]+ekodom4[[#This Row],[Z wodociągów]]</f>
        <v>0</v>
      </c>
    </row>
    <row r="49" spans="1:11" x14ac:dyDescent="0.3">
      <c r="A49" s="1">
        <v>44609</v>
      </c>
      <c r="B49">
        <v>0</v>
      </c>
      <c r="C49">
        <f>ekodom4[[#This Row],[retencja]]+K48</f>
        <v>0</v>
      </c>
      <c r="D49">
        <v>190</v>
      </c>
      <c r="E49">
        <f>IF(WEEKDAY(ekodom4[[#This Row],[Data]],2) = 3,70,0)</f>
        <v>0</v>
      </c>
      <c r="F49" s="2">
        <f>IF(AND(MONTH(ekodom4[[#This Row],[Data]])&gt;=4,MONTH(ekodom4[[#This Row],[Data]])&lt;=9),1,0)</f>
        <v>0</v>
      </c>
      <c r="G49" s="2">
        <f>IF(ekodom4[[#This Row],[Czy data pod?]] = 1,IF(ekodom4[[#This Row],[retencja]] = 0,G48+1,0),0)</f>
        <v>0</v>
      </c>
      <c r="H49">
        <f>IF(ekodom4[[#This Row],[Kolumna1]] = 0,0,IF(MOD(ekodom4[[#This Row],[Kolumna1]],5) = 0,300,0))</f>
        <v>0</v>
      </c>
      <c r="I49">
        <f>ekodom4[[#This Row],[Codziennie]]+ekodom4[[#This Row],[Prace]]+ekodom4[[#This Row],[Podlewanie]]</f>
        <v>190</v>
      </c>
      <c r="J49" s="3">
        <f>IF(ekodom4[[#This Row],[Zużycie]]&gt;ekodom4[[#This Row],[Stan]],ABS(ekodom4[[#This Row],[Zużycie]]-ekodom4[[#This Row],[Stan]]),0)</f>
        <v>190</v>
      </c>
      <c r="K49" s="3">
        <f>ekodom4[[#This Row],[Stan]]-ekodom4[[#This Row],[Zużycie]]+ekodom4[[#This Row],[Z wodociągów]]</f>
        <v>0</v>
      </c>
    </row>
    <row r="50" spans="1:11" x14ac:dyDescent="0.3">
      <c r="A50" s="1">
        <v>44610</v>
      </c>
      <c r="B50">
        <v>0</v>
      </c>
      <c r="C50">
        <f>ekodom4[[#This Row],[retencja]]+K49</f>
        <v>0</v>
      </c>
      <c r="D50">
        <v>190</v>
      </c>
      <c r="E50">
        <f>IF(WEEKDAY(ekodom4[[#This Row],[Data]],2) = 3,70,0)</f>
        <v>0</v>
      </c>
      <c r="F50" s="2">
        <f>IF(AND(MONTH(ekodom4[[#This Row],[Data]])&gt;=4,MONTH(ekodom4[[#This Row],[Data]])&lt;=9),1,0)</f>
        <v>0</v>
      </c>
      <c r="G50" s="2">
        <f>IF(ekodom4[[#This Row],[Czy data pod?]] = 1,IF(ekodom4[[#This Row],[retencja]] = 0,G49+1,0),0)</f>
        <v>0</v>
      </c>
      <c r="H50">
        <f>IF(ekodom4[[#This Row],[Kolumna1]] = 0,0,IF(MOD(ekodom4[[#This Row],[Kolumna1]],5) = 0,300,0))</f>
        <v>0</v>
      </c>
      <c r="I50">
        <f>ekodom4[[#This Row],[Codziennie]]+ekodom4[[#This Row],[Prace]]+ekodom4[[#This Row],[Podlewanie]]</f>
        <v>190</v>
      </c>
      <c r="J50" s="3">
        <f>IF(ekodom4[[#This Row],[Zużycie]]&gt;ekodom4[[#This Row],[Stan]],ABS(ekodom4[[#This Row],[Zużycie]]-ekodom4[[#This Row],[Stan]]),0)</f>
        <v>190</v>
      </c>
      <c r="K50" s="3">
        <f>ekodom4[[#This Row],[Stan]]-ekodom4[[#This Row],[Zużycie]]+ekodom4[[#This Row],[Z wodociągów]]</f>
        <v>0</v>
      </c>
    </row>
    <row r="51" spans="1:11" x14ac:dyDescent="0.3">
      <c r="A51" s="1">
        <v>44611</v>
      </c>
      <c r="B51">
        <v>93</v>
      </c>
      <c r="C51">
        <f>ekodom4[[#This Row],[retencja]]+K50</f>
        <v>93</v>
      </c>
      <c r="D51">
        <v>190</v>
      </c>
      <c r="E51">
        <f>IF(WEEKDAY(ekodom4[[#This Row],[Data]],2) = 3,70,0)</f>
        <v>0</v>
      </c>
      <c r="F51" s="2">
        <f>IF(AND(MONTH(ekodom4[[#This Row],[Data]])&gt;=4,MONTH(ekodom4[[#This Row],[Data]])&lt;=9),1,0)</f>
        <v>0</v>
      </c>
      <c r="G51" s="2">
        <f>IF(ekodom4[[#This Row],[Czy data pod?]] = 1,IF(ekodom4[[#This Row],[retencja]] = 0,G50+1,0),0)</f>
        <v>0</v>
      </c>
      <c r="H51">
        <f>IF(ekodom4[[#This Row],[Kolumna1]] = 0,0,IF(MOD(ekodom4[[#This Row],[Kolumna1]],5) = 0,300,0))</f>
        <v>0</v>
      </c>
      <c r="I51">
        <f>ekodom4[[#This Row],[Codziennie]]+ekodom4[[#This Row],[Prace]]+ekodom4[[#This Row],[Podlewanie]]</f>
        <v>190</v>
      </c>
      <c r="J51" s="3">
        <f>IF(ekodom4[[#This Row],[Zużycie]]&gt;ekodom4[[#This Row],[Stan]],ABS(ekodom4[[#This Row],[Zużycie]]-ekodom4[[#This Row],[Stan]]),0)</f>
        <v>97</v>
      </c>
      <c r="K51" s="3">
        <f>ekodom4[[#This Row],[Stan]]-ekodom4[[#This Row],[Zużycie]]+ekodom4[[#This Row],[Z wodociągów]]</f>
        <v>0</v>
      </c>
    </row>
    <row r="52" spans="1:11" x14ac:dyDescent="0.3">
      <c r="A52" s="1">
        <v>44612</v>
      </c>
      <c r="B52">
        <v>0</v>
      </c>
      <c r="C52">
        <f>ekodom4[[#This Row],[retencja]]+K51</f>
        <v>0</v>
      </c>
      <c r="D52">
        <v>190</v>
      </c>
      <c r="E52">
        <f>IF(WEEKDAY(ekodom4[[#This Row],[Data]],2) = 3,70,0)</f>
        <v>0</v>
      </c>
      <c r="F52" s="2">
        <f>IF(AND(MONTH(ekodom4[[#This Row],[Data]])&gt;=4,MONTH(ekodom4[[#This Row],[Data]])&lt;=9),1,0)</f>
        <v>0</v>
      </c>
      <c r="G52" s="2">
        <f>IF(ekodom4[[#This Row],[Czy data pod?]] = 1,IF(ekodom4[[#This Row],[retencja]] = 0,G51+1,0),0)</f>
        <v>0</v>
      </c>
      <c r="H52">
        <f>IF(ekodom4[[#This Row],[Kolumna1]] = 0,0,IF(MOD(ekodom4[[#This Row],[Kolumna1]],5) = 0,300,0))</f>
        <v>0</v>
      </c>
      <c r="I52">
        <f>ekodom4[[#This Row],[Codziennie]]+ekodom4[[#This Row],[Prace]]+ekodom4[[#This Row],[Podlewanie]]</f>
        <v>190</v>
      </c>
      <c r="J52" s="3">
        <f>IF(ekodom4[[#This Row],[Zużycie]]&gt;ekodom4[[#This Row],[Stan]],ABS(ekodom4[[#This Row],[Zużycie]]-ekodom4[[#This Row],[Stan]]),0)</f>
        <v>190</v>
      </c>
      <c r="K52" s="3">
        <f>ekodom4[[#This Row],[Stan]]-ekodom4[[#This Row],[Zużycie]]+ekodom4[[#This Row],[Z wodociągów]]</f>
        <v>0</v>
      </c>
    </row>
    <row r="53" spans="1:11" x14ac:dyDescent="0.3">
      <c r="A53" s="1">
        <v>44613</v>
      </c>
      <c r="B53">
        <v>0</v>
      </c>
      <c r="C53">
        <f>ekodom4[[#This Row],[retencja]]+K52</f>
        <v>0</v>
      </c>
      <c r="D53">
        <v>190</v>
      </c>
      <c r="E53">
        <f>IF(WEEKDAY(ekodom4[[#This Row],[Data]],2) = 3,70,0)</f>
        <v>0</v>
      </c>
      <c r="F53" s="2">
        <f>IF(AND(MONTH(ekodom4[[#This Row],[Data]])&gt;=4,MONTH(ekodom4[[#This Row],[Data]])&lt;=9),1,0)</f>
        <v>0</v>
      </c>
      <c r="G53" s="2">
        <f>IF(ekodom4[[#This Row],[Czy data pod?]] = 1,IF(ekodom4[[#This Row],[retencja]] = 0,G52+1,0),0)</f>
        <v>0</v>
      </c>
      <c r="H53">
        <f>IF(ekodom4[[#This Row],[Kolumna1]] = 0,0,IF(MOD(ekodom4[[#This Row],[Kolumna1]],5) = 0,300,0))</f>
        <v>0</v>
      </c>
      <c r="I53">
        <f>ekodom4[[#This Row],[Codziennie]]+ekodom4[[#This Row],[Prace]]+ekodom4[[#This Row],[Podlewanie]]</f>
        <v>190</v>
      </c>
      <c r="J53" s="3">
        <f>IF(ekodom4[[#This Row],[Zużycie]]&gt;ekodom4[[#This Row],[Stan]],ABS(ekodom4[[#This Row],[Zużycie]]-ekodom4[[#This Row],[Stan]]),0)</f>
        <v>190</v>
      </c>
      <c r="K53" s="3">
        <f>ekodom4[[#This Row],[Stan]]-ekodom4[[#This Row],[Zużycie]]+ekodom4[[#This Row],[Z wodociągów]]</f>
        <v>0</v>
      </c>
    </row>
    <row r="54" spans="1:11" x14ac:dyDescent="0.3">
      <c r="A54" s="1">
        <v>44614</v>
      </c>
      <c r="B54">
        <v>93</v>
      </c>
      <c r="C54">
        <f>ekodom4[[#This Row],[retencja]]+K53</f>
        <v>93</v>
      </c>
      <c r="D54">
        <v>190</v>
      </c>
      <c r="E54">
        <f>IF(WEEKDAY(ekodom4[[#This Row],[Data]],2) = 3,70,0)</f>
        <v>0</v>
      </c>
      <c r="F54" s="2">
        <f>IF(AND(MONTH(ekodom4[[#This Row],[Data]])&gt;=4,MONTH(ekodom4[[#This Row],[Data]])&lt;=9),1,0)</f>
        <v>0</v>
      </c>
      <c r="G54" s="2">
        <f>IF(ekodom4[[#This Row],[Czy data pod?]] = 1,IF(ekodom4[[#This Row],[retencja]] = 0,G53+1,0),0)</f>
        <v>0</v>
      </c>
      <c r="H54">
        <f>IF(ekodom4[[#This Row],[Kolumna1]] = 0,0,IF(MOD(ekodom4[[#This Row],[Kolumna1]],5) = 0,300,0))</f>
        <v>0</v>
      </c>
      <c r="I54">
        <f>ekodom4[[#This Row],[Codziennie]]+ekodom4[[#This Row],[Prace]]+ekodom4[[#This Row],[Podlewanie]]</f>
        <v>190</v>
      </c>
      <c r="J54" s="3">
        <f>IF(ekodom4[[#This Row],[Zużycie]]&gt;ekodom4[[#This Row],[Stan]],ABS(ekodom4[[#This Row],[Zużycie]]-ekodom4[[#This Row],[Stan]]),0)</f>
        <v>97</v>
      </c>
      <c r="K54" s="3">
        <f>ekodom4[[#This Row],[Stan]]-ekodom4[[#This Row],[Zużycie]]+ekodom4[[#This Row],[Z wodociągów]]</f>
        <v>0</v>
      </c>
    </row>
    <row r="55" spans="1:11" x14ac:dyDescent="0.3">
      <c r="A55" s="1">
        <v>44615</v>
      </c>
      <c r="B55">
        <v>0</v>
      </c>
      <c r="C55">
        <f>ekodom4[[#This Row],[retencja]]+K54</f>
        <v>0</v>
      </c>
      <c r="D55">
        <v>190</v>
      </c>
      <c r="E55">
        <f>IF(WEEKDAY(ekodom4[[#This Row],[Data]],2) = 3,70,0)</f>
        <v>70</v>
      </c>
      <c r="F55" s="2">
        <f>IF(AND(MONTH(ekodom4[[#This Row],[Data]])&gt;=4,MONTH(ekodom4[[#This Row],[Data]])&lt;=9),1,0)</f>
        <v>0</v>
      </c>
      <c r="G55" s="2">
        <f>IF(ekodom4[[#This Row],[Czy data pod?]] = 1,IF(ekodom4[[#This Row],[retencja]] = 0,G54+1,0),0)</f>
        <v>0</v>
      </c>
      <c r="H55">
        <f>IF(ekodom4[[#This Row],[Kolumna1]] = 0,0,IF(MOD(ekodom4[[#This Row],[Kolumna1]],5) = 0,300,0))</f>
        <v>0</v>
      </c>
      <c r="I55">
        <f>ekodom4[[#This Row],[Codziennie]]+ekodom4[[#This Row],[Prace]]+ekodom4[[#This Row],[Podlewanie]]</f>
        <v>260</v>
      </c>
      <c r="J55" s="3">
        <f>IF(ekodom4[[#This Row],[Zużycie]]&gt;ekodom4[[#This Row],[Stan]],ABS(ekodom4[[#This Row],[Zużycie]]-ekodom4[[#This Row],[Stan]]),0)</f>
        <v>260</v>
      </c>
      <c r="K55" s="3">
        <f>ekodom4[[#This Row],[Stan]]-ekodom4[[#This Row],[Zużycie]]+ekodom4[[#This Row],[Z wodociągów]]</f>
        <v>0</v>
      </c>
    </row>
    <row r="56" spans="1:11" x14ac:dyDescent="0.3">
      <c r="A56" s="1">
        <v>44616</v>
      </c>
      <c r="B56">
        <v>0</v>
      </c>
      <c r="C56">
        <f>ekodom4[[#This Row],[retencja]]+K55</f>
        <v>0</v>
      </c>
      <c r="D56">
        <v>190</v>
      </c>
      <c r="E56">
        <f>IF(WEEKDAY(ekodom4[[#This Row],[Data]],2) = 3,70,0)</f>
        <v>0</v>
      </c>
      <c r="F56" s="2">
        <f>IF(AND(MONTH(ekodom4[[#This Row],[Data]])&gt;=4,MONTH(ekodom4[[#This Row],[Data]])&lt;=9),1,0)</f>
        <v>0</v>
      </c>
      <c r="G56" s="2">
        <f>IF(ekodom4[[#This Row],[Czy data pod?]] = 1,IF(ekodom4[[#This Row],[retencja]] = 0,G55+1,0),0)</f>
        <v>0</v>
      </c>
      <c r="H56">
        <f>IF(ekodom4[[#This Row],[Kolumna1]] = 0,0,IF(MOD(ekodom4[[#This Row],[Kolumna1]],5) = 0,300,0))</f>
        <v>0</v>
      </c>
      <c r="I56">
        <f>ekodom4[[#This Row],[Codziennie]]+ekodom4[[#This Row],[Prace]]+ekodom4[[#This Row],[Podlewanie]]</f>
        <v>190</v>
      </c>
      <c r="J56" s="3">
        <f>IF(ekodom4[[#This Row],[Zużycie]]&gt;ekodom4[[#This Row],[Stan]],ABS(ekodom4[[#This Row],[Zużycie]]-ekodom4[[#This Row],[Stan]]),0)</f>
        <v>190</v>
      </c>
      <c r="K56" s="3">
        <f>ekodom4[[#This Row],[Stan]]-ekodom4[[#This Row],[Zużycie]]+ekodom4[[#This Row],[Z wodociągów]]</f>
        <v>0</v>
      </c>
    </row>
    <row r="57" spans="1:11" x14ac:dyDescent="0.3">
      <c r="A57" s="1">
        <v>44617</v>
      </c>
      <c r="B57">
        <v>0</v>
      </c>
      <c r="C57">
        <f>ekodom4[[#This Row],[retencja]]+K56</f>
        <v>0</v>
      </c>
      <c r="D57">
        <v>190</v>
      </c>
      <c r="E57">
        <f>IF(WEEKDAY(ekodom4[[#This Row],[Data]],2) = 3,70,0)</f>
        <v>0</v>
      </c>
      <c r="F57" s="2">
        <f>IF(AND(MONTH(ekodom4[[#This Row],[Data]])&gt;=4,MONTH(ekodom4[[#This Row],[Data]])&lt;=9),1,0)</f>
        <v>0</v>
      </c>
      <c r="G57" s="2">
        <f>IF(ekodom4[[#This Row],[Czy data pod?]] = 1,IF(ekodom4[[#This Row],[retencja]] = 0,G56+1,0),0)</f>
        <v>0</v>
      </c>
      <c r="H57">
        <f>IF(ekodom4[[#This Row],[Kolumna1]] = 0,0,IF(MOD(ekodom4[[#This Row],[Kolumna1]],5) = 0,300,0))</f>
        <v>0</v>
      </c>
      <c r="I57">
        <f>ekodom4[[#This Row],[Codziennie]]+ekodom4[[#This Row],[Prace]]+ekodom4[[#This Row],[Podlewanie]]</f>
        <v>190</v>
      </c>
      <c r="J57" s="3">
        <f>IF(ekodom4[[#This Row],[Zużycie]]&gt;ekodom4[[#This Row],[Stan]],ABS(ekodom4[[#This Row],[Zużycie]]-ekodom4[[#This Row],[Stan]]),0)</f>
        <v>190</v>
      </c>
      <c r="K57" s="3">
        <f>ekodom4[[#This Row],[Stan]]-ekodom4[[#This Row],[Zużycie]]+ekodom4[[#This Row],[Z wodociągów]]</f>
        <v>0</v>
      </c>
    </row>
    <row r="58" spans="1:11" x14ac:dyDescent="0.3">
      <c r="A58" s="1">
        <v>44618</v>
      </c>
      <c r="B58">
        <v>228</v>
      </c>
      <c r="C58">
        <f>ekodom4[[#This Row],[retencja]]+K57</f>
        <v>228</v>
      </c>
      <c r="D58">
        <v>190</v>
      </c>
      <c r="E58">
        <f>IF(WEEKDAY(ekodom4[[#This Row],[Data]],2) = 3,70,0)</f>
        <v>0</v>
      </c>
      <c r="F58" s="2">
        <f>IF(AND(MONTH(ekodom4[[#This Row],[Data]])&gt;=4,MONTH(ekodom4[[#This Row],[Data]])&lt;=9),1,0)</f>
        <v>0</v>
      </c>
      <c r="G58" s="2">
        <f>IF(ekodom4[[#This Row],[Czy data pod?]] = 1,IF(ekodom4[[#This Row],[retencja]] = 0,G57+1,0),0)</f>
        <v>0</v>
      </c>
      <c r="H58">
        <f>IF(ekodom4[[#This Row],[Kolumna1]] = 0,0,IF(MOD(ekodom4[[#This Row],[Kolumna1]],5) = 0,300,0))</f>
        <v>0</v>
      </c>
      <c r="I58">
        <f>ekodom4[[#This Row],[Codziennie]]+ekodom4[[#This Row],[Prace]]+ekodom4[[#This Row],[Podlewanie]]</f>
        <v>190</v>
      </c>
      <c r="J58" s="3">
        <f>IF(ekodom4[[#This Row],[Zużycie]]&gt;ekodom4[[#This Row],[Stan]],ABS(ekodom4[[#This Row],[Zużycie]]-ekodom4[[#This Row],[Stan]]),0)</f>
        <v>0</v>
      </c>
      <c r="K58" s="3">
        <f>ekodom4[[#This Row],[Stan]]-ekodom4[[#This Row],[Zużycie]]+ekodom4[[#This Row],[Z wodociągów]]</f>
        <v>38</v>
      </c>
    </row>
    <row r="59" spans="1:11" x14ac:dyDescent="0.3">
      <c r="A59" s="1">
        <v>44619</v>
      </c>
      <c r="B59">
        <v>0</v>
      </c>
      <c r="C59">
        <f>ekodom4[[#This Row],[retencja]]+K58</f>
        <v>38</v>
      </c>
      <c r="D59">
        <v>190</v>
      </c>
      <c r="E59">
        <f>IF(WEEKDAY(ekodom4[[#This Row],[Data]],2) = 3,70,0)</f>
        <v>0</v>
      </c>
      <c r="F59" s="2">
        <f>IF(AND(MONTH(ekodom4[[#This Row],[Data]])&gt;=4,MONTH(ekodom4[[#This Row],[Data]])&lt;=9),1,0)</f>
        <v>0</v>
      </c>
      <c r="G59" s="2">
        <f>IF(ekodom4[[#This Row],[Czy data pod?]] = 1,IF(ekodom4[[#This Row],[retencja]] = 0,G58+1,0),0)</f>
        <v>0</v>
      </c>
      <c r="H59">
        <f>IF(ekodom4[[#This Row],[Kolumna1]] = 0,0,IF(MOD(ekodom4[[#This Row],[Kolumna1]],5) = 0,300,0))</f>
        <v>0</v>
      </c>
      <c r="I59">
        <f>ekodom4[[#This Row],[Codziennie]]+ekodom4[[#This Row],[Prace]]+ekodom4[[#This Row],[Podlewanie]]</f>
        <v>190</v>
      </c>
      <c r="J59" s="3">
        <f>IF(ekodom4[[#This Row],[Zużycie]]&gt;ekodom4[[#This Row],[Stan]],ABS(ekodom4[[#This Row],[Zużycie]]-ekodom4[[#This Row],[Stan]]),0)</f>
        <v>152</v>
      </c>
      <c r="K59" s="3">
        <f>ekodom4[[#This Row],[Stan]]-ekodom4[[#This Row],[Zużycie]]+ekodom4[[#This Row],[Z wodociągów]]</f>
        <v>0</v>
      </c>
    </row>
    <row r="60" spans="1:11" x14ac:dyDescent="0.3">
      <c r="A60" s="1">
        <v>44620</v>
      </c>
      <c r="B60">
        <v>84</v>
      </c>
      <c r="C60">
        <f>ekodom4[[#This Row],[retencja]]+K59</f>
        <v>84</v>
      </c>
      <c r="D60">
        <v>190</v>
      </c>
      <c r="E60">
        <f>IF(WEEKDAY(ekodom4[[#This Row],[Data]],2) = 3,70,0)</f>
        <v>0</v>
      </c>
      <c r="F60" s="2">
        <f>IF(AND(MONTH(ekodom4[[#This Row],[Data]])&gt;=4,MONTH(ekodom4[[#This Row],[Data]])&lt;=9),1,0)</f>
        <v>0</v>
      </c>
      <c r="G60" s="2">
        <f>IF(ekodom4[[#This Row],[Czy data pod?]] = 1,IF(ekodom4[[#This Row],[retencja]] = 0,G59+1,0),0)</f>
        <v>0</v>
      </c>
      <c r="H60">
        <f>IF(ekodom4[[#This Row],[Kolumna1]] = 0,0,IF(MOD(ekodom4[[#This Row],[Kolumna1]],5) = 0,300,0))</f>
        <v>0</v>
      </c>
      <c r="I60">
        <f>ekodom4[[#This Row],[Codziennie]]+ekodom4[[#This Row],[Prace]]+ekodom4[[#This Row],[Podlewanie]]</f>
        <v>190</v>
      </c>
      <c r="J60" s="3">
        <f>IF(ekodom4[[#This Row],[Zużycie]]&gt;ekodom4[[#This Row],[Stan]],ABS(ekodom4[[#This Row],[Zużycie]]-ekodom4[[#This Row],[Stan]]),0)</f>
        <v>106</v>
      </c>
      <c r="K60" s="3">
        <f>ekodom4[[#This Row],[Stan]]-ekodom4[[#This Row],[Zużycie]]+ekodom4[[#This Row],[Z wodociągów]]</f>
        <v>0</v>
      </c>
    </row>
    <row r="61" spans="1:11" x14ac:dyDescent="0.3">
      <c r="A61" s="1">
        <v>44621</v>
      </c>
      <c r="B61">
        <v>90</v>
      </c>
      <c r="C61">
        <f>ekodom4[[#This Row],[retencja]]+K60</f>
        <v>90</v>
      </c>
      <c r="D61">
        <v>190</v>
      </c>
      <c r="E61">
        <f>IF(WEEKDAY(ekodom4[[#This Row],[Data]],2) = 3,70,0)</f>
        <v>0</v>
      </c>
      <c r="F61" s="2">
        <f>IF(AND(MONTH(ekodom4[[#This Row],[Data]])&gt;=4,MONTH(ekodom4[[#This Row],[Data]])&lt;=9),1,0)</f>
        <v>0</v>
      </c>
      <c r="G61" s="2">
        <f>IF(ekodom4[[#This Row],[Czy data pod?]] = 1,IF(ekodom4[[#This Row],[retencja]] = 0,G60+1,0),0)</f>
        <v>0</v>
      </c>
      <c r="H61">
        <f>IF(ekodom4[[#This Row],[Kolumna1]] = 0,0,IF(MOD(ekodom4[[#This Row],[Kolumna1]],5) = 0,300,0))</f>
        <v>0</v>
      </c>
      <c r="I61">
        <f>ekodom4[[#This Row],[Codziennie]]+ekodom4[[#This Row],[Prace]]+ekodom4[[#This Row],[Podlewanie]]</f>
        <v>190</v>
      </c>
      <c r="J61" s="3">
        <f>IF(ekodom4[[#This Row],[Zużycie]]&gt;ekodom4[[#This Row],[Stan]],ABS(ekodom4[[#This Row],[Zużycie]]-ekodom4[[#This Row],[Stan]]),0)</f>
        <v>100</v>
      </c>
      <c r="K61" s="3">
        <f>ekodom4[[#This Row],[Stan]]-ekodom4[[#This Row],[Zużycie]]+ekodom4[[#This Row],[Z wodociągów]]</f>
        <v>0</v>
      </c>
    </row>
    <row r="62" spans="1:11" x14ac:dyDescent="0.3">
      <c r="A62" s="1">
        <v>44622</v>
      </c>
      <c r="B62">
        <v>0</v>
      </c>
      <c r="C62">
        <f>ekodom4[[#This Row],[retencja]]+K61</f>
        <v>0</v>
      </c>
      <c r="D62">
        <v>190</v>
      </c>
      <c r="E62">
        <f>IF(WEEKDAY(ekodom4[[#This Row],[Data]],2) = 3,70,0)</f>
        <v>70</v>
      </c>
      <c r="F62" s="2">
        <f>IF(AND(MONTH(ekodom4[[#This Row],[Data]])&gt;=4,MONTH(ekodom4[[#This Row],[Data]])&lt;=9),1,0)</f>
        <v>0</v>
      </c>
      <c r="G62" s="2">
        <f>IF(ekodom4[[#This Row],[Czy data pod?]] = 1,IF(ekodom4[[#This Row],[retencja]] = 0,G61+1,0),0)</f>
        <v>0</v>
      </c>
      <c r="H62">
        <f>IF(ekodom4[[#This Row],[Kolumna1]] = 0,0,IF(MOD(ekodom4[[#This Row],[Kolumna1]],5) = 0,300,0))</f>
        <v>0</v>
      </c>
      <c r="I62">
        <f>ekodom4[[#This Row],[Codziennie]]+ekodom4[[#This Row],[Prace]]+ekodom4[[#This Row],[Podlewanie]]</f>
        <v>260</v>
      </c>
      <c r="J62" s="3">
        <f>IF(ekodom4[[#This Row],[Zużycie]]&gt;ekodom4[[#This Row],[Stan]],ABS(ekodom4[[#This Row],[Zużycie]]-ekodom4[[#This Row],[Stan]]),0)</f>
        <v>260</v>
      </c>
      <c r="K62" s="3">
        <f>ekodom4[[#This Row],[Stan]]-ekodom4[[#This Row],[Zużycie]]+ekodom4[[#This Row],[Z wodociągów]]</f>
        <v>0</v>
      </c>
    </row>
    <row r="63" spans="1:11" x14ac:dyDescent="0.3">
      <c r="A63" s="1">
        <v>44623</v>
      </c>
      <c r="B63">
        <v>93</v>
      </c>
      <c r="C63">
        <f>ekodom4[[#This Row],[retencja]]+K62</f>
        <v>93</v>
      </c>
      <c r="D63">
        <v>190</v>
      </c>
      <c r="E63">
        <f>IF(WEEKDAY(ekodom4[[#This Row],[Data]],2) = 3,70,0)</f>
        <v>0</v>
      </c>
      <c r="F63" s="2">
        <f>IF(AND(MONTH(ekodom4[[#This Row],[Data]])&gt;=4,MONTH(ekodom4[[#This Row],[Data]])&lt;=9),1,0)</f>
        <v>0</v>
      </c>
      <c r="G63" s="2">
        <f>IF(ekodom4[[#This Row],[Czy data pod?]] = 1,IF(ekodom4[[#This Row],[retencja]] = 0,G62+1,0),0)</f>
        <v>0</v>
      </c>
      <c r="H63">
        <f>IF(ekodom4[[#This Row],[Kolumna1]] = 0,0,IF(MOD(ekodom4[[#This Row],[Kolumna1]],5) = 0,300,0))</f>
        <v>0</v>
      </c>
      <c r="I63">
        <f>ekodom4[[#This Row],[Codziennie]]+ekodom4[[#This Row],[Prace]]+ekodom4[[#This Row],[Podlewanie]]</f>
        <v>190</v>
      </c>
      <c r="J63" s="3">
        <f>IF(ekodom4[[#This Row],[Zużycie]]&gt;ekodom4[[#This Row],[Stan]],ABS(ekodom4[[#This Row],[Zużycie]]-ekodom4[[#This Row],[Stan]]),0)</f>
        <v>97</v>
      </c>
      <c r="K63" s="3">
        <f>ekodom4[[#This Row],[Stan]]-ekodom4[[#This Row],[Zużycie]]+ekodom4[[#This Row],[Z wodociągów]]</f>
        <v>0</v>
      </c>
    </row>
    <row r="64" spans="1:11" x14ac:dyDescent="0.3">
      <c r="A64" s="1">
        <v>44624</v>
      </c>
      <c r="B64">
        <v>1189</v>
      </c>
      <c r="C64">
        <f>ekodom4[[#This Row],[retencja]]+K63</f>
        <v>1189</v>
      </c>
      <c r="D64">
        <v>190</v>
      </c>
      <c r="E64">
        <f>IF(WEEKDAY(ekodom4[[#This Row],[Data]],2) = 3,70,0)</f>
        <v>0</v>
      </c>
      <c r="F64" s="2">
        <f>IF(AND(MONTH(ekodom4[[#This Row],[Data]])&gt;=4,MONTH(ekodom4[[#This Row],[Data]])&lt;=9),1,0)</f>
        <v>0</v>
      </c>
      <c r="G64" s="2">
        <f>IF(ekodom4[[#This Row],[Czy data pod?]] = 1,IF(ekodom4[[#This Row],[retencja]] = 0,G63+1,0),0)</f>
        <v>0</v>
      </c>
      <c r="H64">
        <f>IF(ekodom4[[#This Row],[Kolumna1]] = 0,0,IF(MOD(ekodom4[[#This Row],[Kolumna1]],5) = 0,300,0))</f>
        <v>0</v>
      </c>
      <c r="I64">
        <f>ekodom4[[#This Row],[Codziennie]]+ekodom4[[#This Row],[Prace]]+ekodom4[[#This Row],[Podlewanie]]</f>
        <v>190</v>
      </c>
      <c r="J64" s="3">
        <f>IF(ekodom4[[#This Row],[Zużycie]]&gt;ekodom4[[#This Row],[Stan]],ABS(ekodom4[[#This Row],[Zużycie]]-ekodom4[[#This Row],[Stan]]),0)</f>
        <v>0</v>
      </c>
      <c r="K64" s="3">
        <f>ekodom4[[#This Row],[Stan]]-ekodom4[[#This Row],[Zużycie]]+ekodom4[[#This Row],[Z wodociągów]]</f>
        <v>999</v>
      </c>
    </row>
    <row r="65" spans="1:11" x14ac:dyDescent="0.3">
      <c r="A65" s="1">
        <v>44625</v>
      </c>
      <c r="B65">
        <v>139</v>
      </c>
      <c r="C65">
        <f>ekodom4[[#This Row],[retencja]]+K64</f>
        <v>1138</v>
      </c>
      <c r="D65">
        <v>190</v>
      </c>
      <c r="E65">
        <f>IF(WEEKDAY(ekodom4[[#This Row],[Data]],2) = 3,70,0)</f>
        <v>0</v>
      </c>
      <c r="F65" s="2">
        <f>IF(AND(MONTH(ekodom4[[#This Row],[Data]])&gt;=4,MONTH(ekodom4[[#This Row],[Data]])&lt;=9),1,0)</f>
        <v>0</v>
      </c>
      <c r="G65" s="2">
        <f>IF(ekodom4[[#This Row],[Czy data pod?]] = 1,IF(ekodom4[[#This Row],[retencja]] = 0,G64+1,0),0)</f>
        <v>0</v>
      </c>
      <c r="H65">
        <f>IF(ekodom4[[#This Row],[Kolumna1]] = 0,0,IF(MOD(ekodom4[[#This Row],[Kolumna1]],5) = 0,300,0))</f>
        <v>0</v>
      </c>
      <c r="I65">
        <f>ekodom4[[#This Row],[Codziennie]]+ekodom4[[#This Row],[Prace]]+ekodom4[[#This Row],[Podlewanie]]</f>
        <v>190</v>
      </c>
      <c r="J65" s="3">
        <f>IF(ekodom4[[#This Row],[Zużycie]]&gt;ekodom4[[#This Row],[Stan]],ABS(ekodom4[[#This Row],[Zużycie]]-ekodom4[[#This Row],[Stan]]),0)</f>
        <v>0</v>
      </c>
      <c r="K65" s="3">
        <f>ekodom4[[#This Row],[Stan]]-ekodom4[[#This Row],[Zużycie]]+ekodom4[[#This Row],[Z wodociągów]]</f>
        <v>948</v>
      </c>
    </row>
    <row r="66" spans="1:11" x14ac:dyDescent="0.3">
      <c r="A66" s="1">
        <v>44626</v>
      </c>
      <c r="B66">
        <v>0</v>
      </c>
      <c r="C66">
        <f>ekodom4[[#This Row],[retencja]]+K65</f>
        <v>948</v>
      </c>
      <c r="D66">
        <v>190</v>
      </c>
      <c r="E66">
        <f>IF(WEEKDAY(ekodom4[[#This Row],[Data]],2) = 3,70,0)</f>
        <v>0</v>
      </c>
      <c r="F66" s="2">
        <f>IF(AND(MONTH(ekodom4[[#This Row],[Data]])&gt;=4,MONTH(ekodom4[[#This Row],[Data]])&lt;=9),1,0)</f>
        <v>0</v>
      </c>
      <c r="G66" s="2">
        <f>IF(ekodom4[[#This Row],[Czy data pod?]] = 1,IF(ekodom4[[#This Row],[retencja]] = 0,G65+1,0),0)</f>
        <v>0</v>
      </c>
      <c r="H66">
        <f>IF(ekodom4[[#This Row],[Kolumna1]] = 0,0,IF(MOD(ekodom4[[#This Row],[Kolumna1]],5) = 0,300,0))</f>
        <v>0</v>
      </c>
      <c r="I66">
        <f>ekodom4[[#This Row],[Codziennie]]+ekodom4[[#This Row],[Prace]]+ekodom4[[#This Row],[Podlewanie]]</f>
        <v>190</v>
      </c>
      <c r="J66" s="3">
        <f>IF(ekodom4[[#This Row],[Zużycie]]&gt;ekodom4[[#This Row],[Stan]],ABS(ekodom4[[#This Row],[Zużycie]]-ekodom4[[#This Row],[Stan]]),0)</f>
        <v>0</v>
      </c>
      <c r="K66" s="3">
        <f>ekodom4[[#This Row],[Stan]]-ekodom4[[#This Row],[Zużycie]]+ekodom4[[#This Row],[Z wodociągów]]</f>
        <v>758</v>
      </c>
    </row>
    <row r="67" spans="1:11" x14ac:dyDescent="0.3">
      <c r="A67" s="1">
        <v>44627</v>
      </c>
      <c r="B67">
        <v>0</v>
      </c>
      <c r="C67">
        <f>ekodom4[[#This Row],[retencja]]+K66</f>
        <v>758</v>
      </c>
      <c r="D67">
        <v>190</v>
      </c>
      <c r="E67">
        <f>IF(WEEKDAY(ekodom4[[#This Row],[Data]],2) = 3,70,0)</f>
        <v>0</v>
      </c>
      <c r="F67" s="2">
        <f>IF(AND(MONTH(ekodom4[[#This Row],[Data]])&gt;=4,MONTH(ekodom4[[#This Row],[Data]])&lt;=9),1,0)</f>
        <v>0</v>
      </c>
      <c r="G67" s="2">
        <f>IF(ekodom4[[#This Row],[Czy data pod?]] = 1,IF(ekodom4[[#This Row],[retencja]] = 0,G66+1,0),0)</f>
        <v>0</v>
      </c>
      <c r="H67">
        <f>IF(ekodom4[[#This Row],[Kolumna1]] = 0,0,IF(MOD(ekodom4[[#This Row],[Kolumna1]],5) = 0,300,0))</f>
        <v>0</v>
      </c>
      <c r="I67">
        <f>ekodom4[[#This Row],[Codziennie]]+ekodom4[[#This Row],[Prace]]+ekodom4[[#This Row],[Podlewanie]]</f>
        <v>190</v>
      </c>
      <c r="J67" s="3">
        <f>IF(ekodom4[[#This Row],[Zużycie]]&gt;ekodom4[[#This Row],[Stan]],ABS(ekodom4[[#This Row],[Zużycie]]-ekodom4[[#This Row],[Stan]]),0)</f>
        <v>0</v>
      </c>
      <c r="K67" s="3">
        <f>ekodom4[[#This Row],[Stan]]-ekodom4[[#This Row],[Zużycie]]+ekodom4[[#This Row],[Z wodociągów]]</f>
        <v>568</v>
      </c>
    </row>
    <row r="68" spans="1:11" x14ac:dyDescent="0.3">
      <c r="A68" s="1">
        <v>44628</v>
      </c>
      <c r="B68">
        <v>75</v>
      </c>
      <c r="C68">
        <f>ekodom4[[#This Row],[retencja]]+K67</f>
        <v>643</v>
      </c>
      <c r="D68">
        <v>190</v>
      </c>
      <c r="E68">
        <f>IF(WEEKDAY(ekodom4[[#This Row],[Data]],2) = 3,70,0)</f>
        <v>0</v>
      </c>
      <c r="F68" s="2">
        <f>IF(AND(MONTH(ekodom4[[#This Row],[Data]])&gt;=4,MONTH(ekodom4[[#This Row],[Data]])&lt;=9),1,0)</f>
        <v>0</v>
      </c>
      <c r="G68" s="2">
        <f>IF(ekodom4[[#This Row],[Czy data pod?]] = 1,IF(ekodom4[[#This Row],[retencja]] = 0,G67+1,0),0)</f>
        <v>0</v>
      </c>
      <c r="H68">
        <f>IF(ekodom4[[#This Row],[Kolumna1]] = 0,0,IF(MOD(ekodom4[[#This Row],[Kolumna1]],5) = 0,300,0))</f>
        <v>0</v>
      </c>
      <c r="I68">
        <f>ekodom4[[#This Row],[Codziennie]]+ekodom4[[#This Row],[Prace]]+ekodom4[[#This Row],[Podlewanie]]</f>
        <v>190</v>
      </c>
      <c r="J68" s="3">
        <f>IF(ekodom4[[#This Row],[Zużycie]]&gt;ekodom4[[#This Row],[Stan]],ABS(ekodom4[[#This Row],[Zużycie]]-ekodom4[[#This Row],[Stan]]),0)</f>
        <v>0</v>
      </c>
      <c r="K68" s="3">
        <f>ekodom4[[#This Row],[Stan]]-ekodom4[[#This Row],[Zużycie]]+ekodom4[[#This Row],[Z wodociągów]]</f>
        <v>453</v>
      </c>
    </row>
    <row r="69" spans="1:11" x14ac:dyDescent="0.3">
      <c r="A69" s="1">
        <v>44629</v>
      </c>
      <c r="B69">
        <v>612</v>
      </c>
      <c r="C69">
        <f>ekodom4[[#This Row],[retencja]]+K68</f>
        <v>1065</v>
      </c>
      <c r="D69">
        <v>190</v>
      </c>
      <c r="E69">
        <f>IF(WEEKDAY(ekodom4[[#This Row],[Data]],2) = 3,70,0)</f>
        <v>70</v>
      </c>
      <c r="F69" s="2">
        <f>IF(AND(MONTH(ekodom4[[#This Row],[Data]])&gt;=4,MONTH(ekodom4[[#This Row],[Data]])&lt;=9),1,0)</f>
        <v>0</v>
      </c>
      <c r="G69" s="2">
        <f>IF(ekodom4[[#This Row],[Czy data pod?]] = 1,IF(ekodom4[[#This Row],[retencja]] = 0,G68+1,0),0)</f>
        <v>0</v>
      </c>
      <c r="H69">
        <f>IF(ekodom4[[#This Row],[Kolumna1]] = 0,0,IF(MOD(ekodom4[[#This Row],[Kolumna1]],5) = 0,300,0))</f>
        <v>0</v>
      </c>
      <c r="I69">
        <f>ekodom4[[#This Row],[Codziennie]]+ekodom4[[#This Row],[Prace]]+ekodom4[[#This Row],[Podlewanie]]</f>
        <v>260</v>
      </c>
      <c r="J69" s="3">
        <f>IF(ekodom4[[#This Row],[Zużycie]]&gt;ekodom4[[#This Row],[Stan]],ABS(ekodom4[[#This Row],[Zużycie]]-ekodom4[[#This Row],[Stan]]),0)</f>
        <v>0</v>
      </c>
      <c r="K69" s="3">
        <f>ekodom4[[#This Row],[Stan]]-ekodom4[[#This Row],[Zużycie]]+ekodom4[[#This Row],[Z wodociągów]]</f>
        <v>805</v>
      </c>
    </row>
    <row r="70" spans="1:11" x14ac:dyDescent="0.3">
      <c r="A70" s="1">
        <v>44630</v>
      </c>
      <c r="B70">
        <v>0</v>
      </c>
      <c r="C70">
        <f>ekodom4[[#This Row],[retencja]]+K69</f>
        <v>805</v>
      </c>
      <c r="D70">
        <v>190</v>
      </c>
      <c r="E70">
        <f>IF(WEEKDAY(ekodom4[[#This Row],[Data]],2) = 3,70,0)</f>
        <v>0</v>
      </c>
      <c r="F70" s="2">
        <f>IF(AND(MONTH(ekodom4[[#This Row],[Data]])&gt;=4,MONTH(ekodom4[[#This Row],[Data]])&lt;=9),1,0)</f>
        <v>0</v>
      </c>
      <c r="G70" s="2">
        <f>IF(ekodom4[[#This Row],[Czy data pod?]] = 1,IF(ekodom4[[#This Row],[retencja]] = 0,G69+1,0),0)</f>
        <v>0</v>
      </c>
      <c r="H70">
        <f>IF(ekodom4[[#This Row],[Kolumna1]] = 0,0,IF(MOD(ekodom4[[#This Row],[Kolumna1]],5) = 0,300,0))</f>
        <v>0</v>
      </c>
      <c r="I70">
        <f>ekodom4[[#This Row],[Codziennie]]+ekodom4[[#This Row],[Prace]]+ekodom4[[#This Row],[Podlewanie]]</f>
        <v>190</v>
      </c>
      <c r="J70" s="3">
        <f>IF(ekodom4[[#This Row],[Zużycie]]&gt;ekodom4[[#This Row],[Stan]],ABS(ekodom4[[#This Row],[Zużycie]]-ekodom4[[#This Row],[Stan]]),0)</f>
        <v>0</v>
      </c>
      <c r="K70" s="3">
        <f>ekodom4[[#This Row],[Stan]]-ekodom4[[#This Row],[Zużycie]]+ekodom4[[#This Row],[Z wodociągów]]</f>
        <v>615</v>
      </c>
    </row>
    <row r="71" spans="1:11" x14ac:dyDescent="0.3">
      <c r="A71" s="1">
        <v>44631</v>
      </c>
      <c r="B71">
        <v>137</v>
      </c>
      <c r="C71">
        <f>ekodom4[[#This Row],[retencja]]+K70</f>
        <v>752</v>
      </c>
      <c r="D71">
        <v>190</v>
      </c>
      <c r="E71">
        <f>IF(WEEKDAY(ekodom4[[#This Row],[Data]],2) = 3,70,0)</f>
        <v>0</v>
      </c>
      <c r="F71" s="2">
        <f>IF(AND(MONTH(ekodom4[[#This Row],[Data]])&gt;=4,MONTH(ekodom4[[#This Row],[Data]])&lt;=9),1,0)</f>
        <v>0</v>
      </c>
      <c r="G71" s="2">
        <f>IF(ekodom4[[#This Row],[Czy data pod?]] = 1,IF(ekodom4[[#This Row],[retencja]] = 0,G70+1,0),0)</f>
        <v>0</v>
      </c>
      <c r="H71">
        <f>IF(ekodom4[[#This Row],[Kolumna1]] = 0,0,IF(MOD(ekodom4[[#This Row],[Kolumna1]],5) = 0,300,0))</f>
        <v>0</v>
      </c>
      <c r="I71">
        <f>ekodom4[[#This Row],[Codziennie]]+ekodom4[[#This Row],[Prace]]+ekodom4[[#This Row],[Podlewanie]]</f>
        <v>190</v>
      </c>
      <c r="J71" s="3">
        <f>IF(ekodom4[[#This Row],[Zużycie]]&gt;ekodom4[[#This Row],[Stan]],ABS(ekodom4[[#This Row],[Zużycie]]-ekodom4[[#This Row],[Stan]]),0)</f>
        <v>0</v>
      </c>
      <c r="K71" s="3">
        <f>ekodom4[[#This Row],[Stan]]-ekodom4[[#This Row],[Zużycie]]+ekodom4[[#This Row],[Z wodociągów]]</f>
        <v>562</v>
      </c>
    </row>
    <row r="72" spans="1:11" x14ac:dyDescent="0.3">
      <c r="A72" s="1">
        <v>44632</v>
      </c>
      <c r="B72">
        <v>122</v>
      </c>
      <c r="C72">
        <f>ekodom4[[#This Row],[retencja]]+K71</f>
        <v>684</v>
      </c>
      <c r="D72">
        <v>190</v>
      </c>
      <c r="E72">
        <f>IF(WEEKDAY(ekodom4[[#This Row],[Data]],2) = 3,70,0)</f>
        <v>0</v>
      </c>
      <c r="F72" s="2">
        <f>IF(AND(MONTH(ekodom4[[#This Row],[Data]])&gt;=4,MONTH(ekodom4[[#This Row],[Data]])&lt;=9),1,0)</f>
        <v>0</v>
      </c>
      <c r="G72" s="2">
        <f>IF(ekodom4[[#This Row],[Czy data pod?]] = 1,IF(ekodom4[[#This Row],[retencja]] = 0,G71+1,0),0)</f>
        <v>0</v>
      </c>
      <c r="H72">
        <f>IF(ekodom4[[#This Row],[Kolumna1]] = 0,0,IF(MOD(ekodom4[[#This Row],[Kolumna1]],5) = 0,300,0))</f>
        <v>0</v>
      </c>
      <c r="I72">
        <f>ekodom4[[#This Row],[Codziennie]]+ekodom4[[#This Row],[Prace]]+ekodom4[[#This Row],[Podlewanie]]</f>
        <v>190</v>
      </c>
      <c r="J72" s="3">
        <f>IF(ekodom4[[#This Row],[Zużycie]]&gt;ekodom4[[#This Row],[Stan]],ABS(ekodom4[[#This Row],[Zużycie]]-ekodom4[[#This Row],[Stan]]),0)</f>
        <v>0</v>
      </c>
      <c r="K72" s="3">
        <f>ekodom4[[#This Row],[Stan]]-ekodom4[[#This Row],[Zużycie]]+ekodom4[[#This Row],[Z wodociągów]]</f>
        <v>494</v>
      </c>
    </row>
    <row r="73" spans="1:11" x14ac:dyDescent="0.3">
      <c r="A73" s="1">
        <v>44633</v>
      </c>
      <c r="B73">
        <v>0</v>
      </c>
      <c r="C73">
        <f>ekodom4[[#This Row],[retencja]]+K72</f>
        <v>494</v>
      </c>
      <c r="D73">
        <v>190</v>
      </c>
      <c r="E73">
        <f>IF(WEEKDAY(ekodom4[[#This Row],[Data]],2) = 3,70,0)</f>
        <v>0</v>
      </c>
      <c r="F73" s="2">
        <f>IF(AND(MONTH(ekodom4[[#This Row],[Data]])&gt;=4,MONTH(ekodom4[[#This Row],[Data]])&lt;=9),1,0)</f>
        <v>0</v>
      </c>
      <c r="G73" s="2">
        <f>IF(ekodom4[[#This Row],[Czy data pod?]] = 1,IF(ekodom4[[#This Row],[retencja]] = 0,G72+1,0),0)</f>
        <v>0</v>
      </c>
      <c r="H73">
        <f>IF(ekodom4[[#This Row],[Kolumna1]] = 0,0,IF(MOD(ekodom4[[#This Row],[Kolumna1]],5) = 0,300,0))</f>
        <v>0</v>
      </c>
      <c r="I73">
        <f>ekodom4[[#This Row],[Codziennie]]+ekodom4[[#This Row],[Prace]]+ekodom4[[#This Row],[Podlewanie]]</f>
        <v>190</v>
      </c>
      <c r="J73" s="3">
        <f>IF(ekodom4[[#This Row],[Zużycie]]&gt;ekodom4[[#This Row],[Stan]],ABS(ekodom4[[#This Row],[Zużycie]]-ekodom4[[#This Row],[Stan]]),0)</f>
        <v>0</v>
      </c>
      <c r="K73" s="3">
        <f>ekodom4[[#This Row],[Stan]]-ekodom4[[#This Row],[Zużycie]]+ekodom4[[#This Row],[Z wodociągów]]</f>
        <v>304</v>
      </c>
    </row>
    <row r="74" spans="1:11" x14ac:dyDescent="0.3">
      <c r="A74" s="1">
        <v>44634</v>
      </c>
      <c r="B74">
        <v>0</v>
      </c>
      <c r="C74">
        <f>ekodom4[[#This Row],[retencja]]+K73</f>
        <v>304</v>
      </c>
      <c r="D74">
        <v>190</v>
      </c>
      <c r="E74">
        <f>IF(WEEKDAY(ekodom4[[#This Row],[Data]],2) = 3,70,0)</f>
        <v>0</v>
      </c>
      <c r="F74" s="2">
        <f>IF(AND(MONTH(ekodom4[[#This Row],[Data]])&gt;=4,MONTH(ekodom4[[#This Row],[Data]])&lt;=9),1,0)</f>
        <v>0</v>
      </c>
      <c r="G74" s="2">
        <f>IF(ekodom4[[#This Row],[Czy data pod?]] = 1,IF(ekodom4[[#This Row],[retencja]] = 0,G73+1,0),0)</f>
        <v>0</v>
      </c>
      <c r="H74">
        <f>IF(ekodom4[[#This Row],[Kolumna1]] = 0,0,IF(MOD(ekodom4[[#This Row],[Kolumna1]],5) = 0,300,0))</f>
        <v>0</v>
      </c>
      <c r="I74">
        <f>ekodom4[[#This Row],[Codziennie]]+ekodom4[[#This Row],[Prace]]+ekodom4[[#This Row],[Podlewanie]]</f>
        <v>190</v>
      </c>
      <c r="J74" s="3">
        <f>IF(ekodom4[[#This Row],[Zużycie]]&gt;ekodom4[[#This Row],[Stan]],ABS(ekodom4[[#This Row],[Zużycie]]-ekodom4[[#This Row],[Stan]]),0)</f>
        <v>0</v>
      </c>
      <c r="K74" s="3">
        <f>ekodom4[[#This Row],[Stan]]-ekodom4[[#This Row],[Zużycie]]+ekodom4[[#This Row],[Z wodociągów]]</f>
        <v>114</v>
      </c>
    </row>
    <row r="75" spans="1:11" x14ac:dyDescent="0.3">
      <c r="A75" s="1">
        <v>44635</v>
      </c>
      <c r="B75">
        <v>88</v>
      </c>
      <c r="C75">
        <f>ekodom4[[#This Row],[retencja]]+K74</f>
        <v>202</v>
      </c>
      <c r="D75">
        <v>190</v>
      </c>
      <c r="E75">
        <f>IF(WEEKDAY(ekodom4[[#This Row],[Data]],2) = 3,70,0)</f>
        <v>0</v>
      </c>
      <c r="F75" s="2">
        <f>IF(AND(MONTH(ekodom4[[#This Row],[Data]])&gt;=4,MONTH(ekodom4[[#This Row],[Data]])&lt;=9),1,0)</f>
        <v>0</v>
      </c>
      <c r="G75" s="2">
        <f>IF(ekodom4[[#This Row],[Czy data pod?]] = 1,IF(ekodom4[[#This Row],[retencja]] = 0,G74+1,0),0)</f>
        <v>0</v>
      </c>
      <c r="H75">
        <f>IF(ekodom4[[#This Row],[Kolumna1]] = 0,0,IF(MOD(ekodom4[[#This Row],[Kolumna1]],5) = 0,300,0))</f>
        <v>0</v>
      </c>
      <c r="I75">
        <f>ekodom4[[#This Row],[Codziennie]]+ekodom4[[#This Row],[Prace]]+ekodom4[[#This Row],[Podlewanie]]</f>
        <v>190</v>
      </c>
      <c r="J75" s="3">
        <f>IF(ekodom4[[#This Row],[Zużycie]]&gt;ekodom4[[#This Row],[Stan]],ABS(ekodom4[[#This Row],[Zużycie]]-ekodom4[[#This Row],[Stan]]),0)</f>
        <v>0</v>
      </c>
      <c r="K75" s="3">
        <f>ekodom4[[#This Row],[Stan]]-ekodom4[[#This Row],[Zużycie]]+ekodom4[[#This Row],[Z wodociągów]]</f>
        <v>12</v>
      </c>
    </row>
    <row r="76" spans="1:11" x14ac:dyDescent="0.3">
      <c r="A76" s="1">
        <v>44636</v>
      </c>
      <c r="B76">
        <v>112</v>
      </c>
      <c r="C76">
        <f>ekodom4[[#This Row],[retencja]]+K75</f>
        <v>124</v>
      </c>
      <c r="D76">
        <v>190</v>
      </c>
      <c r="E76">
        <f>IF(WEEKDAY(ekodom4[[#This Row],[Data]],2) = 3,70,0)</f>
        <v>70</v>
      </c>
      <c r="F76" s="2">
        <f>IF(AND(MONTH(ekodom4[[#This Row],[Data]])&gt;=4,MONTH(ekodom4[[#This Row],[Data]])&lt;=9),1,0)</f>
        <v>0</v>
      </c>
      <c r="G76" s="2">
        <f>IF(ekodom4[[#This Row],[Czy data pod?]] = 1,IF(ekodom4[[#This Row],[retencja]] = 0,G75+1,0),0)</f>
        <v>0</v>
      </c>
      <c r="H76">
        <f>IF(ekodom4[[#This Row],[Kolumna1]] = 0,0,IF(MOD(ekodom4[[#This Row],[Kolumna1]],5) = 0,300,0))</f>
        <v>0</v>
      </c>
      <c r="I76">
        <f>ekodom4[[#This Row],[Codziennie]]+ekodom4[[#This Row],[Prace]]+ekodom4[[#This Row],[Podlewanie]]</f>
        <v>260</v>
      </c>
      <c r="J76" s="3">
        <f>IF(ekodom4[[#This Row],[Zużycie]]&gt;ekodom4[[#This Row],[Stan]],ABS(ekodom4[[#This Row],[Zużycie]]-ekodom4[[#This Row],[Stan]]),0)</f>
        <v>136</v>
      </c>
      <c r="K76" s="3">
        <f>ekodom4[[#This Row],[Stan]]-ekodom4[[#This Row],[Zużycie]]+ekodom4[[#This Row],[Z wodociągów]]</f>
        <v>0</v>
      </c>
    </row>
    <row r="77" spans="1:11" x14ac:dyDescent="0.3">
      <c r="A77" s="1">
        <v>44637</v>
      </c>
      <c r="B77">
        <v>82</v>
      </c>
      <c r="C77">
        <f>ekodom4[[#This Row],[retencja]]+K76</f>
        <v>82</v>
      </c>
      <c r="D77">
        <v>190</v>
      </c>
      <c r="E77">
        <f>IF(WEEKDAY(ekodom4[[#This Row],[Data]],2) = 3,70,0)</f>
        <v>0</v>
      </c>
      <c r="F77" s="2">
        <f>IF(AND(MONTH(ekodom4[[#This Row],[Data]])&gt;=4,MONTH(ekodom4[[#This Row],[Data]])&lt;=9),1,0)</f>
        <v>0</v>
      </c>
      <c r="G77" s="2">
        <f>IF(ekodom4[[#This Row],[Czy data pod?]] = 1,IF(ekodom4[[#This Row],[retencja]] = 0,G76+1,0),0)</f>
        <v>0</v>
      </c>
      <c r="H77">
        <f>IF(ekodom4[[#This Row],[Kolumna1]] = 0,0,IF(MOD(ekodom4[[#This Row],[Kolumna1]],5) = 0,300,0))</f>
        <v>0</v>
      </c>
      <c r="I77">
        <f>ekodom4[[#This Row],[Codziennie]]+ekodom4[[#This Row],[Prace]]+ekodom4[[#This Row],[Podlewanie]]</f>
        <v>190</v>
      </c>
      <c r="J77" s="3">
        <f>IF(ekodom4[[#This Row],[Zużycie]]&gt;ekodom4[[#This Row],[Stan]],ABS(ekodom4[[#This Row],[Zużycie]]-ekodom4[[#This Row],[Stan]]),0)</f>
        <v>108</v>
      </c>
      <c r="K77" s="3">
        <f>ekodom4[[#This Row],[Stan]]-ekodom4[[#This Row],[Zużycie]]+ekodom4[[#This Row],[Z wodociągów]]</f>
        <v>0</v>
      </c>
    </row>
    <row r="78" spans="1:11" x14ac:dyDescent="0.3">
      <c r="A78" s="1">
        <v>44638</v>
      </c>
      <c r="B78">
        <v>174</v>
      </c>
      <c r="C78">
        <f>ekodom4[[#This Row],[retencja]]+K77</f>
        <v>174</v>
      </c>
      <c r="D78">
        <v>190</v>
      </c>
      <c r="E78">
        <f>IF(WEEKDAY(ekodom4[[#This Row],[Data]],2) = 3,70,0)</f>
        <v>0</v>
      </c>
      <c r="F78" s="2">
        <f>IF(AND(MONTH(ekodom4[[#This Row],[Data]])&gt;=4,MONTH(ekodom4[[#This Row],[Data]])&lt;=9),1,0)</f>
        <v>0</v>
      </c>
      <c r="G78" s="2">
        <f>IF(ekodom4[[#This Row],[Czy data pod?]] = 1,IF(ekodom4[[#This Row],[retencja]] = 0,G77+1,0),0)</f>
        <v>0</v>
      </c>
      <c r="H78">
        <f>IF(ekodom4[[#This Row],[Kolumna1]] = 0,0,IF(MOD(ekodom4[[#This Row],[Kolumna1]],5) = 0,300,0))</f>
        <v>0</v>
      </c>
      <c r="I78">
        <f>ekodom4[[#This Row],[Codziennie]]+ekodom4[[#This Row],[Prace]]+ekodom4[[#This Row],[Podlewanie]]</f>
        <v>190</v>
      </c>
      <c r="J78" s="3">
        <f>IF(ekodom4[[#This Row],[Zużycie]]&gt;ekodom4[[#This Row],[Stan]],ABS(ekodom4[[#This Row],[Zużycie]]-ekodom4[[#This Row],[Stan]]),0)</f>
        <v>16</v>
      </c>
      <c r="K78" s="3">
        <f>ekodom4[[#This Row],[Stan]]-ekodom4[[#This Row],[Zużycie]]+ekodom4[[#This Row],[Z wodociągów]]</f>
        <v>0</v>
      </c>
    </row>
    <row r="79" spans="1:11" x14ac:dyDescent="0.3">
      <c r="A79" s="1">
        <v>44639</v>
      </c>
      <c r="B79">
        <v>279</v>
      </c>
      <c r="C79">
        <f>ekodom4[[#This Row],[retencja]]+K78</f>
        <v>279</v>
      </c>
      <c r="D79">
        <v>190</v>
      </c>
      <c r="E79">
        <f>IF(WEEKDAY(ekodom4[[#This Row],[Data]],2) = 3,70,0)</f>
        <v>0</v>
      </c>
      <c r="F79" s="2">
        <f>IF(AND(MONTH(ekodom4[[#This Row],[Data]])&gt;=4,MONTH(ekodom4[[#This Row],[Data]])&lt;=9),1,0)</f>
        <v>0</v>
      </c>
      <c r="G79" s="2">
        <f>IF(ekodom4[[#This Row],[Czy data pod?]] = 1,IF(ekodom4[[#This Row],[retencja]] = 0,G78+1,0),0)</f>
        <v>0</v>
      </c>
      <c r="H79">
        <f>IF(ekodom4[[#This Row],[Kolumna1]] = 0,0,IF(MOD(ekodom4[[#This Row],[Kolumna1]],5) = 0,300,0))</f>
        <v>0</v>
      </c>
      <c r="I79">
        <f>ekodom4[[#This Row],[Codziennie]]+ekodom4[[#This Row],[Prace]]+ekodom4[[#This Row],[Podlewanie]]</f>
        <v>190</v>
      </c>
      <c r="J79" s="3">
        <f>IF(ekodom4[[#This Row],[Zużycie]]&gt;ekodom4[[#This Row],[Stan]],ABS(ekodom4[[#This Row],[Zużycie]]-ekodom4[[#This Row],[Stan]]),0)</f>
        <v>0</v>
      </c>
      <c r="K79" s="3">
        <f>ekodom4[[#This Row],[Stan]]-ekodom4[[#This Row],[Zużycie]]+ekodom4[[#This Row],[Z wodociągów]]</f>
        <v>89</v>
      </c>
    </row>
    <row r="80" spans="1:11" x14ac:dyDescent="0.3">
      <c r="A80" s="1">
        <v>44640</v>
      </c>
      <c r="B80">
        <v>125</v>
      </c>
      <c r="C80">
        <f>ekodom4[[#This Row],[retencja]]+K79</f>
        <v>214</v>
      </c>
      <c r="D80">
        <v>190</v>
      </c>
      <c r="E80">
        <f>IF(WEEKDAY(ekodom4[[#This Row],[Data]],2) = 3,70,0)</f>
        <v>0</v>
      </c>
      <c r="F80" s="2">
        <f>IF(AND(MONTH(ekodom4[[#This Row],[Data]])&gt;=4,MONTH(ekodom4[[#This Row],[Data]])&lt;=9),1,0)</f>
        <v>0</v>
      </c>
      <c r="G80" s="2">
        <f>IF(ekodom4[[#This Row],[Czy data pod?]] = 1,IF(ekodom4[[#This Row],[retencja]] = 0,G79+1,0),0)</f>
        <v>0</v>
      </c>
      <c r="H80">
        <f>IF(ekodom4[[#This Row],[Kolumna1]] = 0,0,IF(MOD(ekodom4[[#This Row],[Kolumna1]],5) = 0,300,0))</f>
        <v>0</v>
      </c>
      <c r="I80">
        <f>ekodom4[[#This Row],[Codziennie]]+ekodom4[[#This Row],[Prace]]+ekodom4[[#This Row],[Podlewanie]]</f>
        <v>190</v>
      </c>
      <c r="J80" s="3">
        <f>IF(ekodom4[[#This Row],[Zużycie]]&gt;ekodom4[[#This Row],[Stan]],ABS(ekodom4[[#This Row],[Zużycie]]-ekodom4[[#This Row],[Stan]]),0)</f>
        <v>0</v>
      </c>
      <c r="K80" s="3">
        <f>ekodom4[[#This Row],[Stan]]-ekodom4[[#This Row],[Zużycie]]+ekodom4[[#This Row],[Z wodociągów]]</f>
        <v>24</v>
      </c>
    </row>
    <row r="81" spans="1:11" x14ac:dyDescent="0.3">
      <c r="A81" s="1">
        <v>44641</v>
      </c>
      <c r="B81">
        <v>123</v>
      </c>
      <c r="C81">
        <f>ekodom4[[#This Row],[retencja]]+K80</f>
        <v>147</v>
      </c>
      <c r="D81">
        <v>190</v>
      </c>
      <c r="E81">
        <f>IF(WEEKDAY(ekodom4[[#This Row],[Data]],2) = 3,70,0)</f>
        <v>0</v>
      </c>
      <c r="F81" s="2">
        <f>IF(AND(MONTH(ekodom4[[#This Row],[Data]])&gt;=4,MONTH(ekodom4[[#This Row],[Data]])&lt;=9),1,0)</f>
        <v>0</v>
      </c>
      <c r="G81" s="2">
        <f>IF(ekodom4[[#This Row],[Czy data pod?]] = 1,IF(ekodom4[[#This Row],[retencja]] = 0,G80+1,0),0)</f>
        <v>0</v>
      </c>
      <c r="H81">
        <f>IF(ekodom4[[#This Row],[Kolumna1]] = 0,0,IF(MOD(ekodom4[[#This Row],[Kolumna1]],5) = 0,300,0))</f>
        <v>0</v>
      </c>
      <c r="I81">
        <f>ekodom4[[#This Row],[Codziennie]]+ekodom4[[#This Row],[Prace]]+ekodom4[[#This Row],[Podlewanie]]</f>
        <v>190</v>
      </c>
      <c r="J81" s="3">
        <f>IF(ekodom4[[#This Row],[Zużycie]]&gt;ekodom4[[#This Row],[Stan]],ABS(ekodom4[[#This Row],[Zużycie]]-ekodom4[[#This Row],[Stan]]),0)</f>
        <v>43</v>
      </c>
      <c r="K81" s="3">
        <f>ekodom4[[#This Row],[Stan]]-ekodom4[[#This Row],[Zużycie]]+ekodom4[[#This Row],[Z wodociągów]]</f>
        <v>0</v>
      </c>
    </row>
    <row r="82" spans="1:11" x14ac:dyDescent="0.3">
      <c r="A82" s="1">
        <v>44642</v>
      </c>
      <c r="B82">
        <v>108</v>
      </c>
      <c r="C82">
        <f>ekodom4[[#This Row],[retencja]]+K81</f>
        <v>108</v>
      </c>
      <c r="D82">
        <v>190</v>
      </c>
      <c r="E82">
        <f>IF(WEEKDAY(ekodom4[[#This Row],[Data]],2) = 3,70,0)</f>
        <v>0</v>
      </c>
      <c r="F82" s="2">
        <f>IF(AND(MONTH(ekodom4[[#This Row],[Data]])&gt;=4,MONTH(ekodom4[[#This Row],[Data]])&lt;=9),1,0)</f>
        <v>0</v>
      </c>
      <c r="G82" s="2">
        <f>IF(ekodom4[[#This Row],[Czy data pod?]] = 1,IF(ekodom4[[#This Row],[retencja]] = 0,G81+1,0),0)</f>
        <v>0</v>
      </c>
      <c r="H82">
        <f>IF(ekodom4[[#This Row],[Kolumna1]] = 0,0,IF(MOD(ekodom4[[#This Row],[Kolumna1]],5) = 0,300,0))</f>
        <v>0</v>
      </c>
      <c r="I82">
        <f>ekodom4[[#This Row],[Codziennie]]+ekodom4[[#This Row],[Prace]]+ekodom4[[#This Row],[Podlewanie]]</f>
        <v>190</v>
      </c>
      <c r="J82" s="3">
        <f>IF(ekodom4[[#This Row],[Zużycie]]&gt;ekodom4[[#This Row],[Stan]],ABS(ekodom4[[#This Row],[Zużycie]]-ekodom4[[#This Row],[Stan]]),0)</f>
        <v>82</v>
      </c>
      <c r="K82" s="3">
        <f>ekodom4[[#This Row],[Stan]]-ekodom4[[#This Row],[Zużycie]]+ekodom4[[#This Row],[Z wodociągów]]</f>
        <v>0</v>
      </c>
    </row>
    <row r="83" spans="1:11" x14ac:dyDescent="0.3">
      <c r="A83" s="1">
        <v>44643</v>
      </c>
      <c r="B83">
        <v>0</v>
      </c>
      <c r="C83">
        <f>ekodom4[[#This Row],[retencja]]+K82</f>
        <v>0</v>
      </c>
      <c r="D83">
        <v>190</v>
      </c>
      <c r="E83">
        <f>IF(WEEKDAY(ekodom4[[#This Row],[Data]],2) = 3,70,0)</f>
        <v>70</v>
      </c>
      <c r="F83" s="2">
        <f>IF(AND(MONTH(ekodom4[[#This Row],[Data]])&gt;=4,MONTH(ekodom4[[#This Row],[Data]])&lt;=9),1,0)</f>
        <v>0</v>
      </c>
      <c r="G83" s="2">
        <f>IF(ekodom4[[#This Row],[Czy data pod?]] = 1,IF(ekodom4[[#This Row],[retencja]] = 0,G82+1,0),0)</f>
        <v>0</v>
      </c>
      <c r="H83">
        <f>IF(ekodom4[[#This Row],[Kolumna1]] = 0,0,IF(MOD(ekodom4[[#This Row],[Kolumna1]],5) = 0,300,0))</f>
        <v>0</v>
      </c>
      <c r="I83">
        <f>ekodom4[[#This Row],[Codziennie]]+ekodom4[[#This Row],[Prace]]+ekodom4[[#This Row],[Podlewanie]]</f>
        <v>260</v>
      </c>
      <c r="J83" s="3">
        <f>IF(ekodom4[[#This Row],[Zużycie]]&gt;ekodom4[[#This Row],[Stan]],ABS(ekodom4[[#This Row],[Zużycie]]-ekodom4[[#This Row],[Stan]]),0)</f>
        <v>260</v>
      </c>
      <c r="K83" s="3">
        <f>ekodom4[[#This Row],[Stan]]-ekodom4[[#This Row],[Zużycie]]+ekodom4[[#This Row],[Z wodociągów]]</f>
        <v>0</v>
      </c>
    </row>
    <row r="84" spans="1:11" x14ac:dyDescent="0.3">
      <c r="A84" s="1">
        <v>44644</v>
      </c>
      <c r="B84">
        <v>0</v>
      </c>
      <c r="C84">
        <f>ekodom4[[#This Row],[retencja]]+K83</f>
        <v>0</v>
      </c>
      <c r="D84">
        <v>190</v>
      </c>
      <c r="E84">
        <f>IF(WEEKDAY(ekodom4[[#This Row],[Data]],2) = 3,70,0)</f>
        <v>0</v>
      </c>
      <c r="F84" s="2">
        <f>IF(AND(MONTH(ekodom4[[#This Row],[Data]])&gt;=4,MONTH(ekodom4[[#This Row],[Data]])&lt;=9),1,0)</f>
        <v>0</v>
      </c>
      <c r="G84" s="2">
        <f>IF(ekodom4[[#This Row],[Czy data pod?]] = 1,IF(ekodom4[[#This Row],[retencja]] = 0,G83+1,0),0)</f>
        <v>0</v>
      </c>
      <c r="H84">
        <f>IF(ekodom4[[#This Row],[Kolumna1]] = 0,0,IF(MOD(ekodom4[[#This Row],[Kolumna1]],5) = 0,300,0))</f>
        <v>0</v>
      </c>
      <c r="I84">
        <f>ekodom4[[#This Row],[Codziennie]]+ekodom4[[#This Row],[Prace]]+ekodom4[[#This Row],[Podlewanie]]</f>
        <v>190</v>
      </c>
      <c r="J84" s="3">
        <f>IF(ekodom4[[#This Row],[Zużycie]]&gt;ekodom4[[#This Row],[Stan]],ABS(ekodom4[[#This Row],[Zużycie]]-ekodom4[[#This Row],[Stan]]),0)</f>
        <v>190</v>
      </c>
      <c r="K84" s="3">
        <f>ekodom4[[#This Row],[Stan]]-ekodom4[[#This Row],[Zużycie]]+ekodom4[[#This Row],[Z wodociągów]]</f>
        <v>0</v>
      </c>
    </row>
    <row r="85" spans="1:11" x14ac:dyDescent="0.3">
      <c r="A85" s="1">
        <v>44645</v>
      </c>
      <c r="B85">
        <v>0</v>
      </c>
      <c r="C85">
        <f>ekodom4[[#This Row],[retencja]]+K84</f>
        <v>0</v>
      </c>
      <c r="D85">
        <v>190</v>
      </c>
      <c r="E85">
        <f>IF(WEEKDAY(ekodom4[[#This Row],[Data]],2) = 3,70,0)</f>
        <v>0</v>
      </c>
      <c r="F85" s="2">
        <f>IF(AND(MONTH(ekodom4[[#This Row],[Data]])&gt;=4,MONTH(ekodom4[[#This Row],[Data]])&lt;=9),1,0)</f>
        <v>0</v>
      </c>
      <c r="G85" s="2">
        <f>IF(ekodom4[[#This Row],[Czy data pod?]] = 1,IF(ekodom4[[#This Row],[retencja]] = 0,G84+1,0),0)</f>
        <v>0</v>
      </c>
      <c r="H85">
        <f>IF(ekodom4[[#This Row],[Kolumna1]] = 0,0,IF(MOD(ekodom4[[#This Row],[Kolumna1]],5) = 0,300,0))</f>
        <v>0</v>
      </c>
      <c r="I85">
        <f>ekodom4[[#This Row],[Codziennie]]+ekodom4[[#This Row],[Prace]]+ekodom4[[#This Row],[Podlewanie]]</f>
        <v>190</v>
      </c>
      <c r="J85" s="3">
        <f>IF(ekodom4[[#This Row],[Zużycie]]&gt;ekodom4[[#This Row],[Stan]],ABS(ekodom4[[#This Row],[Zużycie]]-ekodom4[[#This Row],[Stan]]),0)</f>
        <v>190</v>
      </c>
      <c r="K85" s="3">
        <f>ekodom4[[#This Row],[Stan]]-ekodom4[[#This Row],[Zużycie]]+ekodom4[[#This Row],[Z wodociągów]]</f>
        <v>0</v>
      </c>
    </row>
    <row r="86" spans="1:11" x14ac:dyDescent="0.3">
      <c r="A86" s="1">
        <v>44646</v>
      </c>
      <c r="B86">
        <v>0</v>
      </c>
      <c r="C86">
        <f>ekodom4[[#This Row],[retencja]]+K85</f>
        <v>0</v>
      </c>
      <c r="D86">
        <v>190</v>
      </c>
      <c r="E86">
        <f>IF(WEEKDAY(ekodom4[[#This Row],[Data]],2) = 3,70,0)</f>
        <v>0</v>
      </c>
      <c r="F86" s="2">
        <f>IF(AND(MONTH(ekodom4[[#This Row],[Data]])&gt;=4,MONTH(ekodom4[[#This Row],[Data]])&lt;=9),1,0)</f>
        <v>0</v>
      </c>
      <c r="G86" s="2">
        <f>IF(ekodom4[[#This Row],[Czy data pod?]] = 1,IF(ekodom4[[#This Row],[retencja]] = 0,G85+1,0),0)</f>
        <v>0</v>
      </c>
      <c r="H86">
        <f>IF(ekodom4[[#This Row],[Kolumna1]] = 0,0,IF(MOD(ekodom4[[#This Row],[Kolumna1]],5) = 0,300,0))</f>
        <v>0</v>
      </c>
      <c r="I86">
        <f>ekodom4[[#This Row],[Codziennie]]+ekodom4[[#This Row],[Prace]]+ekodom4[[#This Row],[Podlewanie]]</f>
        <v>190</v>
      </c>
      <c r="J86" s="3">
        <f>IF(ekodom4[[#This Row],[Zużycie]]&gt;ekodom4[[#This Row],[Stan]],ABS(ekodom4[[#This Row],[Zużycie]]-ekodom4[[#This Row],[Stan]]),0)</f>
        <v>190</v>
      </c>
      <c r="K86" s="3">
        <f>ekodom4[[#This Row],[Stan]]-ekodom4[[#This Row],[Zużycie]]+ekodom4[[#This Row],[Z wodociągów]]</f>
        <v>0</v>
      </c>
    </row>
    <row r="87" spans="1:11" x14ac:dyDescent="0.3">
      <c r="A87" s="1">
        <v>44647</v>
      </c>
      <c r="B87">
        <v>0</v>
      </c>
      <c r="C87">
        <f>ekodom4[[#This Row],[retencja]]+K86</f>
        <v>0</v>
      </c>
      <c r="D87">
        <v>190</v>
      </c>
      <c r="E87">
        <f>IF(WEEKDAY(ekodom4[[#This Row],[Data]],2) = 3,70,0)</f>
        <v>0</v>
      </c>
      <c r="F87" s="2">
        <f>IF(AND(MONTH(ekodom4[[#This Row],[Data]])&gt;=4,MONTH(ekodom4[[#This Row],[Data]])&lt;=9),1,0)</f>
        <v>0</v>
      </c>
      <c r="G87" s="2">
        <f>IF(ekodom4[[#This Row],[Czy data pod?]] = 1,IF(ekodom4[[#This Row],[retencja]] = 0,G86+1,0),0)</f>
        <v>0</v>
      </c>
      <c r="H87">
        <f>IF(ekodom4[[#This Row],[Kolumna1]] = 0,0,IF(MOD(ekodom4[[#This Row],[Kolumna1]],5) = 0,300,0))</f>
        <v>0</v>
      </c>
      <c r="I87">
        <f>ekodom4[[#This Row],[Codziennie]]+ekodom4[[#This Row],[Prace]]+ekodom4[[#This Row],[Podlewanie]]</f>
        <v>190</v>
      </c>
      <c r="J87" s="3">
        <f>IF(ekodom4[[#This Row],[Zużycie]]&gt;ekodom4[[#This Row],[Stan]],ABS(ekodom4[[#This Row],[Zużycie]]-ekodom4[[#This Row],[Stan]]),0)</f>
        <v>190</v>
      </c>
      <c r="K87" s="3">
        <f>ekodom4[[#This Row],[Stan]]-ekodom4[[#This Row],[Zużycie]]+ekodom4[[#This Row],[Z wodociągów]]</f>
        <v>0</v>
      </c>
    </row>
    <row r="88" spans="1:11" x14ac:dyDescent="0.3">
      <c r="A88" s="1">
        <v>44648</v>
      </c>
      <c r="B88">
        <v>0</v>
      </c>
      <c r="C88">
        <f>ekodom4[[#This Row],[retencja]]+K87</f>
        <v>0</v>
      </c>
      <c r="D88">
        <v>190</v>
      </c>
      <c r="E88">
        <f>IF(WEEKDAY(ekodom4[[#This Row],[Data]],2) = 3,70,0)</f>
        <v>0</v>
      </c>
      <c r="F88" s="2">
        <f>IF(AND(MONTH(ekodom4[[#This Row],[Data]])&gt;=4,MONTH(ekodom4[[#This Row],[Data]])&lt;=9),1,0)</f>
        <v>0</v>
      </c>
      <c r="G88" s="2">
        <f>IF(ekodom4[[#This Row],[Czy data pod?]] = 1,IF(ekodom4[[#This Row],[retencja]] = 0,G87+1,0),0)</f>
        <v>0</v>
      </c>
      <c r="H88">
        <f>IF(ekodom4[[#This Row],[Kolumna1]] = 0,0,IF(MOD(ekodom4[[#This Row],[Kolumna1]],5) = 0,300,0))</f>
        <v>0</v>
      </c>
      <c r="I88">
        <f>ekodom4[[#This Row],[Codziennie]]+ekodom4[[#This Row],[Prace]]+ekodom4[[#This Row],[Podlewanie]]</f>
        <v>190</v>
      </c>
      <c r="J88" s="3">
        <f>IF(ekodom4[[#This Row],[Zużycie]]&gt;ekodom4[[#This Row],[Stan]],ABS(ekodom4[[#This Row],[Zużycie]]-ekodom4[[#This Row],[Stan]]),0)</f>
        <v>190</v>
      </c>
      <c r="K88" s="3">
        <f>ekodom4[[#This Row],[Stan]]-ekodom4[[#This Row],[Zużycie]]+ekodom4[[#This Row],[Z wodociągów]]</f>
        <v>0</v>
      </c>
    </row>
    <row r="89" spans="1:11" x14ac:dyDescent="0.3">
      <c r="A89" s="1">
        <v>44649</v>
      </c>
      <c r="B89">
        <v>0</v>
      </c>
      <c r="C89">
        <f>ekodom4[[#This Row],[retencja]]+K88</f>
        <v>0</v>
      </c>
      <c r="D89">
        <v>190</v>
      </c>
      <c r="E89">
        <f>IF(WEEKDAY(ekodom4[[#This Row],[Data]],2) = 3,70,0)</f>
        <v>0</v>
      </c>
      <c r="F89" s="2">
        <f>IF(AND(MONTH(ekodom4[[#This Row],[Data]])&gt;=4,MONTH(ekodom4[[#This Row],[Data]])&lt;=9),1,0)</f>
        <v>0</v>
      </c>
      <c r="G89" s="2">
        <f>IF(ekodom4[[#This Row],[Czy data pod?]] = 1,IF(ekodom4[[#This Row],[retencja]] = 0,G88+1,0),0)</f>
        <v>0</v>
      </c>
      <c r="H89">
        <f>IF(ekodom4[[#This Row],[Kolumna1]] = 0,0,IF(MOD(ekodom4[[#This Row],[Kolumna1]],5) = 0,300,0))</f>
        <v>0</v>
      </c>
      <c r="I89">
        <f>ekodom4[[#This Row],[Codziennie]]+ekodom4[[#This Row],[Prace]]+ekodom4[[#This Row],[Podlewanie]]</f>
        <v>190</v>
      </c>
      <c r="J89" s="3">
        <f>IF(ekodom4[[#This Row],[Zużycie]]&gt;ekodom4[[#This Row],[Stan]],ABS(ekodom4[[#This Row],[Zużycie]]-ekodom4[[#This Row],[Stan]]),0)</f>
        <v>190</v>
      </c>
      <c r="K89" s="3">
        <f>ekodom4[[#This Row],[Stan]]-ekodom4[[#This Row],[Zużycie]]+ekodom4[[#This Row],[Z wodociągów]]</f>
        <v>0</v>
      </c>
    </row>
    <row r="90" spans="1:11" x14ac:dyDescent="0.3">
      <c r="A90" s="1">
        <v>44650</v>
      </c>
      <c r="B90">
        <v>0</v>
      </c>
      <c r="C90">
        <f>ekodom4[[#This Row],[retencja]]+K89</f>
        <v>0</v>
      </c>
      <c r="D90">
        <v>190</v>
      </c>
      <c r="E90">
        <f>IF(WEEKDAY(ekodom4[[#This Row],[Data]],2) = 3,70,0)</f>
        <v>70</v>
      </c>
      <c r="F90" s="2">
        <f>IF(AND(MONTH(ekodom4[[#This Row],[Data]])&gt;=4,MONTH(ekodom4[[#This Row],[Data]])&lt;=9),1,0)</f>
        <v>0</v>
      </c>
      <c r="G90" s="2">
        <f>IF(ekodom4[[#This Row],[Czy data pod?]] = 1,IF(ekodom4[[#This Row],[retencja]] = 0,G89+1,0),0)</f>
        <v>0</v>
      </c>
      <c r="H90">
        <f>IF(ekodom4[[#This Row],[Kolumna1]] = 0,0,IF(MOD(ekodom4[[#This Row],[Kolumna1]],5) = 0,300,0))</f>
        <v>0</v>
      </c>
      <c r="I90">
        <f>ekodom4[[#This Row],[Codziennie]]+ekodom4[[#This Row],[Prace]]+ekodom4[[#This Row],[Podlewanie]]</f>
        <v>260</v>
      </c>
      <c r="J90" s="3">
        <f>IF(ekodom4[[#This Row],[Zużycie]]&gt;ekodom4[[#This Row],[Stan]],ABS(ekodom4[[#This Row],[Zużycie]]-ekodom4[[#This Row],[Stan]]),0)</f>
        <v>260</v>
      </c>
      <c r="K90" s="3">
        <f>ekodom4[[#This Row],[Stan]]-ekodom4[[#This Row],[Zużycie]]+ekodom4[[#This Row],[Z wodociągów]]</f>
        <v>0</v>
      </c>
    </row>
    <row r="91" spans="1:11" x14ac:dyDescent="0.3">
      <c r="A91" s="1">
        <v>44651</v>
      </c>
      <c r="B91">
        <v>207</v>
      </c>
      <c r="C91">
        <f>ekodom4[[#This Row],[retencja]]+K90</f>
        <v>207</v>
      </c>
      <c r="D91">
        <v>190</v>
      </c>
      <c r="E91">
        <f>IF(WEEKDAY(ekodom4[[#This Row],[Data]],2) = 3,70,0)</f>
        <v>0</v>
      </c>
      <c r="F91" s="2">
        <f>IF(AND(MONTH(ekodom4[[#This Row],[Data]])&gt;=4,MONTH(ekodom4[[#This Row],[Data]])&lt;=9),1,0)</f>
        <v>0</v>
      </c>
      <c r="G91" s="2">
        <f>IF(ekodom4[[#This Row],[Czy data pod?]] = 1,IF(ekodom4[[#This Row],[retencja]] = 0,G90+1,0),0)</f>
        <v>0</v>
      </c>
      <c r="H91">
        <f>IF(ekodom4[[#This Row],[Kolumna1]] = 0,0,IF(MOD(ekodom4[[#This Row],[Kolumna1]],5) = 0,300,0))</f>
        <v>0</v>
      </c>
      <c r="I91">
        <f>ekodom4[[#This Row],[Codziennie]]+ekodom4[[#This Row],[Prace]]+ekodom4[[#This Row],[Podlewanie]]</f>
        <v>190</v>
      </c>
      <c r="J91" s="3">
        <f>IF(ekodom4[[#This Row],[Zużycie]]&gt;ekodom4[[#This Row],[Stan]],ABS(ekodom4[[#This Row],[Zużycie]]-ekodom4[[#This Row],[Stan]]),0)</f>
        <v>0</v>
      </c>
      <c r="K91" s="3">
        <f>ekodom4[[#This Row],[Stan]]-ekodom4[[#This Row],[Zużycie]]+ekodom4[[#This Row],[Z wodociągów]]</f>
        <v>17</v>
      </c>
    </row>
    <row r="92" spans="1:11" x14ac:dyDescent="0.3">
      <c r="A92" s="1">
        <v>44652</v>
      </c>
      <c r="B92">
        <v>1299</v>
      </c>
      <c r="C92">
        <f>ekodom4[[#This Row],[retencja]]+K91</f>
        <v>1316</v>
      </c>
      <c r="D92">
        <v>190</v>
      </c>
      <c r="E92">
        <f>IF(WEEKDAY(ekodom4[[#This Row],[Data]],2) = 3,70,0)</f>
        <v>0</v>
      </c>
      <c r="F92" s="2">
        <f>IF(AND(MONTH(ekodom4[[#This Row],[Data]])&gt;=4,MONTH(ekodom4[[#This Row],[Data]])&lt;=9),1,0)</f>
        <v>1</v>
      </c>
      <c r="G92" s="2">
        <f>IF(ekodom4[[#This Row],[Czy data pod?]] = 1,IF(ekodom4[[#This Row],[retencja]] = 0,G91+1,0),0)</f>
        <v>0</v>
      </c>
      <c r="H92">
        <f>IF(ekodom4[[#This Row],[Kolumna1]] = 0,0,IF(MOD(ekodom4[[#This Row],[Kolumna1]],5) = 0,300,0))</f>
        <v>0</v>
      </c>
      <c r="I92">
        <f>ekodom4[[#This Row],[Codziennie]]+ekodom4[[#This Row],[Prace]]+ekodom4[[#This Row],[Podlewanie]]</f>
        <v>190</v>
      </c>
      <c r="J92" s="3">
        <f>IF(ekodom4[[#This Row],[Zużycie]]&gt;ekodom4[[#This Row],[Stan]],ABS(ekodom4[[#This Row],[Zużycie]]-ekodom4[[#This Row],[Stan]]),0)</f>
        <v>0</v>
      </c>
      <c r="K92" s="3">
        <f>ekodom4[[#This Row],[Stan]]-ekodom4[[#This Row],[Zużycie]]+ekodom4[[#This Row],[Z wodociągów]]</f>
        <v>1126</v>
      </c>
    </row>
    <row r="93" spans="1:11" x14ac:dyDescent="0.3">
      <c r="A93" s="1">
        <v>44653</v>
      </c>
      <c r="B93">
        <v>218</v>
      </c>
      <c r="C93">
        <f>ekodom4[[#This Row],[retencja]]+K92</f>
        <v>1344</v>
      </c>
      <c r="D93">
        <v>190</v>
      </c>
      <c r="E93">
        <f>IF(WEEKDAY(ekodom4[[#This Row],[Data]],2) = 3,70,0)</f>
        <v>0</v>
      </c>
      <c r="F93" s="2">
        <f>IF(AND(MONTH(ekodom4[[#This Row],[Data]])&gt;=4,MONTH(ekodom4[[#This Row],[Data]])&lt;=9),1,0)</f>
        <v>1</v>
      </c>
      <c r="G93" s="2">
        <f>IF(ekodom4[[#This Row],[Czy data pod?]] = 1,IF(ekodom4[[#This Row],[retencja]] = 0,G92+1,0),0)</f>
        <v>0</v>
      </c>
      <c r="H93">
        <f>IF(ekodom4[[#This Row],[Kolumna1]] = 0,0,IF(MOD(ekodom4[[#This Row],[Kolumna1]],5) = 0,300,0))</f>
        <v>0</v>
      </c>
      <c r="I93">
        <f>ekodom4[[#This Row],[Codziennie]]+ekodom4[[#This Row],[Prace]]+ekodom4[[#This Row],[Podlewanie]]</f>
        <v>190</v>
      </c>
      <c r="J93" s="3">
        <f>IF(ekodom4[[#This Row],[Zużycie]]&gt;ekodom4[[#This Row],[Stan]],ABS(ekodom4[[#This Row],[Zużycie]]-ekodom4[[#This Row],[Stan]]),0)</f>
        <v>0</v>
      </c>
      <c r="K93" s="3">
        <f>ekodom4[[#This Row],[Stan]]-ekodom4[[#This Row],[Zużycie]]+ekodom4[[#This Row],[Z wodociągów]]</f>
        <v>1154</v>
      </c>
    </row>
    <row r="94" spans="1:11" x14ac:dyDescent="0.3">
      <c r="A94" s="1">
        <v>44654</v>
      </c>
      <c r="B94">
        <v>0</v>
      </c>
      <c r="C94">
        <f>ekodom4[[#This Row],[retencja]]+K93</f>
        <v>1154</v>
      </c>
      <c r="D94">
        <v>190</v>
      </c>
      <c r="E94">
        <f>IF(WEEKDAY(ekodom4[[#This Row],[Data]],2) = 3,70,0)</f>
        <v>0</v>
      </c>
      <c r="F94" s="2">
        <f>IF(AND(MONTH(ekodom4[[#This Row],[Data]])&gt;=4,MONTH(ekodom4[[#This Row],[Data]])&lt;=9),1,0)</f>
        <v>1</v>
      </c>
      <c r="G94" s="2">
        <f>IF(ekodom4[[#This Row],[Czy data pod?]] = 1,IF(ekodom4[[#This Row],[retencja]] = 0,G93+1,0),0)</f>
        <v>1</v>
      </c>
      <c r="H94">
        <f>IF(ekodom4[[#This Row],[Kolumna1]] = 0,0,IF(MOD(ekodom4[[#This Row],[Kolumna1]],5) = 0,300,0))</f>
        <v>0</v>
      </c>
      <c r="I94">
        <f>ekodom4[[#This Row],[Codziennie]]+ekodom4[[#This Row],[Prace]]+ekodom4[[#This Row],[Podlewanie]]</f>
        <v>190</v>
      </c>
      <c r="J94" s="3">
        <f>IF(ekodom4[[#This Row],[Zużycie]]&gt;ekodom4[[#This Row],[Stan]],ABS(ekodom4[[#This Row],[Zużycie]]-ekodom4[[#This Row],[Stan]]),0)</f>
        <v>0</v>
      </c>
      <c r="K94" s="3">
        <f>ekodom4[[#This Row],[Stan]]-ekodom4[[#This Row],[Zużycie]]+ekodom4[[#This Row],[Z wodociągów]]</f>
        <v>964</v>
      </c>
    </row>
    <row r="95" spans="1:11" x14ac:dyDescent="0.3">
      <c r="A95" s="1">
        <v>44655</v>
      </c>
      <c r="B95">
        <v>0</v>
      </c>
      <c r="C95">
        <f>ekodom4[[#This Row],[retencja]]+K94</f>
        <v>964</v>
      </c>
      <c r="D95">
        <v>190</v>
      </c>
      <c r="E95">
        <f>IF(WEEKDAY(ekodom4[[#This Row],[Data]],2) = 3,70,0)</f>
        <v>0</v>
      </c>
      <c r="F95" s="2">
        <f>IF(AND(MONTH(ekodom4[[#This Row],[Data]])&gt;=4,MONTH(ekodom4[[#This Row],[Data]])&lt;=9),1,0)</f>
        <v>1</v>
      </c>
      <c r="G95" s="2">
        <f>IF(ekodom4[[#This Row],[Czy data pod?]] = 1,IF(ekodom4[[#This Row],[retencja]] = 0,G94+1,0),0)</f>
        <v>2</v>
      </c>
      <c r="H95">
        <f>IF(ekodom4[[#This Row],[Kolumna1]] = 0,0,IF(MOD(ekodom4[[#This Row],[Kolumna1]],5) = 0,300,0))</f>
        <v>0</v>
      </c>
      <c r="I95">
        <f>ekodom4[[#This Row],[Codziennie]]+ekodom4[[#This Row],[Prace]]+ekodom4[[#This Row],[Podlewanie]]</f>
        <v>190</v>
      </c>
      <c r="J95" s="3">
        <f>IF(ekodom4[[#This Row],[Zużycie]]&gt;ekodom4[[#This Row],[Stan]],ABS(ekodom4[[#This Row],[Zużycie]]-ekodom4[[#This Row],[Stan]]),0)</f>
        <v>0</v>
      </c>
      <c r="K95" s="3">
        <f>ekodom4[[#This Row],[Stan]]-ekodom4[[#This Row],[Zużycie]]+ekodom4[[#This Row],[Z wodociągów]]</f>
        <v>774</v>
      </c>
    </row>
    <row r="96" spans="1:11" x14ac:dyDescent="0.3">
      <c r="A96" s="1">
        <v>44656</v>
      </c>
      <c r="B96">
        <v>0</v>
      </c>
      <c r="C96">
        <f>ekodom4[[#This Row],[retencja]]+K95</f>
        <v>774</v>
      </c>
      <c r="D96">
        <v>190</v>
      </c>
      <c r="E96">
        <f>IF(WEEKDAY(ekodom4[[#This Row],[Data]],2) = 3,70,0)</f>
        <v>0</v>
      </c>
      <c r="F96" s="2">
        <f>IF(AND(MONTH(ekodom4[[#This Row],[Data]])&gt;=4,MONTH(ekodom4[[#This Row],[Data]])&lt;=9),1,0)</f>
        <v>1</v>
      </c>
      <c r="G96" s="2">
        <f>IF(ekodom4[[#This Row],[Czy data pod?]] = 1,IF(ekodom4[[#This Row],[retencja]] = 0,G95+1,0),0)</f>
        <v>3</v>
      </c>
      <c r="H96">
        <f>IF(ekodom4[[#This Row],[Kolumna1]] = 0,0,IF(MOD(ekodom4[[#This Row],[Kolumna1]],5) = 0,300,0))</f>
        <v>0</v>
      </c>
      <c r="I96">
        <f>ekodom4[[#This Row],[Codziennie]]+ekodom4[[#This Row],[Prace]]+ekodom4[[#This Row],[Podlewanie]]</f>
        <v>190</v>
      </c>
      <c r="J96" s="3">
        <f>IF(ekodom4[[#This Row],[Zużycie]]&gt;ekodom4[[#This Row],[Stan]],ABS(ekodom4[[#This Row],[Zużycie]]-ekodom4[[#This Row],[Stan]]),0)</f>
        <v>0</v>
      </c>
      <c r="K96" s="3">
        <f>ekodom4[[#This Row],[Stan]]-ekodom4[[#This Row],[Zużycie]]+ekodom4[[#This Row],[Z wodociągów]]</f>
        <v>584</v>
      </c>
    </row>
    <row r="97" spans="1:11" x14ac:dyDescent="0.3">
      <c r="A97" s="1">
        <v>44657</v>
      </c>
      <c r="B97">
        <v>220</v>
      </c>
      <c r="C97">
        <f>ekodom4[[#This Row],[retencja]]+K96</f>
        <v>804</v>
      </c>
      <c r="D97">
        <v>190</v>
      </c>
      <c r="E97">
        <f>IF(WEEKDAY(ekodom4[[#This Row],[Data]],2) = 3,70,0)</f>
        <v>70</v>
      </c>
      <c r="F97" s="2">
        <f>IF(AND(MONTH(ekodom4[[#This Row],[Data]])&gt;=4,MONTH(ekodom4[[#This Row],[Data]])&lt;=9),1,0)</f>
        <v>1</v>
      </c>
      <c r="G97" s="2">
        <f>IF(ekodom4[[#This Row],[Czy data pod?]] = 1,IF(ekodom4[[#This Row],[retencja]] = 0,G96+1,0),0)</f>
        <v>0</v>
      </c>
      <c r="H97">
        <f>IF(ekodom4[[#This Row],[Kolumna1]] = 0,0,IF(MOD(ekodom4[[#This Row],[Kolumna1]],5) = 0,300,0))</f>
        <v>0</v>
      </c>
      <c r="I97">
        <f>ekodom4[[#This Row],[Codziennie]]+ekodom4[[#This Row],[Prace]]+ekodom4[[#This Row],[Podlewanie]]</f>
        <v>260</v>
      </c>
      <c r="J97" s="3">
        <f>IF(ekodom4[[#This Row],[Zużycie]]&gt;ekodom4[[#This Row],[Stan]],ABS(ekodom4[[#This Row],[Zużycie]]-ekodom4[[#This Row],[Stan]]),0)</f>
        <v>0</v>
      </c>
      <c r="K97" s="3">
        <f>ekodom4[[#This Row],[Stan]]-ekodom4[[#This Row],[Zużycie]]+ekodom4[[#This Row],[Z wodociągów]]</f>
        <v>544</v>
      </c>
    </row>
    <row r="98" spans="1:11" x14ac:dyDescent="0.3">
      <c r="A98" s="1">
        <v>44658</v>
      </c>
      <c r="B98">
        <v>72</v>
      </c>
      <c r="C98">
        <f>ekodom4[[#This Row],[retencja]]+K97</f>
        <v>616</v>
      </c>
      <c r="D98">
        <v>190</v>
      </c>
      <c r="E98">
        <f>IF(WEEKDAY(ekodom4[[#This Row],[Data]],2) = 3,70,0)</f>
        <v>0</v>
      </c>
      <c r="F98" s="2">
        <f>IF(AND(MONTH(ekodom4[[#This Row],[Data]])&gt;=4,MONTH(ekodom4[[#This Row],[Data]])&lt;=9),1,0)</f>
        <v>1</v>
      </c>
      <c r="G98" s="2">
        <f>IF(ekodom4[[#This Row],[Czy data pod?]] = 1,IF(ekodom4[[#This Row],[retencja]] = 0,G97+1,0),0)</f>
        <v>0</v>
      </c>
      <c r="H98">
        <f>IF(ekodom4[[#This Row],[Kolumna1]] = 0,0,IF(MOD(ekodom4[[#This Row],[Kolumna1]],5) = 0,300,0))</f>
        <v>0</v>
      </c>
      <c r="I98">
        <f>ekodom4[[#This Row],[Codziennie]]+ekodom4[[#This Row],[Prace]]+ekodom4[[#This Row],[Podlewanie]]</f>
        <v>190</v>
      </c>
      <c r="J98" s="3">
        <f>IF(ekodom4[[#This Row],[Zużycie]]&gt;ekodom4[[#This Row],[Stan]],ABS(ekodom4[[#This Row],[Zużycie]]-ekodom4[[#This Row],[Stan]]),0)</f>
        <v>0</v>
      </c>
      <c r="K98" s="3">
        <f>ekodom4[[#This Row],[Stan]]-ekodom4[[#This Row],[Zużycie]]+ekodom4[[#This Row],[Z wodociągów]]</f>
        <v>426</v>
      </c>
    </row>
    <row r="99" spans="1:11" x14ac:dyDescent="0.3">
      <c r="A99" s="1">
        <v>44659</v>
      </c>
      <c r="B99">
        <v>0</v>
      </c>
      <c r="C99">
        <f>ekodom4[[#This Row],[retencja]]+K98</f>
        <v>426</v>
      </c>
      <c r="D99">
        <v>190</v>
      </c>
      <c r="E99">
        <f>IF(WEEKDAY(ekodom4[[#This Row],[Data]],2) = 3,70,0)</f>
        <v>0</v>
      </c>
      <c r="F99" s="2">
        <f>IF(AND(MONTH(ekodom4[[#This Row],[Data]])&gt;=4,MONTH(ekodom4[[#This Row],[Data]])&lt;=9),1,0)</f>
        <v>1</v>
      </c>
      <c r="G99" s="2">
        <f>IF(ekodom4[[#This Row],[Czy data pod?]] = 1,IF(ekodom4[[#This Row],[retencja]] = 0,G98+1,0),0)</f>
        <v>1</v>
      </c>
      <c r="H99">
        <f>IF(ekodom4[[#This Row],[Kolumna1]] = 0,0,IF(MOD(ekodom4[[#This Row],[Kolumna1]],5) = 0,300,0))</f>
        <v>0</v>
      </c>
      <c r="I99">
        <f>ekodom4[[#This Row],[Codziennie]]+ekodom4[[#This Row],[Prace]]+ekodom4[[#This Row],[Podlewanie]]</f>
        <v>190</v>
      </c>
      <c r="J99" s="3">
        <f>IF(ekodom4[[#This Row],[Zużycie]]&gt;ekodom4[[#This Row],[Stan]],ABS(ekodom4[[#This Row],[Zużycie]]-ekodom4[[#This Row],[Stan]]),0)</f>
        <v>0</v>
      </c>
      <c r="K99" s="3">
        <f>ekodom4[[#This Row],[Stan]]-ekodom4[[#This Row],[Zużycie]]+ekodom4[[#This Row],[Z wodociągów]]</f>
        <v>236</v>
      </c>
    </row>
    <row r="100" spans="1:11" x14ac:dyDescent="0.3">
      <c r="A100" s="1">
        <v>44660</v>
      </c>
      <c r="B100">
        <v>0</v>
      </c>
      <c r="C100">
        <f>ekodom4[[#This Row],[retencja]]+K99</f>
        <v>236</v>
      </c>
      <c r="D100">
        <v>190</v>
      </c>
      <c r="E100">
        <f>IF(WEEKDAY(ekodom4[[#This Row],[Data]],2) = 3,70,0)</f>
        <v>0</v>
      </c>
      <c r="F100" s="2">
        <f>IF(AND(MONTH(ekodom4[[#This Row],[Data]])&gt;=4,MONTH(ekodom4[[#This Row],[Data]])&lt;=9),1,0)</f>
        <v>1</v>
      </c>
      <c r="G100" s="2">
        <f>IF(ekodom4[[#This Row],[Czy data pod?]] = 1,IF(ekodom4[[#This Row],[retencja]] = 0,G99+1,0),0)</f>
        <v>2</v>
      </c>
      <c r="H100">
        <f>IF(ekodom4[[#This Row],[Kolumna1]] = 0,0,IF(MOD(ekodom4[[#This Row],[Kolumna1]],5) = 0,300,0))</f>
        <v>0</v>
      </c>
      <c r="I100">
        <f>ekodom4[[#This Row],[Codziennie]]+ekodom4[[#This Row],[Prace]]+ekodom4[[#This Row],[Podlewanie]]</f>
        <v>190</v>
      </c>
      <c r="J100" s="3">
        <f>IF(ekodom4[[#This Row],[Zużycie]]&gt;ekodom4[[#This Row],[Stan]],ABS(ekodom4[[#This Row],[Zużycie]]-ekodom4[[#This Row],[Stan]]),0)</f>
        <v>0</v>
      </c>
      <c r="K100" s="3">
        <f>ekodom4[[#This Row],[Stan]]-ekodom4[[#This Row],[Zużycie]]+ekodom4[[#This Row],[Z wodociągów]]</f>
        <v>46</v>
      </c>
    </row>
    <row r="101" spans="1:11" x14ac:dyDescent="0.3">
      <c r="A101" s="1">
        <v>44661</v>
      </c>
      <c r="B101">
        <v>0</v>
      </c>
      <c r="C101">
        <f>ekodom4[[#This Row],[retencja]]+K100</f>
        <v>46</v>
      </c>
      <c r="D101">
        <v>190</v>
      </c>
      <c r="E101">
        <f>IF(WEEKDAY(ekodom4[[#This Row],[Data]],2) = 3,70,0)</f>
        <v>0</v>
      </c>
      <c r="F101" s="2">
        <f>IF(AND(MONTH(ekodom4[[#This Row],[Data]])&gt;=4,MONTH(ekodom4[[#This Row],[Data]])&lt;=9),1,0)</f>
        <v>1</v>
      </c>
      <c r="G101" s="2">
        <f>IF(ekodom4[[#This Row],[Czy data pod?]] = 1,IF(ekodom4[[#This Row],[retencja]] = 0,G100+1,0),0)</f>
        <v>3</v>
      </c>
      <c r="H101">
        <f>IF(ekodom4[[#This Row],[Kolumna1]] = 0,0,IF(MOD(ekodom4[[#This Row],[Kolumna1]],5) = 0,300,0))</f>
        <v>0</v>
      </c>
      <c r="I101">
        <f>ekodom4[[#This Row],[Codziennie]]+ekodom4[[#This Row],[Prace]]+ekodom4[[#This Row],[Podlewanie]]</f>
        <v>190</v>
      </c>
      <c r="J101" s="3">
        <f>IF(ekodom4[[#This Row],[Zużycie]]&gt;ekodom4[[#This Row],[Stan]],ABS(ekodom4[[#This Row],[Zużycie]]-ekodom4[[#This Row],[Stan]]),0)</f>
        <v>144</v>
      </c>
      <c r="K101" s="3">
        <f>ekodom4[[#This Row],[Stan]]-ekodom4[[#This Row],[Zużycie]]+ekodom4[[#This Row],[Z wodociągów]]</f>
        <v>0</v>
      </c>
    </row>
    <row r="102" spans="1:11" x14ac:dyDescent="0.3">
      <c r="A102" s="1">
        <v>44662</v>
      </c>
      <c r="B102">
        <v>0</v>
      </c>
      <c r="C102">
        <f>ekodom4[[#This Row],[retencja]]+K101</f>
        <v>0</v>
      </c>
      <c r="D102">
        <v>190</v>
      </c>
      <c r="E102">
        <f>IF(WEEKDAY(ekodom4[[#This Row],[Data]],2) = 3,70,0)</f>
        <v>0</v>
      </c>
      <c r="F102" s="2">
        <f>IF(AND(MONTH(ekodom4[[#This Row],[Data]])&gt;=4,MONTH(ekodom4[[#This Row],[Data]])&lt;=9),1,0)</f>
        <v>1</v>
      </c>
      <c r="G102" s="2">
        <f>IF(ekodom4[[#This Row],[Czy data pod?]] = 1,IF(ekodom4[[#This Row],[retencja]] = 0,G101+1,0),0)</f>
        <v>4</v>
      </c>
      <c r="H102">
        <f>IF(ekodom4[[#This Row],[Kolumna1]] = 0,0,IF(MOD(ekodom4[[#This Row],[Kolumna1]],5) = 0,300,0))</f>
        <v>0</v>
      </c>
      <c r="I102">
        <f>ekodom4[[#This Row],[Codziennie]]+ekodom4[[#This Row],[Prace]]+ekodom4[[#This Row],[Podlewanie]]</f>
        <v>190</v>
      </c>
      <c r="J102" s="3">
        <f>IF(ekodom4[[#This Row],[Zużycie]]&gt;ekodom4[[#This Row],[Stan]],ABS(ekodom4[[#This Row],[Zużycie]]-ekodom4[[#This Row],[Stan]]),0)</f>
        <v>190</v>
      </c>
      <c r="K102" s="3">
        <f>ekodom4[[#This Row],[Stan]]-ekodom4[[#This Row],[Zużycie]]+ekodom4[[#This Row],[Z wodociągów]]</f>
        <v>0</v>
      </c>
    </row>
    <row r="103" spans="1:11" x14ac:dyDescent="0.3">
      <c r="A103" s="1">
        <v>44663</v>
      </c>
      <c r="B103">
        <v>0</v>
      </c>
      <c r="C103">
        <f>ekodom4[[#This Row],[retencja]]+K102</f>
        <v>0</v>
      </c>
      <c r="D103">
        <v>190</v>
      </c>
      <c r="E103">
        <f>IF(WEEKDAY(ekodom4[[#This Row],[Data]],2) = 3,70,0)</f>
        <v>0</v>
      </c>
      <c r="F103" s="2">
        <f>IF(AND(MONTH(ekodom4[[#This Row],[Data]])&gt;=4,MONTH(ekodom4[[#This Row],[Data]])&lt;=9),1,0)</f>
        <v>1</v>
      </c>
      <c r="G103" s="2">
        <f>IF(ekodom4[[#This Row],[Czy data pod?]] = 1,IF(ekodom4[[#This Row],[retencja]] = 0,G102+1,0),0)</f>
        <v>5</v>
      </c>
      <c r="H103">
        <f>IF(ekodom4[[#This Row],[Kolumna1]] = 0,0,IF(MOD(ekodom4[[#This Row],[Kolumna1]],5) = 0,300,0))</f>
        <v>300</v>
      </c>
      <c r="I103">
        <f>ekodom4[[#This Row],[Codziennie]]+ekodom4[[#This Row],[Prace]]+ekodom4[[#This Row],[Podlewanie]]</f>
        <v>490</v>
      </c>
      <c r="J103" s="3">
        <f>IF(ekodom4[[#This Row],[Zużycie]]&gt;ekodom4[[#This Row],[Stan]],ABS(ekodom4[[#This Row],[Zużycie]]-ekodom4[[#This Row],[Stan]]),0)</f>
        <v>490</v>
      </c>
      <c r="K103" s="3">
        <f>ekodom4[[#This Row],[Stan]]-ekodom4[[#This Row],[Zużycie]]+ekodom4[[#This Row],[Z wodociągów]]</f>
        <v>0</v>
      </c>
    </row>
    <row r="104" spans="1:11" x14ac:dyDescent="0.3">
      <c r="A104" s="1">
        <v>44664</v>
      </c>
      <c r="B104">
        <v>205</v>
      </c>
      <c r="C104">
        <f>ekodom4[[#This Row],[retencja]]+K103</f>
        <v>205</v>
      </c>
      <c r="D104">
        <v>190</v>
      </c>
      <c r="E104">
        <f>IF(WEEKDAY(ekodom4[[#This Row],[Data]],2) = 3,70,0)</f>
        <v>70</v>
      </c>
      <c r="F104" s="2">
        <f>IF(AND(MONTH(ekodom4[[#This Row],[Data]])&gt;=4,MONTH(ekodom4[[#This Row],[Data]])&lt;=9),1,0)</f>
        <v>1</v>
      </c>
      <c r="G104" s="2">
        <f>IF(ekodom4[[#This Row],[Czy data pod?]] = 1,IF(ekodom4[[#This Row],[retencja]] = 0,G103+1,0),0)</f>
        <v>0</v>
      </c>
      <c r="H104">
        <f>IF(ekodom4[[#This Row],[Kolumna1]] = 0,0,IF(MOD(ekodom4[[#This Row],[Kolumna1]],5) = 0,300,0))</f>
        <v>0</v>
      </c>
      <c r="I104">
        <f>ekodom4[[#This Row],[Codziennie]]+ekodom4[[#This Row],[Prace]]+ekodom4[[#This Row],[Podlewanie]]</f>
        <v>260</v>
      </c>
      <c r="J104" s="3">
        <f>IF(ekodom4[[#This Row],[Zużycie]]&gt;ekodom4[[#This Row],[Stan]],ABS(ekodom4[[#This Row],[Zużycie]]-ekodom4[[#This Row],[Stan]]),0)</f>
        <v>55</v>
      </c>
      <c r="K104" s="3">
        <f>ekodom4[[#This Row],[Stan]]-ekodom4[[#This Row],[Zużycie]]+ekodom4[[#This Row],[Z wodociągów]]</f>
        <v>0</v>
      </c>
    </row>
    <row r="105" spans="1:11" x14ac:dyDescent="0.3">
      <c r="A105" s="1">
        <v>44665</v>
      </c>
      <c r="B105">
        <v>0</v>
      </c>
      <c r="C105">
        <f>ekodom4[[#This Row],[retencja]]+K104</f>
        <v>0</v>
      </c>
      <c r="D105">
        <v>190</v>
      </c>
      <c r="E105">
        <f>IF(WEEKDAY(ekodom4[[#This Row],[Data]],2) = 3,70,0)</f>
        <v>0</v>
      </c>
      <c r="F105" s="2">
        <f>IF(AND(MONTH(ekodom4[[#This Row],[Data]])&gt;=4,MONTH(ekodom4[[#This Row],[Data]])&lt;=9),1,0)</f>
        <v>1</v>
      </c>
      <c r="G105" s="2">
        <f>IF(ekodom4[[#This Row],[Czy data pod?]] = 1,IF(ekodom4[[#This Row],[retencja]] = 0,G104+1,0),0)</f>
        <v>1</v>
      </c>
      <c r="H105">
        <f>IF(ekodom4[[#This Row],[Kolumna1]] = 0,0,IF(MOD(ekodom4[[#This Row],[Kolumna1]],5) = 0,300,0))</f>
        <v>0</v>
      </c>
      <c r="I105">
        <f>ekodom4[[#This Row],[Codziennie]]+ekodom4[[#This Row],[Prace]]+ekodom4[[#This Row],[Podlewanie]]</f>
        <v>190</v>
      </c>
      <c r="J105" s="3">
        <f>IF(ekodom4[[#This Row],[Zużycie]]&gt;ekodom4[[#This Row],[Stan]],ABS(ekodom4[[#This Row],[Zużycie]]-ekodom4[[#This Row],[Stan]]),0)</f>
        <v>190</v>
      </c>
      <c r="K105" s="3">
        <f>ekodom4[[#This Row],[Stan]]-ekodom4[[#This Row],[Zużycie]]+ekodom4[[#This Row],[Z wodociągów]]</f>
        <v>0</v>
      </c>
    </row>
    <row r="106" spans="1:11" x14ac:dyDescent="0.3">
      <c r="A106" s="1">
        <v>44666</v>
      </c>
      <c r="B106">
        <v>436</v>
      </c>
      <c r="C106">
        <f>ekodom4[[#This Row],[retencja]]+K105</f>
        <v>436</v>
      </c>
      <c r="D106">
        <v>190</v>
      </c>
      <c r="E106">
        <f>IF(WEEKDAY(ekodom4[[#This Row],[Data]],2) = 3,70,0)</f>
        <v>0</v>
      </c>
      <c r="F106" s="2">
        <f>IF(AND(MONTH(ekodom4[[#This Row],[Data]])&gt;=4,MONTH(ekodom4[[#This Row],[Data]])&lt;=9),1,0)</f>
        <v>1</v>
      </c>
      <c r="G106" s="2">
        <f>IF(ekodom4[[#This Row],[Czy data pod?]] = 1,IF(ekodom4[[#This Row],[retencja]] = 0,G105+1,0),0)</f>
        <v>0</v>
      </c>
      <c r="H106">
        <f>IF(ekodom4[[#This Row],[Kolumna1]] = 0,0,IF(MOD(ekodom4[[#This Row],[Kolumna1]],5) = 0,300,0))</f>
        <v>0</v>
      </c>
      <c r="I106">
        <f>ekodom4[[#This Row],[Codziennie]]+ekodom4[[#This Row],[Prace]]+ekodom4[[#This Row],[Podlewanie]]</f>
        <v>190</v>
      </c>
      <c r="J106" s="3">
        <f>IF(ekodom4[[#This Row],[Zużycie]]&gt;ekodom4[[#This Row],[Stan]],ABS(ekodom4[[#This Row],[Zużycie]]-ekodom4[[#This Row],[Stan]]),0)</f>
        <v>0</v>
      </c>
      <c r="K106" s="3">
        <f>ekodom4[[#This Row],[Stan]]-ekodom4[[#This Row],[Zużycie]]+ekodom4[[#This Row],[Z wodociągów]]</f>
        <v>246</v>
      </c>
    </row>
    <row r="107" spans="1:11" x14ac:dyDescent="0.3">
      <c r="A107" s="1">
        <v>44667</v>
      </c>
      <c r="B107">
        <v>622</v>
      </c>
      <c r="C107">
        <f>ekodom4[[#This Row],[retencja]]+K106</f>
        <v>868</v>
      </c>
      <c r="D107">
        <v>190</v>
      </c>
      <c r="E107">
        <f>IF(WEEKDAY(ekodom4[[#This Row],[Data]],2) = 3,70,0)</f>
        <v>0</v>
      </c>
      <c r="F107" s="2">
        <f>IF(AND(MONTH(ekodom4[[#This Row],[Data]])&gt;=4,MONTH(ekodom4[[#This Row],[Data]])&lt;=9),1,0)</f>
        <v>1</v>
      </c>
      <c r="G107" s="2">
        <f>IF(ekodom4[[#This Row],[Czy data pod?]] = 1,IF(ekodom4[[#This Row],[retencja]] = 0,G106+1,0),0)</f>
        <v>0</v>
      </c>
      <c r="H107">
        <f>IF(ekodom4[[#This Row],[Kolumna1]] = 0,0,IF(MOD(ekodom4[[#This Row],[Kolumna1]],5) = 0,300,0))</f>
        <v>0</v>
      </c>
      <c r="I107">
        <f>ekodom4[[#This Row],[Codziennie]]+ekodom4[[#This Row],[Prace]]+ekodom4[[#This Row],[Podlewanie]]</f>
        <v>190</v>
      </c>
      <c r="J107" s="3">
        <f>IF(ekodom4[[#This Row],[Zużycie]]&gt;ekodom4[[#This Row],[Stan]],ABS(ekodom4[[#This Row],[Zużycie]]-ekodom4[[#This Row],[Stan]]),0)</f>
        <v>0</v>
      </c>
      <c r="K107" s="3">
        <f>ekodom4[[#This Row],[Stan]]-ekodom4[[#This Row],[Zużycie]]+ekodom4[[#This Row],[Z wodociągów]]</f>
        <v>678</v>
      </c>
    </row>
    <row r="108" spans="1:11" x14ac:dyDescent="0.3">
      <c r="A108" s="1">
        <v>44668</v>
      </c>
      <c r="B108">
        <v>34</v>
      </c>
      <c r="C108">
        <f>ekodom4[[#This Row],[retencja]]+K107</f>
        <v>712</v>
      </c>
      <c r="D108">
        <v>190</v>
      </c>
      <c r="E108">
        <f>IF(WEEKDAY(ekodom4[[#This Row],[Data]],2) = 3,70,0)</f>
        <v>0</v>
      </c>
      <c r="F108" s="2">
        <f>IF(AND(MONTH(ekodom4[[#This Row],[Data]])&gt;=4,MONTH(ekodom4[[#This Row],[Data]])&lt;=9),1,0)</f>
        <v>1</v>
      </c>
      <c r="G108" s="2">
        <f>IF(ekodom4[[#This Row],[Czy data pod?]] = 1,IF(ekodom4[[#This Row],[retencja]] = 0,G107+1,0),0)</f>
        <v>0</v>
      </c>
      <c r="H108">
        <f>IF(ekodom4[[#This Row],[Kolumna1]] = 0,0,IF(MOD(ekodom4[[#This Row],[Kolumna1]],5) = 0,300,0))</f>
        <v>0</v>
      </c>
      <c r="I108">
        <f>ekodom4[[#This Row],[Codziennie]]+ekodom4[[#This Row],[Prace]]+ekodom4[[#This Row],[Podlewanie]]</f>
        <v>190</v>
      </c>
      <c r="J108" s="3">
        <f>IF(ekodom4[[#This Row],[Zużycie]]&gt;ekodom4[[#This Row],[Stan]],ABS(ekodom4[[#This Row],[Zużycie]]-ekodom4[[#This Row],[Stan]]),0)</f>
        <v>0</v>
      </c>
      <c r="K108" s="3">
        <f>ekodom4[[#This Row],[Stan]]-ekodom4[[#This Row],[Zużycie]]+ekodom4[[#This Row],[Z wodociągów]]</f>
        <v>522</v>
      </c>
    </row>
    <row r="109" spans="1:11" x14ac:dyDescent="0.3">
      <c r="A109" s="1">
        <v>44669</v>
      </c>
      <c r="B109">
        <v>0</v>
      </c>
      <c r="C109">
        <f>ekodom4[[#This Row],[retencja]]+K108</f>
        <v>522</v>
      </c>
      <c r="D109">
        <v>190</v>
      </c>
      <c r="E109">
        <f>IF(WEEKDAY(ekodom4[[#This Row],[Data]],2) = 3,70,0)</f>
        <v>0</v>
      </c>
      <c r="F109" s="2">
        <f>IF(AND(MONTH(ekodom4[[#This Row],[Data]])&gt;=4,MONTH(ekodom4[[#This Row],[Data]])&lt;=9),1,0)</f>
        <v>1</v>
      </c>
      <c r="G109" s="2">
        <f>IF(ekodom4[[#This Row],[Czy data pod?]] = 1,IF(ekodom4[[#This Row],[retencja]] = 0,G108+1,0),0)</f>
        <v>1</v>
      </c>
      <c r="H109">
        <f>IF(ekodom4[[#This Row],[Kolumna1]] = 0,0,IF(MOD(ekodom4[[#This Row],[Kolumna1]],5) = 0,300,0))</f>
        <v>0</v>
      </c>
      <c r="I109">
        <f>ekodom4[[#This Row],[Codziennie]]+ekodom4[[#This Row],[Prace]]+ekodom4[[#This Row],[Podlewanie]]</f>
        <v>190</v>
      </c>
      <c r="J109" s="3">
        <f>IF(ekodom4[[#This Row],[Zużycie]]&gt;ekodom4[[#This Row],[Stan]],ABS(ekodom4[[#This Row],[Zużycie]]-ekodom4[[#This Row],[Stan]]),0)</f>
        <v>0</v>
      </c>
      <c r="K109" s="3">
        <f>ekodom4[[#This Row],[Stan]]-ekodom4[[#This Row],[Zużycie]]+ekodom4[[#This Row],[Z wodociągów]]</f>
        <v>332</v>
      </c>
    </row>
    <row r="110" spans="1:11" x14ac:dyDescent="0.3">
      <c r="A110" s="1">
        <v>44670</v>
      </c>
      <c r="B110">
        <v>0</v>
      </c>
      <c r="C110">
        <f>ekodom4[[#This Row],[retencja]]+K109</f>
        <v>332</v>
      </c>
      <c r="D110">
        <v>190</v>
      </c>
      <c r="E110">
        <f>IF(WEEKDAY(ekodom4[[#This Row],[Data]],2) = 3,70,0)</f>
        <v>0</v>
      </c>
      <c r="F110" s="2">
        <f>IF(AND(MONTH(ekodom4[[#This Row],[Data]])&gt;=4,MONTH(ekodom4[[#This Row],[Data]])&lt;=9),1,0)</f>
        <v>1</v>
      </c>
      <c r="G110" s="2">
        <f>IF(ekodom4[[#This Row],[Czy data pod?]] = 1,IF(ekodom4[[#This Row],[retencja]] = 0,G109+1,0),0)</f>
        <v>2</v>
      </c>
      <c r="H110">
        <f>IF(ekodom4[[#This Row],[Kolumna1]] = 0,0,IF(MOD(ekodom4[[#This Row],[Kolumna1]],5) = 0,300,0))</f>
        <v>0</v>
      </c>
      <c r="I110">
        <f>ekodom4[[#This Row],[Codziennie]]+ekodom4[[#This Row],[Prace]]+ekodom4[[#This Row],[Podlewanie]]</f>
        <v>190</v>
      </c>
      <c r="J110" s="3">
        <f>IF(ekodom4[[#This Row],[Zużycie]]&gt;ekodom4[[#This Row],[Stan]],ABS(ekodom4[[#This Row],[Zużycie]]-ekodom4[[#This Row],[Stan]]),0)</f>
        <v>0</v>
      </c>
      <c r="K110" s="3">
        <f>ekodom4[[#This Row],[Stan]]-ekodom4[[#This Row],[Zużycie]]+ekodom4[[#This Row],[Z wodociągów]]</f>
        <v>142</v>
      </c>
    </row>
    <row r="111" spans="1:11" x14ac:dyDescent="0.3">
      <c r="A111" s="1">
        <v>44671</v>
      </c>
      <c r="B111">
        <v>0</v>
      </c>
      <c r="C111">
        <f>ekodom4[[#This Row],[retencja]]+K110</f>
        <v>142</v>
      </c>
      <c r="D111">
        <v>190</v>
      </c>
      <c r="E111">
        <f>IF(WEEKDAY(ekodom4[[#This Row],[Data]],2) = 3,70,0)</f>
        <v>70</v>
      </c>
      <c r="F111" s="2">
        <f>IF(AND(MONTH(ekodom4[[#This Row],[Data]])&gt;=4,MONTH(ekodom4[[#This Row],[Data]])&lt;=9),1,0)</f>
        <v>1</v>
      </c>
      <c r="G111" s="2">
        <f>IF(ekodom4[[#This Row],[Czy data pod?]] = 1,IF(ekodom4[[#This Row],[retencja]] = 0,G110+1,0),0)</f>
        <v>3</v>
      </c>
      <c r="H111">
        <f>IF(ekodom4[[#This Row],[Kolumna1]] = 0,0,IF(MOD(ekodom4[[#This Row],[Kolumna1]],5) = 0,300,0))</f>
        <v>0</v>
      </c>
      <c r="I111">
        <f>ekodom4[[#This Row],[Codziennie]]+ekodom4[[#This Row],[Prace]]+ekodom4[[#This Row],[Podlewanie]]</f>
        <v>260</v>
      </c>
      <c r="J111" s="3">
        <f>IF(ekodom4[[#This Row],[Zużycie]]&gt;ekodom4[[#This Row],[Stan]],ABS(ekodom4[[#This Row],[Zużycie]]-ekodom4[[#This Row],[Stan]]),0)</f>
        <v>118</v>
      </c>
      <c r="K111" s="3">
        <f>ekodom4[[#This Row],[Stan]]-ekodom4[[#This Row],[Zużycie]]+ekodom4[[#This Row],[Z wodociągów]]</f>
        <v>0</v>
      </c>
    </row>
    <row r="112" spans="1:11" x14ac:dyDescent="0.3">
      <c r="A112" s="1">
        <v>44672</v>
      </c>
      <c r="B112">
        <v>0</v>
      </c>
      <c r="C112">
        <f>ekodom4[[#This Row],[retencja]]+K111</f>
        <v>0</v>
      </c>
      <c r="D112">
        <v>190</v>
      </c>
      <c r="E112">
        <f>IF(WEEKDAY(ekodom4[[#This Row],[Data]],2) = 3,70,0)</f>
        <v>0</v>
      </c>
      <c r="F112" s="2">
        <f>IF(AND(MONTH(ekodom4[[#This Row],[Data]])&gt;=4,MONTH(ekodom4[[#This Row],[Data]])&lt;=9),1,0)</f>
        <v>1</v>
      </c>
      <c r="G112" s="2">
        <f>IF(ekodom4[[#This Row],[Czy data pod?]] = 1,IF(ekodom4[[#This Row],[retencja]] = 0,G111+1,0),0)</f>
        <v>4</v>
      </c>
      <c r="H112">
        <f>IF(ekodom4[[#This Row],[Kolumna1]] = 0,0,IF(MOD(ekodom4[[#This Row],[Kolumna1]],5) = 0,300,0))</f>
        <v>0</v>
      </c>
      <c r="I112">
        <f>ekodom4[[#This Row],[Codziennie]]+ekodom4[[#This Row],[Prace]]+ekodom4[[#This Row],[Podlewanie]]</f>
        <v>190</v>
      </c>
      <c r="J112" s="3">
        <f>IF(ekodom4[[#This Row],[Zużycie]]&gt;ekodom4[[#This Row],[Stan]],ABS(ekodom4[[#This Row],[Zużycie]]-ekodom4[[#This Row],[Stan]]),0)</f>
        <v>190</v>
      </c>
      <c r="K112" s="3">
        <f>ekodom4[[#This Row],[Stan]]-ekodom4[[#This Row],[Zużycie]]+ekodom4[[#This Row],[Z wodociągów]]</f>
        <v>0</v>
      </c>
    </row>
    <row r="113" spans="1:11" x14ac:dyDescent="0.3">
      <c r="A113" s="1">
        <v>44673</v>
      </c>
      <c r="B113">
        <v>0</v>
      </c>
      <c r="C113">
        <f>ekodom4[[#This Row],[retencja]]+K112</f>
        <v>0</v>
      </c>
      <c r="D113">
        <v>190</v>
      </c>
      <c r="E113">
        <f>IF(WEEKDAY(ekodom4[[#This Row],[Data]],2) = 3,70,0)</f>
        <v>0</v>
      </c>
      <c r="F113" s="2">
        <f>IF(AND(MONTH(ekodom4[[#This Row],[Data]])&gt;=4,MONTH(ekodom4[[#This Row],[Data]])&lt;=9),1,0)</f>
        <v>1</v>
      </c>
      <c r="G113" s="2">
        <f>IF(ekodom4[[#This Row],[Czy data pod?]] = 1,IF(ekodom4[[#This Row],[retencja]] = 0,G112+1,0),0)</f>
        <v>5</v>
      </c>
      <c r="H113">
        <f>IF(ekodom4[[#This Row],[Kolumna1]] = 0,0,IF(MOD(ekodom4[[#This Row],[Kolumna1]],5) = 0,300,0))</f>
        <v>300</v>
      </c>
      <c r="I113">
        <f>ekodom4[[#This Row],[Codziennie]]+ekodom4[[#This Row],[Prace]]+ekodom4[[#This Row],[Podlewanie]]</f>
        <v>490</v>
      </c>
      <c r="J113" s="3">
        <f>IF(ekodom4[[#This Row],[Zużycie]]&gt;ekodom4[[#This Row],[Stan]],ABS(ekodom4[[#This Row],[Zużycie]]-ekodom4[[#This Row],[Stan]]),0)</f>
        <v>490</v>
      </c>
      <c r="K113" s="3">
        <f>ekodom4[[#This Row],[Stan]]-ekodom4[[#This Row],[Zużycie]]+ekodom4[[#This Row],[Z wodociągów]]</f>
        <v>0</v>
      </c>
    </row>
    <row r="114" spans="1:11" x14ac:dyDescent="0.3">
      <c r="A114" s="1">
        <v>44674</v>
      </c>
      <c r="B114">
        <v>0</v>
      </c>
      <c r="C114">
        <f>ekodom4[[#This Row],[retencja]]+K113</f>
        <v>0</v>
      </c>
      <c r="D114">
        <v>190</v>
      </c>
      <c r="E114">
        <f>IF(WEEKDAY(ekodom4[[#This Row],[Data]],2) = 3,70,0)</f>
        <v>0</v>
      </c>
      <c r="F114" s="2">
        <f>IF(AND(MONTH(ekodom4[[#This Row],[Data]])&gt;=4,MONTH(ekodom4[[#This Row],[Data]])&lt;=9),1,0)</f>
        <v>1</v>
      </c>
      <c r="G114" s="2">
        <f>IF(ekodom4[[#This Row],[Czy data pod?]] = 1,IF(ekodom4[[#This Row],[retencja]] = 0,G113+1,0),0)</f>
        <v>6</v>
      </c>
      <c r="H114">
        <f>IF(ekodom4[[#This Row],[Kolumna1]] = 0,0,IF(MOD(ekodom4[[#This Row],[Kolumna1]],5) = 0,300,0))</f>
        <v>0</v>
      </c>
      <c r="I114">
        <f>ekodom4[[#This Row],[Codziennie]]+ekodom4[[#This Row],[Prace]]+ekodom4[[#This Row],[Podlewanie]]</f>
        <v>190</v>
      </c>
      <c r="J114" s="3">
        <f>IF(ekodom4[[#This Row],[Zużycie]]&gt;ekodom4[[#This Row],[Stan]],ABS(ekodom4[[#This Row],[Zużycie]]-ekodom4[[#This Row],[Stan]]),0)</f>
        <v>190</v>
      </c>
      <c r="K114" s="3">
        <f>ekodom4[[#This Row],[Stan]]-ekodom4[[#This Row],[Zużycie]]+ekodom4[[#This Row],[Z wodociągów]]</f>
        <v>0</v>
      </c>
    </row>
    <row r="115" spans="1:11" x14ac:dyDescent="0.3">
      <c r="A115" s="1">
        <v>44675</v>
      </c>
      <c r="B115">
        <v>0</v>
      </c>
      <c r="C115">
        <f>ekodom4[[#This Row],[retencja]]+K114</f>
        <v>0</v>
      </c>
      <c r="D115">
        <v>190</v>
      </c>
      <c r="E115">
        <f>IF(WEEKDAY(ekodom4[[#This Row],[Data]],2) = 3,70,0)</f>
        <v>0</v>
      </c>
      <c r="F115" s="2">
        <f>IF(AND(MONTH(ekodom4[[#This Row],[Data]])&gt;=4,MONTH(ekodom4[[#This Row],[Data]])&lt;=9),1,0)</f>
        <v>1</v>
      </c>
      <c r="G115" s="2">
        <f>IF(ekodom4[[#This Row],[Czy data pod?]] = 1,IF(ekodom4[[#This Row],[retencja]] = 0,G114+1,0),0)</f>
        <v>7</v>
      </c>
      <c r="H115">
        <f>IF(ekodom4[[#This Row],[Kolumna1]] = 0,0,IF(MOD(ekodom4[[#This Row],[Kolumna1]],5) = 0,300,0))</f>
        <v>0</v>
      </c>
      <c r="I115">
        <f>ekodom4[[#This Row],[Codziennie]]+ekodom4[[#This Row],[Prace]]+ekodom4[[#This Row],[Podlewanie]]</f>
        <v>190</v>
      </c>
      <c r="J115" s="3">
        <f>IF(ekodom4[[#This Row],[Zużycie]]&gt;ekodom4[[#This Row],[Stan]],ABS(ekodom4[[#This Row],[Zużycie]]-ekodom4[[#This Row],[Stan]]),0)</f>
        <v>190</v>
      </c>
      <c r="K115" s="3">
        <f>ekodom4[[#This Row],[Stan]]-ekodom4[[#This Row],[Zużycie]]+ekodom4[[#This Row],[Z wodociągów]]</f>
        <v>0</v>
      </c>
    </row>
    <row r="116" spans="1:11" x14ac:dyDescent="0.3">
      <c r="A116" s="1">
        <v>44676</v>
      </c>
      <c r="B116">
        <v>0</v>
      </c>
      <c r="C116">
        <f>ekodom4[[#This Row],[retencja]]+K115</f>
        <v>0</v>
      </c>
      <c r="D116">
        <v>190</v>
      </c>
      <c r="E116">
        <f>IF(WEEKDAY(ekodom4[[#This Row],[Data]],2) = 3,70,0)</f>
        <v>0</v>
      </c>
      <c r="F116" s="2">
        <f>IF(AND(MONTH(ekodom4[[#This Row],[Data]])&gt;=4,MONTH(ekodom4[[#This Row],[Data]])&lt;=9),1,0)</f>
        <v>1</v>
      </c>
      <c r="G116" s="2">
        <f>IF(ekodom4[[#This Row],[Czy data pod?]] = 1,IF(ekodom4[[#This Row],[retencja]] = 0,G115+1,0),0)</f>
        <v>8</v>
      </c>
      <c r="H116">
        <f>IF(ekodom4[[#This Row],[Kolumna1]] = 0,0,IF(MOD(ekodom4[[#This Row],[Kolumna1]],5) = 0,300,0))</f>
        <v>0</v>
      </c>
      <c r="I116">
        <f>ekodom4[[#This Row],[Codziennie]]+ekodom4[[#This Row],[Prace]]+ekodom4[[#This Row],[Podlewanie]]</f>
        <v>190</v>
      </c>
      <c r="J116" s="3">
        <f>IF(ekodom4[[#This Row],[Zużycie]]&gt;ekodom4[[#This Row],[Stan]],ABS(ekodom4[[#This Row],[Zużycie]]-ekodom4[[#This Row],[Stan]]),0)</f>
        <v>190</v>
      </c>
      <c r="K116" s="3">
        <f>ekodom4[[#This Row],[Stan]]-ekodom4[[#This Row],[Zużycie]]+ekodom4[[#This Row],[Z wodociągów]]</f>
        <v>0</v>
      </c>
    </row>
    <row r="117" spans="1:11" x14ac:dyDescent="0.3">
      <c r="A117" s="1">
        <v>44677</v>
      </c>
      <c r="B117">
        <v>0</v>
      </c>
      <c r="C117">
        <f>ekodom4[[#This Row],[retencja]]+K116</f>
        <v>0</v>
      </c>
      <c r="D117">
        <v>190</v>
      </c>
      <c r="E117">
        <f>IF(WEEKDAY(ekodom4[[#This Row],[Data]],2) = 3,70,0)</f>
        <v>0</v>
      </c>
      <c r="F117" s="2">
        <f>IF(AND(MONTH(ekodom4[[#This Row],[Data]])&gt;=4,MONTH(ekodom4[[#This Row],[Data]])&lt;=9),1,0)</f>
        <v>1</v>
      </c>
      <c r="G117" s="2">
        <f>IF(ekodom4[[#This Row],[Czy data pod?]] = 1,IF(ekodom4[[#This Row],[retencja]] = 0,G116+1,0),0)</f>
        <v>9</v>
      </c>
      <c r="H117">
        <f>IF(ekodom4[[#This Row],[Kolumna1]] = 0,0,IF(MOD(ekodom4[[#This Row],[Kolumna1]],5) = 0,300,0))</f>
        <v>0</v>
      </c>
      <c r="I117">
        <f>ekodom4[[#This Row],[Codziennie]]+ekodom4[[#This Row],[Prace]]+ekodom4[[#This Row],[Podlewanie]]</f>
        <v>190</v>
      </c>
      <c r="J117" s="3">
        <f>IF(ekodom4[[#This Row],[Zużycie]]&gt;ekodom4[[#This Row],[Stan]],ABS(ekodom4[[#This Row],[Zużycie]]-ekodom4[[#This Row],[Stan]]),0)</f>
        <v>190</v>
      </c>
      <c r="K117" s="3">
        <f>ekodom4[[#This Row],[Stan]]-ekodom4[[#This Row],[Zużycie]]+ekodom4[[#This Row],[Z wodociągów]]</f>
        <v>0</v>
      </c>
    </row>
    <row r="118" spans="1:11" x14ac:dyDescent="0.3">
      <c r="A118" s="1">
        <v>44678</v>
      </c>
      <c r="B118">
        <v>0</v>
      </c>
      <c r="C118">
        <f>ekodom4[[#This Row],[retencja]]+K117</f>
        <v>0</v>
      </c>
      <c r="D118">
        <v>190</v>
      </c>
      <c r="E118">
        <f>IF(WEEKDAY(ekodom4[[#This Row],[Data]],2) = 3,70,0)</f>
        <v>70</v>
      </c>
      <c r="F118" s="2">
        <f>IF(AND(MONTH(ekodom4[[#This Row],[Data]])&gt;=4,MONTH(ekodom4[[#This Row],[Data]])&lt;=9),1,0)</f>
        <v>1</v>
      </c>
      <c r="G118" s="2">
        <f>IF(ekodom4[[#This Row],[Czy data pod?]] = 1,IF(ekodom4[[#This Row],[retencja]] = 0,G117+1,0),0)</f>
        <v>10</v>
      </c>
      <c r="H118">
        <f>IF(ekodom4[[#This Row],[Kolumna1]] = 0,0,IF(MOD(ekodom4[[#This Row],[Kolumna1]],5) = 0,300,0))</f>
        <v>300</v>
      </c>
      <c r="I118">
        <f>ekodom4[[#This Row],[Codziennie]]+ekodom4[[#This Row],[Prace]]+ekodom4[[#This Row],[Podlewanie]]</f>
        <v>560</v>
      </c>
      <c r="J118" s="3">
        <f>IF(ekodom4[[#This Row],[Zużycie]]&gt;ekodom4[[#This Row],[Stan]],ABS(ekodom4[[#This Row],[Zużycie]]-ekodom4[[#This Row],[Stan]]),0)</f>
        <v>560</v>
      </c>
      <c r="K118" s="3">
        <f>ekodom4[[#This Row],[Stan]]-ekodom4[[#This Row],[Zużycie]]+ekodom4[[#This Row],[Z wodociągów]]</f>
        <v>0</v>
      </c>
    </row>
    <row r="119" spans="1:11" x14ac:dyDescent="0.3">
      <c r="A119" s="1">
        <v>44679</v>
      </c>
      <c r="B119">
        <v>36</v>
      </c>
      <c r="C119">
        <f>ekodom4[[#This Row],[retencja]]+K118</f>
        <v>36</v>
      </c>
      <c r="D119">
        <v>190</v>
      </c>
      <c r="E119">
        <f>IF(WEEKDAY(ekodom4[[#This Row],[Data]],2) = 3,70,0)</f>
        <v>0</v>
      </c>
      <c r="F119" s="2">
        <f>IF(AND(MONTH(ekodom4[[#This Row],[Data]])&gt;=4,MONTH(ekodom4[[#This Row],[Data]])&lt;=9),1,0)</f>
        <v>1</v>
      </c>
      <c r="G119" s="2">
        <f>IF(ekodom4[[#This Row],[Czy data pod?]] = 1,IF(ekodom4[[#This Row],[retencja]] = 0,G118+1,0),0)</f>
        <v>0</v>
      </c>
      <c r="H119">
        <f>IF(ekodom4[[#This Row],[Kolumna1]] = 0,0,IF(MOD(ekodom4[[#This Row],[Kolumna1]],5) = 0,300,0))</f>
        <v>0</v>
      </c>
      <c r="I119">
        <f>ekodom4[[#This Row],[Codziennie]]+ekodom4[[#This Row],[Prace]]+ekodom4[[#This Row],[Podlewanie]]</f>
        <v>190</v>
      </c>
      <c r="J119" s="3">
        <f>IF(ekodom4[[#This Row],[Zużycie]]&gt;ekodom4[[#This Row],[Stan]],ABS(ekodom4[[#This Row],[Zużycie]]-ekodom4[[#This Row],[Stan]]),0)</f>
        <v>154</v>
      </c>
      <c r="K119" s="3">
        <f>ekodom4[[#This Row],[Stan]]-ekodom4[[#This Row],[Zużycie]]+ekodom4[[#This Row],[Z wodociągów]]</f>
        <v>0</v>
      </c>
    </row>
    <row r="120" spans="1:11" x14ac:dyDescent="0.3">
      <c r="A120" s="1">
        <v>44680</v>
      </c>
      <c r="B120">
        <v>542</v>
      </c>
      <c r="C120">
        <f>ekodom4[[#This Row],[retencja]]+K119</f>
        <v>542</v>
      </c>
      <c r="D120">
        <v>190</v>
      </c>
      <c r="E120">
        <f>IF(WEEKDAY(ekodom4[[#This Row],[Data]],2) = 3,70,0)</f>
        <v>0</v>
      </c>
      <c r="F120" s="2">
        <f>IF(AND(MONTH(ekodom4[[#This Row],[Data]])&gt;=4,MONTH(ekodom4[[#This Row],[Data]])&lt;=9),1,0)</f>
        <v>1</v>
      </c>
      <c r="G120" s="2">
        <f>IF(ekodom4[[#This Row],[Czy data pod?]] = 1,IF(ekodom4[[#This Row],[retencja]] = 0,G119+1,0),0)</f>
        <v>0</v>
      </c>
      <c r="H120">
        <f>IF(ekodom4[[#This Row],[Kolumna1]] = 0,0,IF(MOD(ekodom4[[#This Row],[Kolumna1]],5) = 0,300,0))</f>
        <v>0</v>
      </c>
      <c r="I120">
        <f>ekodom4[[#This Row],[Codziennie]]+ekodom4[[#This Row],[Prace]]+ekodom4[[#This Row],[Podlewanie]]</f>
        <v>190</v>
      </c>
      <c r="J120" s="3">
        <f>IF(ekodom4[[#This Row],[Zużycie]]&gt;ekodom4[[#This Row],[Stan]],ABS(ekodom4[[#This Row],[Zużycie]]-ekodom4[[#This Row],[Stan]]),0)</f>
        <v>0</v>
      </c>
      <c r="K120" s="3">
        <f>ekodom4[[#This Row],[Stan]]-ekodom4[[#This Row],[Zużycie]]+ekodom4[[#This Row],[Z wodociągów]]</f>
        <v>352</v>
      </c>
    </row>
    <row r="121" spans="1:11" x14ac:dyDescent="0.3">
      <c r="A121" s="1">
        <v>44681</v>
      </c>
      <c r="B121">
        <v>529</v>
      </c>
      <c r="C121">
        <f>ekodom4[[#This Row],[retencja]]+K120</f>
        <v>881</v>
      </c>
      <c r="D121">
        <v>190</v>
      </c>
      <c r="E121">
        <f>IF(WEEKDAY(ekodom4[[#This Row],[Data]],2) = 3,70,0)</f>
        <v>0</v>
      </c>
      <c r="F121" s="2">
        <f>IF(AND(MONTH(ekodom4[[#This Row],[Data]])&gt;=4,MONTH(ekodom4[[#This Row],[Data]])&lt;=9),1,0)</f>
        <v>1</v>
      </c>
      <c r="G121" s="2">
        <f>IF(ekodom4[[#This Row],[Czy data pod?]] = 1,IF(ekodom4[[#This Row],[retencja]] = 0,G120+1,0),0)</f>
        <v>0</v>
      </c>
      <c r="H121">
        <f>IF(ekodom4[[#This Row],[Kolumna1]] = 0,0,IF(MOD(ekodom4[[#This Row],[Kolumna1]],5) = 0,300,0))</f>
        <v>0</v>
      </c>
      <c r="I121">
        <f>ekodom4[[#This Row],[Codziennie]]+ekodom4[[#This Row],[Prace]]+ekodom4[[#This Row],[Podlewanie]]</f>
        <v>190</v>
      </c>
      <c r="J121" s="3">
        <f>IF(ekodom4[[#This Row],[Zużycie]]&gt;ekodom4[[#This Row],[Stan]],ABS(ekodom4[[#This Row],[Zużycie]]-ekodom4[[#This Row],[Stan]]),0)</f>
        <v>0</v>
      </c>
      <c r="K121" s="3">
        <f>ekodom4[[#This Row],[Stan]]-ekodom4[[#This Row],[Zużycie]]+ekodom4[[#This Row],[Z wodociągów]]</f>
        <v>691</v>
      </c>
    </row>
    <row r="122" spans="1:11" x14ac:dyDescent="0.3">
      <c r="A122" s="1">
        <v>44682</v>
      </c>
      <c r="B122">
        <v>890</v>
      </c>
      <c r="C122">
        <f>ekodom4[[#This Row],[retencja]]+K121</f>
        <v>1581</v>
      </c>
      <c r="D122">
        <v>190</v>
      </c>
      <c r="E122">
        <f>IF(WEEKDAY(ekodom4[[#This Row],[Data]],2) = 3,70,0)</f>
        <v>0</v>
      </c>
      <c r="F122" s="2">
        <f>IF(AND(MONTH(ekodom4[[#This Row],[Data]])&gt;=4,MONTH(ekodom4[[#This Row],[Data]])&lt;=9),1,0)</f>
        <v>1</v>
      </c>
      <c r="G122" s="2">
        <f>IF(ekodom4[[#This Row],[Czy data pod?]] = 1,IF(ekodom4[[#This Row],[retencja]] = 0,G121+1,0),0)</f>
        <v>0</v>
      </c>
      <c r="H122">
        <f>IF(ekodom4[[#This Row],[Kolumna1]] = 0,0,IF(MOD(ekodom4[[#This Row],[Kolumna1]],5) = 0,300,0))</f>
        <v>0</v>
      </c>
      <c r="I122">
        <f>ekodom4[[#This Row],[Codziennie]]+ekodom4[[#This Row],[Prace]]+ekodom4[[#This Row],[Podlewanie]]</f>
        <v>190</v>
      </c>
      <c r="J122" s="3">
        <f>IF(ekodom4[[#This Row],[Zużycie]]&gt;ekodom4[[#This Row],[Stan]],ABS(ekodom4[[#This Row],[Zużycie]]-ekodom4[[#This Row],[Stan]]),0)</f>
        <v>0</v>
      </c>
      <c r="K122" s="3">
        <f>ekodom4[[#This Row],[Stan]]-ekodom4[[#This Row],[Zużycie]]+ekodom4[[#This Row],[Z wodociągów]]</f>
        <v>1391</v>
      </c>
    </row>
    <row r="123" spans="1:11" x14ac:dyDescent="0.3">
      <c r="A123" s="1">
        <v>44683</v>
      </c>
      <c r="B123">
        <v>609</v>
      </c>
      <c r="C123">
        <f>ekodom4[[#This Row],[retencja]]+K122</f>
        <v>2000</v>
      </c>
      <c r="D123">
        <v>190</v>
      </c>
      <c r="E123">
        <f>IF(WEEKDAY(ekodom4[[#This Row],[Data]],2) = 3,70,0)</f>
        <v>0</v>
      </c>
      <c r="F123" s="2">
        <f>IF(AND(MONTH(ekodom4[[#This Row],[Data]])&gt;=4,MONTH(ekodom4[[#This Row],[Data]])&lt;=9),1,0)</f>
        <v>1</v>
      </c>
      <c r="G123" s="2">
        <f>IF(ekodom4[[#This Row],[Czy data pod?]] = 1,IF(ekodom4[[#This Row],[retencja]] = 0,G122+1,0),0)</f>
        <v>0</v>
      </c>
      <c r="H123">
        <f>IF(ekodom4[[#This Row],[Kolumna1]] = 0,0,IF(MOD(ekodom4[[#This Row],[Kolumna1]],5) = 0,300,0))</f>
        <v>0</v>
      </c>
      <c r="I123">
        <f>ekodom4[[#This Row],[Codziennie]]+ekodom4[[#This Row],[Prace]]+ekodom4[[#This Row],[Podlewanie]]</f>
        <v>190</v>
      </c>
      <c r="J123" s="3">
        <f>IF(ekodom4[[#This Row],[Zużycie]]&gt;ekodom4[[#This Row],[Stan]],ABS(ekodom4[[#This Row],[Zużycie]]-ekodom4[[#This Row],[Stan]]),0)</f>
        <v>0</v>
      </c>
      <c r="K123" s="3">
        <f>ekodom4[[#This Row],[Stan]]-ekodom4[[#This Row],[Zużycie]]+ekodom4[[#This Row],[Z wodociągów]]</f>
        <v>1810</v>
      </c>
    </row>
    <row r="124" spans="1:11" x14ac:dyDescent="0.3">
      <c r="A124" s="1">
        <v>44684</v>
      </c>
      <c r="B124">
        <v>79</v>
      </c>
      <c r="C124">
        <f>ekodom4[[#This Row],[retencja]]+K123</f>
        <v>1889</v>
      </c>
      <c r="D124">
        <v>190</v>
      </c>
      <c r="E124">
        <f>IF(WEEKDAY(ekodom4[[#This Row],[Data]],2) = 3,70,0)</f>
        <v>0</v>
      </c>
      <c r="F124" s="2">
        <f>IF(AND(MONTH(ekodom4[[#This Row],[Data]])&gt;=4,MONTH(ekodom4[[#This Row],[Data]])&lt;=9),1,0)</f>
        <v>1</v>
      </c>
      <c r="G124" s="2">
        <f>IF(ekodom4[[#This Row],[Czy data pod?]] = 1,IF(ekodom4[[#This Row],[retencja]] = 0,G123+1,0),0)</f>
        <v>0</v>
      </c>
      <c r="H124">
        <f>IF(ekodom4[[#This Row],[Kolumna1]] = 0,0,IF(MOD(ekodom4[[#This Row],[Kolumna1]],5) = 0,300,0))</f>
        <v>0</v>
      </c>
      <c r="I124">
        <f>ekodom4[[#This Row],[Codziennie]]+ekodom4[[#This Row],[Prace]]+ekodom4[[#This Row],[Podlewanie]]</f>
        <v>190</v>
      </c>
      <c r="J124" s="3">
        <f>IF(ekodom4[[#This Row],[Zużycie]]&gt;ekodom4[[#This Row],[Stan]],ABS(ekodom4[[#This Row],[Zużycie]]-ekodom4[[#This Row],[Stan]]),0)</f>
        <v>0</v>
      </c>
      <c r="K124" s="3">
        <f>ekodom4[[#This Row],[Stan]]-ekodom4[[#This Row],[Zużycie]]+ekodom4[[#This Row],[Z wodociągów]]</f>
        <v>1699</v>
      </c>
    </row>
    <row r="125" spans="1:11" x14ac:dyDescent="0.3">
      <c r="A125" s="1">
        <v>44685</v>
      </c>
      <c r="B125">
        <v>0</v>
      </c>
      <c r="C125">
        <f>ekodom4[[#This Row],[retencja]]+K124</f>
        <v>1699</v>
      </c>
      <c r="D125">
        <v>190</v>
      </c>
      <c r="E125">
        <f>IF(WEEKDAY(ekodom4[[#This Row],[Data]],2) = 3,70,0)</f>
        <v>70</v>
      </c>
      <c r="F125" s="2">
        <f>IF(AND(MONTH(ekodom4[[#This Row],[Data]])&gt;=4,MONTH(ekodom4[[#This Row],[Data]])&lt;=9),1,0)</f>
        <v>1</v>
      </c>
      <c r="G125" s="2">
        <f>IF(ekodom4[[#This Row],[Czy data pod?]] = 1,IF(ekodom4[[#This Row],[retencja]] = 0,G124+1,0),0)</f>
        <v>1</v>
      </c>
      <c r="H125">
        <f>IF(ekodom4[[#This Row],[Kolumna1]] = 0,0,IF(MOD(ekodom4[[#This Row],[Kolumna1]],5) = 0,300,0))</f>
        <v>0</v>
      </c>
      <c r="I125">
        <f>ekodom4[[#This Row],[Codziennie]]+ekodom4[[#This Row],[Prace]]+ekodom4[[#This Row],[Podlewanie]]</f>
        <v>260</v>
      </c>
      <c r="J125" s="3">
        <f>IF(ekodom4[[#This Row],[Zużycie]]&gt;ekodom4[[#This Row],[Stan]],ABS(ekodom4[[#This Row],[Zużycie]]-ekodom4[[#This Row],[Stan]]),0)</f>
        <v>0</v>
      </c>
      <c r="K125" s="3">
        <f>ekodom4[[#This Row],[Stan]]-ekodom4[[#This Row],[Zużycie]]+ekodom4[[#This Row],[Z wodociągów]]</f>
        <v>1439</v>
      </c>
    </row>
    <row r="126" spans="1:11" x14ac:dyDescent="0.3">
      <c r="A126" s="1">
        <v>44686</v>
      </c>
      <c r="B126">
        <v>0</v>
      </c>
      <c r="C126">
        <f>ekodom4[[#This Row],[retencja]]+K125</f>
        <v>1439</v>
      </c>
      <c r="D126">
        <v>190</v>
      </c>
      <c r="E126">
        <f>IF(WEEKDAY(ekodom4[[#This Row],[Data]],2) = 3,70,0)</f>
        <v>0</v>
      </c>
      <c r="F126" s="2">
        <f>IF(AND(MONTH(ekodom4[[#This Row],[Data]])&gt;=4,MONTH(ekodom4[[#This Row],[Data]])&lt;=9),1,0)</f>
        <v>1</v>
      </c>
      <c r="G126" s="2">
        <f>IF(ekodom4[[#This Row],[Czy data pod?]] = 1,IF(ekodom4[[#This Row],[retencja]] = 0,G125+1,0),0)</f>
        <v>2</v>
      </c>
      <c r="H126">
        <f>IF(ekodom4[[#This Row],[Kolumna1]] = 0,0,IF(MOD(ekodom4[[#This Row],[Kolumna1]],5) = 0,300,0))</f>
        <v>0</v>
      </c>
      <c r="I126">
        <f>ekodom4[[#This Row],[Codziennie]]+ekodom4[[#This Row],[Prace]]+ekodom4[[#This Row],[Podlewanie]]</f>
        <v>190</v>
      </c>
      <c r="J126" s="3">
        <f>IF(ekodom4[[#This Row],[Zużycie]]&gt;ekodom4[[#This Row],[Stan]],ABS(ekodom4[[#This Row],[Zużycie]]-ekodom4[[#This Row],[Stan]]),0)</f>
        <v>0</v>
      </c>
      <c r="K126" s="3">
        <f>ekodom4[[#This Row],[Stan]]-ekodom4[[#This Row],[Zużycie]]+ekodom4[[#This Row],[Z wodociągów]]</f>
        <v>1249</v>
      </c>
    </row>
    <row r="127" spans="1:11" x14ac:dyDescent="0.3">
      <c r="A127" s="1">
        <v>44687</v>
      </c>
      <c r="B127">
        <v>0</v>
      </c>
      <c r="C127">
        <f>ekodom4[[#This Row],[retencja]]+K126</f>
        <v>1249</v>
      </c>
      <c r="D127">
        <v>190</v>
      </c>
      <c r="E127">
        <f>IF(WEEKDAY(ekodom4[[#This Row],[Data]],2) = 3,70,0)</f>
        <v>0</v>
      </c>
      <c r="F127" s="2">
        <f>IF(AND(MONTH(ekodom4[[#This Row],[Data]])&gt;=4,MONTH(ekodom4[[#This Row],[Data]])&lt;=9),1,0)</f>
        <v>1</v>
      </c>
      <c r="G127" s="2">
        <f>IF(ekodom4[[#This Row],[Czy data pod?]] = 1,IF(ekodom4[[#This Row],[retencja]] = 0,G126+1,0),0)</f>
        <v>3</v>
      </c>
      <c r="H127">
        <f>IF(ekodom4[[#This Row],[Kolumna1]] = 0,0,IF(MOD(ekodom4[[#This Row],[Kolumna1]],5) = 0,300,0))</f>
        <v>0</v>
      </c>
      <c r="I127">
        <f>ekodom4[[#This Row],[Codziennie]]+ekodom4[[#This Row],[Prace]]+ekodom4[[#This Row],[Podlewanie]]</f>
        <v>190</v>
      </c>
      <c r="J127" s="3">
        <f>IF(ekodom4[[#This Row],[Zużycie]]&gt;ekodom4[[#This Row],[Stan]],ABS(ekodom4[[#This Row],[Zużycie]]-ekodom4[[#This Row],[Stan]]),0)</f>
        <v>0</v>
      </c>
      <c r="K127" s="3">
        <f>ekodom4[[#This Row],[Stan]]-ekodom4[[#This Row],[Zużycie]]+ekodom4[[#This Row],[Z wodociągów]]</f>
        <v>1059</v>
      </c>
    </row>
    <row r="128" spans="1:11" x14ac:dyDescent="0.3">
      <c r="A128" s="1">
        <v>44688</v>
      </c>
      <c r="B128">
        <v>0</v>
      </c>
      <c r="C128">
        <f>ekodom4[[#This Row],[retencja]]+K127</f>
        <v>1059</v>
      </c>
      <c r="D128">
        <v>190</v>
      </c>
      <c r="E128">
        <f>IF(WEEKDAY(ekodom4[[#This Row],[Data]],2) = 3,70,0)</f>
        <v>0</v>
      </c>
      <c r="F128" s="2">
        <f>IF(AND(MONTH(ekodom4[[#This Row],[Data]])&gt;=4,MONTH(ekodom4[[#This Row],[Data]])&lt;=9),1,0)</f>
        <v>1</v>
      </c>
      <c r="G128" s="2">
        <f>IF(ekodom4[[#This Row],[Czy data pod?]] = 1,IF(ekodom4[[#This Row],[retencja]] = 0,G127+1,0),0)</f>
        <v>4</v>
      </c>
      <c r="H128">
        <f>IF(ekodom4[[#This Row],[Kolumna1]] = 0,0,IF(MOD(ekodom4[[#This Row],[Kolumna1]],5) = 0,300,0))</f>
        <v>0</v>
      </c>
      <c r="I128">
        <f>ekodom4[[#This Row],[Codziennie]]+ekodom4[[#This Row],[Prace]]+ekodom4[[#This Row],[Podlewanie]]</f>
        <v>190</v>
      </c>
      <c r="J128" s="3">
        <f>IF(ekodom4[[#This Row],[Zużycie]]&gt;ekodom4[[#This Row],[Stan]],ABS(ekodom4[[#This Row],[Zużycie]]-ekodom4[[#This Row],[Stan]]),0)</f>
        <v>0</v>
      </c>
      <c r="K128" s="3">
        <f>ekodom4[[#This Row],[Stan]]-ekodom4[[#This Row],[Zużycie]]+ekodom4[[#This Row],[Z wodociągów]]</f>
        <v>869</v>
      </c>
    </row>
    <row r="129" spans="1:11" x14ac:dyDescent="0.3">
      <c r="A129" s="1">
        <v>44689</v>
      </c>
      <c r="B129">
        <v>0</v>
      </c>
      <c r="C129">
        <f>ekodom4[[#This Row],[retencja]]+K128</f>
        <v>869</v>
      </c>
      <c r="D129">
        <v>190</v>
      </c>
      <c r="E129">
        <f>IF(WEEKDAY(ekodom4[[#This Row],[Data]],2) = 3,70,0)</f>
        <v>0</v>
      </c>
      <c r="F129" s="2">
        <f>IF(AND(MONTH(ekodom4[[#This Row],[Data]])&gt;=4,MONTH(ekodom4[[#This Row],[Data]])&lt;=9),1,0)</f>
        <v>1</v>
      </c>
      <c r="G129" s="2">
        <f>IF(ekodom4[[#This Row],[Czy data pod?]] = 1,IF(ekodom4[[#This Row],[retencja]] = 0,G128+1,0),0)</f>
        <v>5</v>
      </c>
      <c r="H129">
        <f>IF(ekodom4[[#This Row],[Kolumna1]] = 0,0,IF(MOD(ekodom4[[#This Row],[Kolumna1]],5) = 0,300,0))</f>
        <v>300</v>
      </c>
      <c r="I129">
        <f>ekodom4[[#This Row],[Codziennie]]+ekodom4[[#This Row],[Prace]]+ekodom4[[#This Row],[Podlewanie]]</f>
        <v>490</v>
      </c>
      <c r="J129" s="3">
        <f>IF(ekodom4[[#This Row],[Zużycie]]&gt;ekodom4[[#This Row],[Stan]],ABS(ekodom4[[#This Row],[Zużycie]]-ekodom4[[#This Row],[Stan]]),0)</f>
        <v>0</v>
      </c>
      <c r="K129" s="3">
        <f>ekodom4[[#This Row],[Stan]]-ekodom4[[#This Row],[Zużycie]]+ekodom4[[#This Row],[Z wodociągów]]</f>
        <v>379</v>
      </c>
    </row>
    <row r="130" spans="1:11" x14ac:dyDescent="0.3">
      <c r="A130" s="1">
        <v>44690</v>
      </c>
      <c r="B130">
        <v>0</v>
      </c>
      <c r="C130">
        <f>ekodom4[[#This Row],[retencja]]+K129</f>
        <v>379</v>
      </c>
      <c r="D130">
        <v>190</v>
      </c>
      <c r="E130">
        <f>IF(WEEKDAY(ekodom4[[#This Row],[Data]],2) = 3,70,0)</f>
        <v>0</v>
      </c>
      <c r="F130" s="2">
        <f>IF(AND(MONTH(ekodom4[[#This Row],[Data]])&gt;=4,MONTH(ekodom4[[#This Row],[Data]])&lt;=9),1,0)</f>
        <v>1</v>
      </c>
      <c r="G130" s="2">
        <f>IF(ekodom4[[#This Row],[Czy data pod?]] = 1,IF(ekodom4[[#This Row],[retencja]] = 0,G129+1,0),0)</f>
        <v>6</v>
      </c>
      <c r="H130">
        <f>IF(ekodom4[[#This Row],[Kolumna1]] = 0,0,IF(MOD(ekodom4[[#This Row],[Kolumna1]],5) = 0,300,0))</f>
        <v>0</v>
      </c>
      <c r="I130">
        <f>ekodom4[[#This Row],[Codziennie]]+ekodom4[[#This Row],[Prace]]+ekodom4[[#This Row],[Podlewanie]]</f>
        <v>190</v>
      </c>
      <c r="J130" s="3">
        <f>IF(ekodom4[[#This Row],[Zużycie]]&gt;ekodom4[[#This Row],[Stan]],ABS(ekodom4[[#This Row],[Zużycie]]-ekodom4[[#This Row],[Stan]]),0)</f>
        <v>0</v>
      </c>
      <c r="K130" s="3">
        <f>ekodom4[[#This Row],[Stan]]-ekodom4[[#This Row],[Zużycie]]+ekodom4[[#This Row],[Z wodociągów]]</f>
        <v>189</v>
      </c>
    </row>
    <row r="131" spans="1:11" x14ac:dyDescent="0.3">
      <c r="A131" s="1">
        <v>44691</v>
      </c>
      <c r="B131">
        <v>467</v>
      </c>
      <c r="C131">
        <f>ekodom4[[#This Row],[retencja]]+K130</f>
        <v>656</v>
      </c>
      <c r="D131">
        <v>190</v>
      </c>
      <c r="E131">
        <f>IF(WEEKDAY(ekodom4[[#This Row],[Data]],2) = 3,70,0)</f>
        <v>0</v>
      </c>
      <c r="F131" s="2">
        <f>IF(AND(MONTH(ekodom4[[#This Row],[Data]])&gt;=4,MONTH(ekodom4[[#This Row],[Data]])&lt;=9),1,0)</f>
        <v>1</v>
      </c>
      <c r="G131" s="2">
        <f>IF(ekodom4[[#This Row],[Czy data pod?]] = 1,IF(ekodom4[[#This Row],[retencja]] = 0,G130+1,0),0)</f>
        <v>0</v>
      </c>
      <c r="H131">
        <f>IF(ekodom4[[#This Row],[Kolumna1]] = 0,0,IF(MOD(ekodom4[[#This Row],[Kolumna1]],5) = 0,300,0))</f>
        <v>0</v>
      </c>
      <c r="I131">
        <f>ekodom4[[#This Row],[Codziennie]]+ekodom4[[#This Row],[Prace]]+ekodom4[[#This Row],[Podlewanie]]</f>
        <v>190</v>
      </c>
      <c r="J131" s="3">
        <f>IF(ekodom4[[#This Row],[Zużycie]]&gt;ekodom4[[#This Row],[Stan]],ABS(ekodom4[[#This Row],[Zużycie]]-ekodom4[[#This Row],[Stan]]),0)</f>
        <v>0</v>
      </c>
      <c r="K131" s="3">
        <f>ekodom4[[#This Row],[Stan]]-ekodom4[[#This Row],[Zużycie]]+ekodom4[[#This Row],[Z wodociągów]]</f>
        <v>466</v>
      </c>
    </row>
    <row r="132" spans="1:11" x14ac:dyDescent="0.3">
      <c r="A132" s="1">
        <v>44692</v>
      </c>
      <c r="B132">
        <v>234</v>
      </c>
      <c r="C132">
        <f>ekodom4[[#This Row],[retencja]]+K131</f>
        <v>700</v>
      </c>
      <c r="D132">
        <v>190</v>
      </c>
      <c r="E132">
        <f>IF(WEEKDAY(ekodom4[[#This Row],[Data]],2) = 3,70,0)</f>
        <v>70</v>
      </c>
      <c r="F132" s="2">
        <f>IF(AND(MONTH(ekodom4[[#This Row],[Data]])&gt;=4,MONTH(ekodom4[[#This Row],[Data]])&lt;=9),1,0)</f>
        <v>1</v>
      </c>
      <c r="G132" s="2">
        <f>IF(ekodom4[[#This Row],[Czy data pod?]] = 1,IF(ekodom4[[#This Row],[retencja]] = 0,G131+1,0),0)</f>
        <v>0</v>
      </c>
      <c r="H132">
        <f>IF(ekodom4[[#This Row],[Kolumna1]] = 0,0,IF(MOD(ekodom4[[#This Row],[Kolumna1]],5) = 0,300,0))</f>
        <v>0</v>
      </c>
      <c r="I132">
        <f>ekodom4[[#This Row],[Codziennie]]+ekodom4[[#This Row],[Prace]]+ekodom4[[#This Row],[Podlewanie]]</f>
        <v>260</v>
      </c>
      <c r="J132" s="3">
        <f>IF(ekodom4[[#This Row],[Zużycie]]&gt;ekodom4[[#This Row],[Stan]],ABS(ekodom4[[#This Row],[Zużycie]]-ekodom4[[#This Row],[Stan]]),0)</f>
        <v>0</v>
      </c>
      <c r="K132" s="3">
        <f>ekodom4[[#This Row],[Stan]]-ekodom4[[#This Row],[Zużycie]]+ekodom4[[#This Row],[Z wodociągów]]</f>
        <v>440</v>
      </c>
    </row>
    <row r="133" spans="1:11" x14ac:dyDescent="0.3">
      <c r="A133" s="1">
        <v>44693</v>
      </c>
      <c r="B133">
        <v>0</v>
      </c>
      <c r="C133">
        <f>ekodom4[[#This Row],[retencja]]+K132</f>
        <v>440</v>
      </c>
      <c r="D133">
        <v>190</v>
      </c>
      <c r="E133">
        <f>IF(WEEKDAY(ekodom4[[#This Row],[Data]],2) = 3,70,0)</f>
        <v>0</v>
      </c>
      <c r="F133" s="2">
        <f>IF(AND(MONTH(ekodom4[[#This Row],[Data]])&gt;=4,MONTH(ekodom4[[#This Row],[Data]])&lt;=9),1,0)</f>
        <v>1</v>
      </c>
      <c r="G133" s="2">
        <f>IF(ekodom4[[#This Row],[Czy data pod?]] = 1,IF(ekodom4[[#This Row],[retencja]] = 0,G132+1,0),0)</f>
        <v>1</v>
      </c>
      <c r="H133">
        <f>IF(ekodom4[[#This Row],[Kolumna1]] = 0,0,IF(MOD(ekodom4[[#This Row],[Kolumna1]],5) = 0,300,0))</f>
        <v>0</v>
      </c>
      <c r="I133">
        <f>ekodom4[[#This Row],[Codziennie]]+ekodom4[[#This Row],[Prace]]+ekodom4[[#This Row],[Podlewanie]]</f>
        <v>190</v>
      </c>
      <c r="J133" s="3">
        <f>IF(ekodom4[[#This Row],[Zużycie]]&gt;ekodom4[[#This Row],[Stan]],ABS(ekodom4[[#This Row],[Zużycie]]-ekodom4[[#This Row],[Stan]]),0)</f>
        <v>0</v>
      </c>
      <c r="K133" s="3">
        <f>ekodom4[[#This Row],[Stan]]-ekodom4[[#This Row],[Zużycie]]+ekodom4[[#This Row],[Z wodociągów]]</f>
        <v>250</v>
      </c>
    </row>
    <row r="134" spans="1:11" x14ac:dyDescent="0.3">
      <c r="A134" s="1">
        <v>44694</v>
      </c>
      <c r="B134">
        <v>0</v>
      </c>
      <c r="C134">
        <f>ekodom4[[#This Row],[retencja]]+K133</f>
        <v>250</v>
      </c>
      <c r="D134">
        <v>190</v>
      </c>
      <c r="E134">
        <f>IF(WEEKDAY(ekodom4[[#This Row],[Data]],2) = 3,70,0)</f>
        <v>0</v>
      </c>
      <c r="F134" s="2">
        <f>IF(AND(MONTH(ekodom4[[#This Row],[Data]])&gt;=4,MONTH(ekodom4[[#This Row],[Data]])&lt;=9),1,0)</f>
        <v>1</v>
      </c>
      <c r="G134" s="2">
        <f>IF(ekodom4[[#This Row],[Czy data pod?]] = 1,IF(ekodom4[[#This Row],[retencja]] = 0,G133+1,0),0)</f>
        <v>2</v>
      </c>
      <c r="H134">
        <f>IF(ekodom4[[#This Row],[Kolumna1]] = 0,0,IF(MOD(ekodom4[[#This Row],[Kolumna1]],5) = 0,300,0))</f>
        <v>0</v>
      </c>
      <c r="I134">
        <f>ekodom4[[#This Row],[Codziennie]]+ekodom4[[#This Row],[Prace]]+ekodom4[[#This Row],[Podlewanie]]</f>
        <v>190</v>
      </c>
      <c r="J134" s="3">
        <f>IF(ekodom4[[#This Row],[Zużycie]]&gt;ekodom4[[#This Row],[Stan]],ABS(ekodom4[[#This Row],[Zużycie]]-ekodom4[[#This Row],[Stan]]),0)</f>
        <v>0</v>
      </c>
      <c r="K134" s="3">
        <f>ekodom4[[#This Row],[Stan]]-ekodom4[[#This Row],[Zużycie]]+ekodom4[[#This Row],[Z wodociągów]]</f>
        <v>60</v>
      </c>
    </row>
    <row r="135" spans="1:11" x14ac:dyDescent="0.3">
      <c r="A135" s="1">
        <v>44695</v>
      </c>
      <c r="B135">
        <v>0</v>
      </c>
      <c r="C135">
        <f>ekodom4[[#This Row],[retencja]]+K134</f>
        <v>60</v>
      </c>
      <c r="D135">
        <v>190</v>
      </c>
      <c r="E135">
        <f>IF(WEEKDAY(ekodom4[[#This Row],[Data]],2) = 3,70,0)</f>
        <v>0</v>
      </c>
      <c r="F135" s="2">
        <f>IF(AND(MONTH(ekodom4[[#This Row],[Data]])&gt;=4,MONTH(ekodom4[[#This Row],[Data]])&lt;=9),1,0)</f>
        <v>1</v>
      </c>
      <c r="G135" s="2">
        <f>IF(ekodom4[[#This Row],[Czy data pod?]] = 1,IF(ekodom4[[#This Row],[retencja]] = 0,G134+1,0),0)</f>
        <v>3</v>
      </c>
      <c r="H135">
        <f>IF(ekodom4[[#This Row],[Kolumna1]] = 0,0,IF(MOD(ekodom4[[#This Row],[Kolumna1]],5) = 0,300,0))</f>
        <v>0</v>
      </c>
      <c r="I135">
        <f>ekodom4[[#This Row],[Codziennie]]+ekodom4[[#This Row],[Prace]]+ekodom4[[#This Row],[Podlewanie]]</f>
        <v>190</v>
      </c>
      <c r="J135" s="3">
        <f>IF(ekodom4[[#This Row],[Zużycie]]&gt;ekodom4[[#This Row],[Stan]],ABS(ekodom4[[#This Row],[Zużycie]]-ekodom4[[#This Row],[Stan]]),0)</f>
        <v>130</v>
      </c>
      <c r="K135" s="3">
        <f>ekodom4[[#This Row],[Stan]]-ekodom4[[#This Row],[Zużycie]]+ekodom4[[#This Row],[Z wodociągów]]</f>
        <v>0</v>
      </c>
    </row>
    <row r="136" spans="1:11" x14ac:dyDescent="0.3">
      <c r="A136" s="1">
        <v>44696</v>
      </c>
      <c r="B136">
        <v>0</v>
      </c>
      <c r="C136">
        <f>ekodom4[[#This Row],[retencja]]+K135</f>
        <v>0</v>
      </c>
      <c r="D136">
        <v>190</v>
      </c>
      <c r="E136">
        <f>IF(WEEKDAY(ekodom4[[#This Row],[Data]],2) = 3,70,0)</f>
        <v>0</v>
      </c>
      <c r="F136" s="2">
        <f>IF(AND(MONTH(ekodom4[[#This Row],[Data]])&gt;=4,MONTH(ekodom4[[#This Row],[Data]])&lt;=9),1,0)</f>
        <v>1</v>
      </c>
      <c r="G136" s="2">
        <f>IF(ekodom4[[#This Row],[Czy data pod?]] = 1,IF(ekodom4[[#This Row],[retencja]] = 0,G135+1,0),0)</f>
        <v>4</v>
      </c>
      <c r="H136">
        <f>IF(ekodom4[[#This Row],[Kolumna1]] = 0,0,IF(MOD(ekodom4[[#This Row],[Kolumna1]],5) = 0,300,0))</f>
        <v>0</v>
      </c>
      <c r="I136">
        <f>ekodom4[[#This Row],[Codziennie]]+ekodom4[[#This Row],[Prace]]+ekodom4[[#This Row],[Podlewanie]]</f>
        <v>190</v>
      </c>
      <c r="J136" s="3">
        <f>IF(ekodom4[[#This Row],[Zużycie]]&gt;ekodom4[[#This Row],[Stan]],ABS(ekodom4[[#This Row],[Zużycie]]-ekodom4[[#This Row],[Stan]]),0)</f>
        <v>190</v>
      </c>
      <c r="K136" s="3">
        <f>ekodom4[[#This Row],[Stan]]-ekodom4[[#This Row],[Zużycie]]+ekodom4[[#This Row],[Z wodociągów]]</f>
        <v>0</v>
      </c>
    </row>
    <row r="137" spans="1:11" x14ac:dyDescent="0.3">
      <c r="A137" s="1">
        <v>44697</v>
      </c>
      <c r="B137">
        <v>65</v>
      </c>
      <c r="C137">
        <f>ekodom4[[#This Row],[retencja]]+K136</f>
        <v>65</v>
      </c>
      <c r="D137">
        <v>190</v>
      </c>
      <c r="E137">
        <f>IF(WEEKDAY(ekodom4[[#This Row],[Data]],2) = 3,70,0)</f>
        <v>0</v>
      </c>
      <c r="F137" s="2">
        <f>IF(AND(MONTH(ekodom4[[#This Row],[Data]])&gt;=4,MONTH(ekodom4[[#This Row],[Data]])&lt;=9),1,0)</f>
        <v>1</v>
      </c>
      <c r="G137" s="2">
        <f>IF(ekodom4[[#This Row],[Czy data pod?]] = 1,IF(ekodom4[[#This Row],[retencja]] = 0,G136+1,0),0)</f>
        <v>0</v>
      </c>
      <c r="H137">
        <f>IF(ekodom4[[#This Row],[Kolumna1]] = 0,0,IF(MOD(ekodom4[[#This Row],[Kolumna1]],5) = 0,300,0))</f>
        <v>0</v>
      </c>
      <c r="I137">
        <f>ekodom4[[#This Row],[Codziennie]]+ekodom4[[#This Row],[Prace]]+ekodom4[[#This Row],[Podlewanie]]</f>
        <v>190</v>
      </c>
      <c r="J137" s="3">
        <f>IF(ekodom4[[#This Row],[Zużycie]]&gt;ekodom4[[#This Row],[Stan]],ABS(ekodom4[[#This Row],[Zużycie]]-ekodom4[[#This Row],[Stan]]),0)</f>
        <v>125</v>
      </c>
      <c r="K137" s="3">
        <f>ekodom4[[#This Row],[Stan]]-ekodom4[[#This Row],[Zużycie]]+ekodom4[[#This Row],[Z wodociągów]]</f>
        <v>0</v>
      </c>
    </row>
    <row r="138" spans="1:11" x14ac:dyDescent="0.3">
      <c r="A138" s="1">
        <v>44698</v>
      </c>
      <c r="B138">
        <v>781</v>
      </c>
      <c r="C138">
        <f>ekodom4[[#This Row],[retencja]]+K137</f>
        <v>781</v>
      </c>
      <c r="D138">
        <v>190</v>
      </c>
      <c r="E138">
        <f>IF(WEEKDAY(ekodom4[[#This Row],[Data]],2) = 3,70,0)</f>
        <v>0</v>
      </c>
      <c r="F138" s="2">
        <f>IF(AND(MONTH(ekodom4[[#This Row],[Data]])&gt;=4,MONTH(ekodom4[[#This Row],[Data]])&lt;=9),1,0)</f>
        <v>1</v>
      </c>
      <c r="G138" s="2">
        <f>IF(ekodom4[[#This Row],[Czy data pod?]] = 1,IF(ekodom4[[#This Row],[retencja]] = 0,G137+1,0),0)</f>
        <v>0</v>
      </c>
      <c r="H138">
        <f>IF(ekodom4[[#This Row],[Kolumna1]] = 0,0,IF(MOD(ekodom4[[#This Row],[Kolumna1]],5) = 0,300,0))</f>
        <v>0</v>
      </c>
      <c r="I138">
        <f>ekodom4[[#This Row],[Codziennie]]+ekodom4[[#This Row],[Prace]]+ekodom4[[#This Row],[Podlewanie]]</f>
        <v>190</v>
      </c>
      <c r="J138" s="3">
        <f>IF(ekodom4[[#This Row],[Zużycie]]&gt;ekodom4[[#This Row],[Stan]],ABS(ekodom4[[#This Row],[Zużycie]]-ekodom4[[#This Row],[Stan]]),0)</f>
        <v>0</v>
      </c>
      <c r="K138" s="3">
        <f>ekodom4[[#This Row],[Stan]]-ekodom4[[#This Row],[Zużycie]]+ekodom4[[#This Row],[Z wodociągów]]</f>
        <v>591</v>
      </c>
    </row>
    <row r="139" spans="1:11" x14ac:dyDescent="0.3">
      <c r="A139" s="1">
        <v>44699</v>
      </c>
      <c r="B139">
        <v>778</v>
      </c>
      <c r="C139">
        <f>ekodom4[[#This Row],[retencja]]+K138</f>
        <v>1369</v>
      </c>
      <c r="D139">
        <v>190</v>
      </c>
      <c r="E139">
        <f>IF(WEEKDAY(ekodom4[[#This Row],[Data]],2) = 3,70,0)</f>
        <v>70</v>
      </c>
      <c r="F139" s="2">
        <f>IF(AND(MONTH(ekodom4[[#This Row],[Data]])&gt;=4,MONTH(ekodom4[[#This Row],[Data]])&lt;=9),1,0)</f>
        <v>1</v>
      </c>
      <c r="G139" s="2">
        <f>IF(ekodom4[[#This Row],[Czy data pod?]] = 1,IF(ekodom4[[#This Row],[retencja]] = 0,G138+1,0),0)</f>
        <v>0</v>
      </c>
      <c r="H139">
        <f>IF(ekodom4[[#This Row],[Kolumna1]] = 0,0,IF(MOD(ekodom4[[#This Row],[Kolumna1]],5) = 0,300,0))</f>
        <v>0</v>
      </c>
      <c r="I139">
        <f>ekodom4[[#This Row],[Codziennie]]+ekodom4[[#This Row],[Prace]]+ekodom4[[#This Row],[Podlewanie]]</f>
        <v>260</v>
      </c>
      <c r="J139" s="3">
        <f>IF(ekodom4[[#This Row],[Zużycie]]&gt;ekodom4[[#This Row],[Stan]],ABS(ekodom4[[#This Row],[Zużycie]]-ekodom4[[#This Row],[Stan]]),0)</f>
        <v>0</v>
      </c>
      <c r="K139" s="3">
        <f>ekodom4[[#This Row],[Stan]]-ekodom4[[#This Row],[Zużycie]]+ekodom4[[#This Row],[Z wodociągów]]</f>
        <v>1109</v>
      </c>
    </row>
    <row r="140" spans="1:11" x14ac:dyDescent="0.3">
      <c r="A140" s="1">
        <v>44700</v>
      </c>
      <c r="B140">
        <v>32</v>
      </c>
      <c r="C140">
        <f>ekodom4[[#This Row],[retencja]]+K139</f>
        <v>1141</v>
      </c>
      <c r="D140">
        <v>190</v>
      </c>
      <c r="E140">
        <f>IF(WEEKDAY(ekodom4[[#This Row],[Data]],2) = 3,70,0)</f>
        <v>0</v>
      </c>
      <c r="F140" s="2">
        <f>IF(AND(MONTH(ekodom4[[#This Row],[Data]])&gt;=4,MONTH(ekodom4[[#This Row],[Data]])&lt;=9),1,0)</f>
        <v>1</v>
      </c>
      <c r="G140" s="2">
        <f>IF(ekodom4[[#This Row],[Czy data pod?]] = 1,IF(ekodom4[[#This Row],[retencja]] = 0,G139+1,0),0)</f>
        <v>0</v>
      </c>
      <c r="H140">
        <f>IF(ekodom4[[#This Row],[Kolumna1]] = 0,0,IF(MOD(ekodom4[[#This Row],[Kolumna1]],5) = 0,300,0))</f>
        <v>0</v>
      </c>
      <c r="I140">
        <f>ekodom4[[#This Row],[Codziennie]]+ekodom4[[#This Row],[Prace]]+ekodom4[[#This Row],[Podlewanie]]</f>
        <v>190</v>
      </c>
      <c r="J140" s="3">
        <f>IF(ekodom4[[#This Row],[Zużycie]]&gt;ekodom4[[#This Row],[Stan]],ABS(ekodom4[[#This Row],[Zużycie]]-ekodom4[[#This Row],[Stan]]),0)</f>
        <v>0</v>
      </c>
      <c r="K140" s="3">
        <f>ekodom4[[#This Row],[Stan]]-ekodom4[[#This Row],[Zużycie]]+ekodom4[[#This Row],[Z wodociągów]]</f>
        <v>951</v>
      </c>
    </row>
    <row r="141" spans="1:11" x14ac:dyDescent="0.3">
      <c r="A141" s="1">
        <v>44701</v>
      </c>
      <c r="B141">
        <v>0</v>
      </c>
      <c r="C141">
        <f>ekodom4[[#This Row],[retencja]]+K140</f>
        <v>951</v>
      </c>
      <c r="D141">
        <v>190</v>
      </c>
      <c r="E141">
        <f>IF(WEEKDAY(ekodom4[[#This Row],[Data]],2) = 3,70,0)</f>
        <v>0</v>
      </c>
      <c r="F141" s="2">
        <f>IF(AND(MONTH(ekodom4[[#This Row],[Data]])&gt;=4,MONTH(ekodom4[[#This Row],[Data]])&lt;=9),1,0)</f>
        <v>1</v>
      </c>
      <c r="G141" s="2">
        <f>IF(ekodom4[[#This Row],[Czy data pod?]] = 1,IF(ekodom4[[#This Row],[retencja]] = 0,G140+1,0),0)</f>
        <v>1</v>
      </c>
      <c r="H141">
        <f>IF(ekodom4[[#This Row],[Kolumna1]] = 0,0,IF(MOD(ekodom4[[#This Row],[Kolumna1]],5) = 0,300,0))</f>
        <v>0</v>
      </c>
      <c r="I141">
        <f>ekodom4[[#This Row],[Codziennie]]+ekodom4[[#This Row],[Prace]]+ekodom4[[#This Row],[Podlewanie]]</f>
        <v>190</v>
      </c>
      <c r="J141" s="3">
        <f>IF(ekodom4[[#This Row],[Zużycie]]&gt;ekodom4[[#This Row],[Stan]],ABS(ekodom4[[#This Row],[Zużycie]]-ekodom4[[#This Row],[Stan]]),0)</f>
        <v>0</v>
      </c>
      <c r="K141" s="3">
        <f>ekodom4[[#This Row],[Stan]]-ekodom4[[#This Row],[Zużycie]]+ekodom4[[#This Row],[Z wodociągów]]</f>
        <v>761</v>
      </c>
    </row>
    <row r="142" spans="1:11" x14ac:dyDescent="0.3">
      <c r="A142" s="1">
        <v>44702</v>
      </c>
      <c r="B142">
        <v>0</v>
      </c>
      <c r="C142">
        <f>ekodom4[[#This Row],[retencja]]+K141</f>
        <v>761</v>
      </c>
      <c r="D142">
        <v>190</v>
      </c>
      <c r="E142">
        <f>IF(WEEKDAY(ekodom4[[#This Row],[Data]],2) = 3,70,0)</f>
        <v>0</v>
      </c>
      <c r="F142" s="2">
        <f>IF(AND(MONTH(ekodom4[[#This Row],[Data]])&gt;=4,MONTH(ekodom4[[#This Row],[Data]])&lt;=9),1,0)</f>
        <v>1</v>
      </c>
      <c r="G142" s="2">
        <f>IF(ekodom4[[#This Row],[Czy data pod?]] = 1,IF(ekodom4[[#This Row],[retencja]] = 0,G141+1,0),0)</f>
        <v>2</v>
      </c>
      <c r="H142">
        <f>IF(ekodom4[[#This Row],[Kolumna1]] = 0,0,IF(MOD(ekodom4[[#This Row],[Kolumna1]],5) = 0,300,0))</f>
        <v>0</v>
      </c>
      <c r="I142">
        <f>ekodom4[[#This Row],[Codziennie]]+ekodom4[[#This Row],[Prace]]+ekodom4[[#This Row],[Podlewanie]]</f>
        <v>190</v>
      </c>
      <c r="J142" s="3">
        <f>IF(ekodom4[[#This Row],[Zużycie]]&gt;ekodom4[[#This Row],[Stan]],ABS(ekodom4[[#This Row],[Zużycie]]-ekodom4[[#This Row],[Stan]]),0)</f>
        <v>0</v>
      </c>
      <c r="K142" s="3">
        <f>ekodom4[[#This Row],[Stan]]-ekodom4[[#This Row],[Zużycie]]+ekodom4[[#This Row],[Z wodociągów]]</f>
        <v>571</v>
      </c>
    </row>
    <row r="143" spans="1:11" x14ac:dyDescent="0.3">
      <c r="A143" s="1">
        <v>44703</v>
      </c>
      <c r="B143">
        <v>0</v>
      </c>
      <c r="C143">
        <f>ekodom4[[#This Row],[retencja]]+K142</f>
        <v>571</v>
      </c>
      <c r="D143">
        <v>190</v>
      </c>
      <c r="E143">
        <f>IF(WEEKDAY(ekodom4[[#This Row],[Data]],2) = 3,70,0)</f>
        <v>0</v>
      </c>
      <c r="F143" s="2">
        <f>IF(AND(MONTH(ekodom4[[#This Row],[Data]])&gt;=4,MONTH(ekodom4[[#This Row],[Data]])&lt;=9),1,0)</f>
        <v>1</v>
      </c>
      <c r="G143" s="2">
        <f>IF(ekodom4[[#This Row],[Czy data pod?]] = 1,IF(ekodom4[[#This Row],[retencja]] = 0,G142+1,0),0)</f>
        <v>3</v>
      </c>
      <c r="H143">
        <f>IF(ekodom4[[#This Row],[Kolumna1]] = 0,0,IF(MOD(ekodom4[[#This Row],[Kolumna1]],5) = 0,300,0))</f>
        <v>0</v>
      </c>
      <c r="I143">
        <f>ekodom4[[#This Row],[Codziennie]]+ekodom4[[#This Row],[Prace]]+ekodom4[[#This Row],[Podlewanie]]</f>
        <v>190</v>
      </c>
      <c r="J143" s="3">
        <f>IF(ekodom4[[#This Row],[Zużycie]]&gt;ekodom4[[#This Row],[Stan]],ABS(ekodom4[[#This Row],[Zużycie]]-ekodom4[[#This Row],[Stan]]),0)</f>
        <v>0</v>
      </c>
      <c r="K143" s="3">
        <f>ekodom4[[#This Row],[Stan]]-ekodom4[[#This Row],[Zużycie]]+ekodom4[[#This Row],[Z wodociągów]]</f>
        <v>381</v>
      </c>
    </row>
    <row r="144" spans="1:11" x14ac:dyDescent="0.3">
      <c r="A144" s="1">
        <v>44704</v>
      </c>
      <c r="B144">
        <v>0</v>
      </c>
      <c r="C144">
        <f>ekodom4[[#This Row],[retencja]]+K143</f>
        <v>381</v>
      </c>
      <c r="D144">
        <v>190</v>
      </c>
      <c r="E144">
        <f>IF(WEEKDAY(ekodom4[[#This Row],[Data]],2) = 3,70,0)</f>
        <v>0</v>
      </c>
      <c r="F144" s="2">
        <f>IF(AND(MONTH(ekodom4[[#This Row],[Data]])&gt;=4,MONTH(ekodom4[[#This Row],[Data]])&lt;=9),1,0)</f>
        <v>1</v>
      </c>
      <c r="G144" s="2">
        <f>IF(ekodom4[[#This Row],[Czy data pod?]] = 1,IF(ekodom4[[#This Row],[retencja]] = 0,G143+1,0),0)</f>
        <v>4</v>
      </c>
      <c r="H144">
        <f>IF(ekodom4[[#This Row],[Kolumna1]] = 0,0,IF(MOD(ekodom4[[#This Row],[Kolumna1]],5) = 0,300,0))</f>
        <v>0</v>
      </c>
      <c r="I144">
        <f>ekodom4[[#This Row],[Codziennie]]+ekodom4[[#This Row],[Prace]]+ekodom4[[#This Row],[Podlewanie]]</f>
        <v>190</v>
      </c>
      <c r="J144" s="3">
        <f>IF(ekodom4[[#This Row],[Zużycie]]&gt;ekodom4[[#This Row],[Stan]],ABS(ekodom4[[#This Row],[Zużycie]]-ekodom4[[#This Row],[Stan]]),0)</f>
        <v>0</v>
      </c>
      <c r="K144" s="3">
        <f>ekodom4[[#This Row],[Stan]]-ekodom4[[#This Row],[Zużycie]]+ekodom4[[#This Row],[Z wodociągów]]</f>
        <v>191</v>
      </c>
    </row>
    <row r="145" spans="1:11" x14ac:dyDescent="0.3">
      <c r="A145" s="1">
        <v>44705</v>
      </c>
      <c r="B145">
        <v>0</v>
      </c>
      <c r="C145">
        <f>ekodom4[[#This Row],[retencja]]+K144</f>
        <v>191</v>
      </c>
      <c r="D145">
        <v>190</v>
      </c>
      <c r="E145">
        <f>IF(WEEKDAY(ekodom4[[#This Row],[Data]],2) = 3,70,0)</f>
        <v>0</v>
      </c>
      <c r="F145" s="2">
        <f>IF(AND(MONTH(ekodom4[[#This Row],[Data]])&gt;=4,MONTH(ekodom4[[#This Row],[Data]])&lt;=9),1,0)</f>
        <v>1</v>
      </c>
      <c r="G145" s="2">
        <f>IF(ekodom4[[#This Row],[Czy data pod?]] = 1,IF(ekodom4[[#This Row],[retencja]] = 0,G144+1,0),0)</f>
        <v>5</v>
      </c>
      <c r="H145">
        <f>IF(ekodom4[[#This Row],[Kolumna1]] = 0,0,IF(MOD(ekodom4[[#This Row],[Kolumna1]],5) = 0,300,0))</f>
        <v>300</v>
      </c>
      <c r="I145">
        <f>ekodom4[[#This Row],[Codziennie]]+ekodom4[[#This Row],[Prace]]+ekodom4[[#This Row],[Podlewanie]]</f>
        <v>490</v>
      </c>
      <c r="J145" s="3">
        <f>IF(ekodom4[[#This Row],[Zużycie]]&gt;ekodom4[[#This Row],[Stan]],ABS(ekodom4[[#This Row],[Zużycie]]-ekodom4[[#This Row],[Stan]]),0)</f>
        <v>299</v>
      </c>
      <c r="K145" s="3">
        <f>ekodom4[[#This Row],[Stan]]-ekodom4[[#This Row],[Zużycie]]+ekodom4[[#This Row],[Z wodociągów]]</f>
        <v>0</v>
      </c>
    </row>
    <row r="146" spans="1:11" x14ac:dyDescent="0.3">
      <c r="A146" s="1">
        <v>44706</v>
      </c>
      <c r="B146">
        <v>0</v>
      </c>
      <c r="C146">
        <f>ekodom4[[#This Row],[retencja]]+K145</f>
        <v>0</v>
      </c>
      <c r="D146">
        <v>190</v>
      </c>
      <c r="E146">
        <f>IF(WEEKDAY(ekodom4[[#This Row],[Data]],2) = 3,70,0)</f>
        <v>70</v>
      </c>
      <c r="F146" s="2">
        <f>IF(AND(MONTH(ekodom4[[#This Row],[Data]])&gt;=4,MONTH(ekodom4[[#This Row],[Data]])&lt;=9),1,0)</f>
        <v>1</v>
      </c>
      <c r="G146" s="2">
        <f>IF(ekodom4[[#This Row],[Czy data pod?]] = 1,IF(ekodom4[[#This Row],[retencja]] = 0,G145+1,0),0)</f>
        <v>6</v>
      </c>
      <c r="H146">
        <f>IF(ekodom4[[#This Row],[Kolumna1]] = 0,0,IF(MOD(ekodom4[[#This Row],[Kolumna1]],5) = 0,300,0))</f>
        <v>0</v>
      </c>
      <c r="I146">
        <f>ekodom4[[#This Row],[Codziennie]]+ekodom4[[#This Row],[Prace]]+ekodom4[[#This Row],[Podlewanie]]</f>
        <v>260</v>
      </c>
      <c r="J146" s="3">
        <f>IF(ekodom4[[#This Row],[Zużycie]]&gt;ekodom4[[#This Row],[Stan]],ABS(ekodom4[[#This Row],[Zużycie]]-ekodom4[[#This Row],[Stan]]),0)</f>
        <v>260</v>
      </c>
      <c r="K146" s="3">
        <f>ekodom4[[#This Row],[Stan]]-ekodom4[[#This Row],[Zużycie]]+ekodom4[[#This Row],[Z wodociągów]]</f>
        <v>0</v>
      </c>
    </row>
    <row r="147" spans="1:11" x14ac:dyDescent="0.3">
      <c r="A147" s="1">
        <v>44707</v>
      </c>
      <c r="B147">
        <v>0</v>
      </c>
      <c r="C147">
        <f>ekodom4[[#This Row],[retencja]]+K146</f>
        <v>0</v>
      </c>
      <c r="D147">
        <v>190</v>
      </c>
      <c r="E147">
        <f>IF(WEEKDAY(ekodom4[[#This Row],[Data]],2) = 3,70,0)</f>
        <v>0</v>
      </c>
      <c r="F147" s="2">
        <f>IF(AND(MONTH(ekodom4[[#This Row],[Data]])&gt;=4,MONTH(ekodom4[[#This Row],[Data]])&lt;=9),1,0)</f>
        <v>1</v>
      </c>
      <c r="G147" s="2">
        <f>IF(ekodom4[[#This Row],[Czy data pod?]] = 1,IF(ekodom4[[#This Row],[retencja]] = 0,G146+1,0),0)</f>
        <v>7</v>
      </c>
      <c r="H147">
        <f>IF(ekodom4[[#This Row],[Kolumna1]] = 0,0,IF(MOD(ekodom4[[#This Row],[Kolumna1]],5) = 0,300,0))</f>
        <v>0</v>
      </c>
      <c r="I147">
        <f>ekodom4[[#This Row],[Codziennie]]+ekodom4[[#This Row],[Prace]]+ekodom4[[#This Row],[Podlewanie]]</f>
        <v>190</v>
      </c>
      <c r="J147" s="3">
        <f>IF(ekodom4[[#This Row],[Zużycie]]&gt;ekodom4[[#This Row],[Stan]],ABS(ekodom4[[#This Row],[Zużycie]]-ekodom4[[#This Row],[Stan]]),0)</f>
        <v>190</v>
      </c>
      <c r="K147" s="3">
        <f>ekodom4[[#This Row],[Stan]]-ekodom4[[#This Row],[Zużycie]]+ekodom4[[#This Row],[Z wodociągów]]</f>
        <v>0</v>
      </c>
    </row>
    <row r="148" spans="1:11" x14ac:dyDescent="0.3">
      <c r="A148" s="1">
        <v>44708</v>
      </c>
      <c r="B148">
        <v>0</v>
      </c>
      <c r="C148">
        <f>ekodom4[[#This Row],[retencja]]+K147</f>
        <v>0</v>
      </c>
      <c r="D148">
        <v>190</v>
      </c>
      <c r="E148">
        <f>IF(WEEKDAY(ekodom4[[#This Row],[Data]],2) = 3,70,0)</f>
        <v>0</v>
      </c>
      <c r="F148" s="2">
        <f>IF(AND(MONTH(ekodom4[[#This Row],[Data]])&gt;=4,MONTH(ekodom4[[#This Row],[Data]])&lt;=9),1,0)</f>
        <v>1</v>
      </c>
      <c r="G148" s="2">
        <f>IF(ekodom4[[#This Row],[Czy data pod?]] = 1,IF(ekodom4[[#This Row],[retencja]] = 0,G147+1,0),0)</f>
        <v>8</v>
      </c>
      <c r="H148">
        <f>IF(ekodom4[[#This Row],[Kolumna1]] = 0,0,IF(MOD(ekodom4[[#This Row],[Kolumna1]],5) = 0,300,0))</f>
        <v>0</v>
      </c>
      <c r="I148">
        <f>ekodom4[[#This Row],[Codziennie]]+ekodom4[[#This Row],[Prace]]+ekodom4[[#This Row],[Podlewanie]]</f>
        <v>190</v>
      </c>
      <c r="J148" s="3">
        <f>IF(ekodom4[[#This Row],[Zużycie]]&gt;ekodom4[[#This Row],[Stan]],ABS(ekodom4[[#This Row],[Zużycie]]-ekodom4[[#This Row],[Stan]]),0)</f>
        <v>190</v>
      </c>
      <c r="K148" s="3">
        <f>ekodom4[[#This Row],[Stan]]-ekodom4[[#This Row],[Zużycie]]+ekodom4[[#This Row],[Z wodociągów]]</f>
        <v>0</v>
      </c>
    </row>
    <row r="149" spans="1:11" x14ac:dyDescent="0.3">
      <c r="A149" s="1">
        <v>44709</v>
      </c>
      <c r="B149">
        <v>0</v>
      </c>
      <c r="C149">
        <f>ekodom4[[#This Row],[retencja]]+K148</f>
        <v>0</v>
      </c>
      <c r="D149">
        <v>190</v>
      </c>
      <c r="E149">
        <f>IF(WEEKDAY(ekodom4[[#This Row],[Data]],2) = 3,70,0)</f>
        <v>0</v>
      </c>
      <c r="F149" s="2">
        <f>IF(AND(MONTH(ekodom4[[#This Row],[Data]])&gt;=4,MONTH(ekodom4[[#This Row],[Data]])&lt;=9),1,0)</f>
        <v>1</v>
      </c>
      <c r="G149" s="2">
        <f>IF(ekodom4[[#This Row],[Czy data pod?]] = 1,IF(ekodom4[[#This Row],[retencja]] = 0,G148+1,0),0)</f>
        <v>9</v>
      </c>
      <c r="H149">
        <f>IF(ekodom4[[#This Row],[Kolumna1]] = 0,0,IF(MOD(ekodom4[[#This Row],[Kolumna1]],5) = 0,300,0))</f>
        <v>0</v>
      </c>
      <c r="I149">
        <f>ekodom4[[#This Row],[Codziennie]]+ekodom4[[#This Row],[Prace]]+ekodom4[[#This Row],[Podlewanie]]</f>
        <v>190</v>
      </c>
      <c r="J149" s="3">
        <f>IF(ekodom4[[#This Row],[Zużycie]]&gt;ekodom4[[#This Row],[Stan]],ABS(ekodom4[[#This Row],[Zużycie]]-ekodom4[[#This Row],[Stan]]),0)</f>
        <v>190</v>
      </c>
      <c r="K149" s="3">
        <f>ekodom4[[#This Row],[Stan]]-ekodom4[[#This Row],[Zużycie]]+ekodom4[[#This Row],[Z wodociągów]]</f>
        <v>0</v>
      </c>
    </row>
    <row r="150" spans="1:11" x14ac:dyDescent="0.3">
      <c r="A150" s="1">
        <v>44710</v>
      </c>
      <c r="B150">
        <v>0</v>
      </c>
      <c r="C150">
        <f>ekodom4[[#This Row],[retencja]]+K149</f>
        <v>0</v>
      </c>
      <c r="D150">
        <v>190</v>
      </c>
      <c r="E150">
        <f>IF(WEEKDAY(ekodom4[[#This Row],[Data]],2) = 3,70,0)</f>
        <v>0</v>
      </c>
      <c r="F150" s="2">
        <f>IF(AND(MONTH(ekodom4[[#This Row],[Data]])&gt;=4,MONTH(ekodom4[[#This Row],[Data]])&lt;=9),1,0)</f>
        <v>1</v>
      </c>
      <c r="G150" s="2">
        <f>IF(ekodom4[[#This Row],[Czy data pod?]] = 1,IF(ekodom4[[#This Row],[retencja]] = 0,G149+1,0),0)</f>
        <v>10</v>
      </c>
      <c r="H150">
        <f>IF(ekodom4[[#This Row],[Kolumna1]] = 0,0,IF(MOD(ekodom4[[#This Row],[Kolumna1]],5) = 0,300,0))</f>
        <v>300</v>
      </c>
      <c r="I150">
        <f>ekodom4[[#This Row],[Codziennie]]+ekodom4[[#This Row],[Prace]]+ekodom4[[#This Row],[Podlewanie]]</f>
        <v>490</v>
      </c>
      <c r="J150" s="3">
        <f>IF(ekodom4[[#This Row],[Zużycie]]&gt;ekodom4[[#This Row],[Stan]],ABS(ekodom4[[#This Row],[Zużycie]]-ekodom4[[#This Row],[Stan]]),0)</f>
        <v>490</v>
      </c>
      <c r="K150" s="3">
        <f>ekodom4[[#This Row],[Stan]]-ekodom4[[#This Row],[Zużycie]]+ekodom4[[#This Row],[Z wodociągów]]</f>
        <v>0</v>
      </c>
    </row>
    <row r="151" spans="1:11" x14ac:dyDescent="0.3">
      <c r="A151" s="1">
        <v>44711</v>
      </c>
      <c r="B151">
        <v>0</v>
      </c>
      <c r="C151">
        <f>ekodom4[[#This Row],[retencja]]+K150</f>
        <v>0</v>
      </c>
      <c r="D151">
        <v>190</v>
      </c>
      <c r="E151">
        <f>IF(WEEKDAY(ekodom4[[#This Row],[Data]],2) = 3,70,0)</f>
        <v>0</v>
      </c>
      <c r="F151" s="2">
        <f>IF(AND(MONTH(ekodom4[[#This Row],[Data]])&gt;=4,MONTH(ekodom4[[#This Row],[Data]])&lt;=9),1,0)</f>
        <v>1</v>
      </c>
      <c r="G151" s="2">
        <f>IF(ekodom4[[#This Row],[Czy data pod?]] = 1,IF(ekodom4[[#This Row],[retencja]] = 0,G150+1,0),0)</f>
        <v>11</v>
      </c>
      <c r="H151">
        <f>IF(ekodom4[[#This Row],[Kolumna1]] = 0,0,IF(MOD(ekodom4[[#This Row],[Kolumna1]],5) = 0,300,0))</f>
        <v>0</v>
      </c>
      <c r="I151">
        <f>ekodom4[[#This Row],[Codziennie]]+ekodom4[[#This Row],[Prace]]+ekodom4[[#This Row],[Podlewanie]]</f>
        <v>190</v>
      </c>
      <c r="J151" s="3">
        <f>IF(ekodom4[[#This Row],[Zużycie]]&gt;ekodom4[[#This Row],[Stan]],ABS(ekodom4[[#This Row],[Zużycie]]-ekodom4[[#This Row],[Stan]]),0)</f>
        <v>190</v>
      </c>
      <c r="K151" s="3">
        <f>ekodom4[[#This Row],[Stan]]-ekodom4[[#This Row],[Zużycie]]+ekodom4[[#This Row],[Z wodociągów]]</f>
        <v>0</v>
      </c>
    </row>
    <row r="152" spans="1:11" x14ac:dyDescent="0.3">
      <c r="A152" s="1">
        <v>44712</v>
      </c>
      <c r="B152">
        <v>0</v>
      </c>
      <c r="C152">
        <f>ekodom4[[#This Row],[retencja]]+K151</f>
        <v>0</v>
      </c>
      <c r="D152">
        <v>190</v>
      </c>
      <c r="E152">
        <f>IF(WEEKDAY(ekodom4[[#This Row],[Data]],2) = 3,70,0)</f>
        <v>0</v>
      </c>
      <c r="F152" s="2">
        <f>IF(AND(MONTH(ekodom4[[#This Row],[Data]])&gt;=4,MONTH(ekodom4[[#This Row],[Data]])&lt;=9),1,0)</f>
        <v>1</v>
      </c>
      <c r="G152" s="2">
        <f>IF(ekodom4[[#This Row],[Czy data pod?]] = 1,IF(ekodom4[[#This Row],[retencja]] = 0,G151+1,0),0)</f>
        <v>12</v>
      </c>
      <c r="H152">
        <f>IF(ekodom4[[#This Row],[Kolumna1]] = 0,0,IF(MOD(ekodom4[[#This Row],[Kolumna1]],5) = 0,300,0))</f>
        <v>0</v>
      </c>
      <c r="I152">
        <f>ekodom4[[#This Row],[Codziennie]]+ekodom4[[#This Row],[Prace]]+ekodom4[[#This Row],[Podlewanie]]</f>
        <v>190</v>
      </c>
      <c r="J152" s="3">
        <f>IF(ekodom4[[#This Row],[Zużycie]]&gt;ekodom4[[#This Row],[Stan]],ABS(ekodom4[[#This Row],[Zużycie]]-ekodom4[[#This Row],[Stan]]),0)</f>
        <v>190</v>
      </c>
      <c r="K152" s="3">
        <f>ekodom4[[#This Row],[Stan]]-ekodom4[[#This Row],[Zużycie]]+ekodom4[[#This Row],[Z wodociągów]]</f>
        <v>0</v>
      </c>
    </row>
    <row r="153" spans="1:11" x14ac:dyDescent="0.3">
      <c r="A153" s="1">
        <v>44713</v>
      </c>
      <c r="B153">
        <v>0</v>
      </c>
      <c r="C153">
        <f>ekodom4[[#This Row],[retencja]]+K152</f>
        <v>0</v>
      </c>
      <c r="D153">
        <v>190</v>
      </c>
      <c r="E153">
        <f>IF(WEEKDAY(ekodom4[[#This Row],[Data]],2) = 3,70,0)</f>
        <v>70</v>
      </c>
      <c r="F153" s="2">
        <f>IF(AND(MONTH(ekodom4[[#This Row],[Data]])&gt;=4,MONTH(ekodom4[[#This Row],[Data]])&lt;=9),1,0)</f>
        <v>1</v>
      </c>
      <c r="G153" s="2">
        <f>IF(ekodom4[[#This Row],[Czy data pod?]] = 1,IF(ekodom4[[#This Row],[retencja]] = 0,G152+1,0),0)</f>
        <v>13</v>
      </c>
      <c r="H153">
        <f>IF(ekodom4[[#This Row],[Kolumna1]] = 0,0,IF(MOD(ekodom4[[#This Row],[Kolumna1]],5) = 0,300,0))</f>
        <v>0</v>
      </c>
      <c r="I153">
        <f>ekodom4[[#This Row],[Codziennie]]+ekodom4[[#This Row],[Prace]]+ekodom4[[#This Row],[Podlewanie]]</f>
        <v>260</v>
      </c>
      <c r="J153" s="3">
        <f>IF(ekodom4[[#This Row],[Zużycie]]&gt;ekodom4[[#This Row],[Stan]],ABS(ekodom4[[#This Row],[Zużycie]]-ekodom4[[#This Row],[Stan]]),0)</f>
        <v>260</v>
      </c>
      <c r="K153" s="3">
        <f>ekodom4[[#This Row],[Stan]]-ekodom4[[#This Row],[Zużycie]]+ekodom4[[#This Row],[Z wodociągów]]</f>
        <v>0</v>
      </c>
    </row>
    <row r="154" spans="1:11" x14ac:dyDescent="0.3">
      <c r="A154" s="1">
        <v>44714</v>
      </c>
      <c r="B154">
        <v>18</v>
      </c>
      <c r="C154">
        <f>ekodom4[[#This Row],[retencja]]+K153</f>
        <v>18</v>
      </c>
      <c r="D154">
        <v>190</v>
      </c>
      <c r="E154">
        <f>IF(WEEKDAY(ekodom4[[#This Row],[Data]],2) = 3,70,0)</f>
        <v>0</v>
      </c>
      <c r="F154" s="2">
        <f>IF(AND(MONTH(ekodom4[[#This Row],[Data]])&gt;=4,MONTH(ekodom4[[#This Row],[Data]])&lt;=9),1,0)</f>
        <v>1</v>
      </c>
      <c r="G154" s="2">
        <f>IF(ekodom4[[#This Row],[Czy data pod?]] = 1,IF(ekodom4[[#This Row],[retencja]] = 0,G153+1,0),0)</f>
        <v>0</v>
      </c>
      <c r="H154">
        <f>IF(ekodom4[[#This Row],[Kolumna1]] = 0,0,IF(MOD(ekodom4[[#This Row],[Kolumna1]],5) = 0,300,0))</f>
        <v>0</v>
      </c>
      <c r="I154">
        <f>ekodom4[[#This Row],[Codziennie]]+ekodom4[[#This Row],[Prace]]+ekodom4[[#This Row],[Podlewanie]]</f>
        <v>190</v>
      </c>
      <c r="J154" s="3">
        <f>IF(ekodom4[[#This Row],[Zużycie]]&gt;ekodom4[[#This Row],[Stan]],ABS(ekodom4[[#This Row],[Zużycie]]-ekodom4[[#This Row],[Stan]]),0)</f>
        <v>172</v>
      </c>
      <c r="K154" s="3">
        <f>ekodom4[[#This Row],[Stan]]-ekodom4[[#This Row],[Zużycie]]+ekodom4[[#This Row],[Z wodociągów]]</f>
        <v>0</v>
      </c>
    </row>
    <row r="155" spans="1:11" x14ac:dyDescent="0.3">
      <c r="A155" s="1">
        <v>44715</v>
      </c>
      <c r="B155">
        <v>525</v>
      </c>
      <c r="C155">
        <f>ekodom4[[#This Row],[retencja]]+K154</f>
        <v>525</v>
      </c>
      <c r="D155">
        <v>190</v>
      </c>
      <c r="E155">
        <f>IF(WEEKDAY(ekodom4[[#This Row],[Data]],2) = 3,70,0)</f>
        <v>0</v>
      </c>
      <c r="F155" s="2">
        <f>IF(AND(MONTH(ekodom4[[#This Row],[Data]])&gt;=4,MONTH(ekodom4[[#This Row],[Data]])&lt;=9),1,0)</f>
        <v>1</v>
      </c>
      <c r="G155" s="2">
        <f>IF(ekodom4[[#This Row],[Czy data pod?]] = 1,IF(ekodom4[[#This Row],[retencja]] = 0,G154+1,0),0)</f>
        <v>0</v>
      </c>
      <c r="H155">
        <f>IF(ekodom4[[#This Row],[Kolumna1]] = 0,0,IF(MOD(ekodom4[[#This Row],[Kolumna1]],5) = 0,300,0))</f>
        <v>0</v>
      </c>
      <c r="I155">
        <f>ekodom4[[#This Row],[Codziennie]]+ekodom4[[#This Row],[Prace]]+ekodom4[[#This Row],[Podlewanie]]</f>
        <v>190</v>
      </c>
      <c r="J155" s="3">
        <f>IF(ekodom4[[#This Row],[Zużycie]]&gt;ekodom4[[#This Row],[Stan]],ABS(ekodom4[[#This Row],[Zużycie]]-ekodom4[[#This Row],[Stan]]),0)</f>
        <v>0</v>
      </c>
      <c r="K155" s="3">
        <f>ekodom4[[#This Row],[Stan]]-ekodom4[[#This Row],[Zużycie]]+ekodom4[[#This Row],[Z wodociągów]]</f>
        <v>335</v>
      </c>
    </row>
    <row r="156" spans="1:11" x14ac:dyDescent="0.3">
      <c r="A156" s="1">
        <v>44716</v>
      </c>
      <c r="B156">
        <v>697</v>
      </c>
      <c r="C156">
        <f>ekodom4[[#This Row],[retencja]]+K155</f>
        <v>1032</v>
      </c>
      <c r="D156">
        <v>190</v>
      </c>
      <c r="E156">
        <f>IF(WEEKDAY(ekodom4[[#This Row],[Data]],2) = 3,70,0)</f>
        <v>0</v>
      </c>
      <c r="F156" s="2">
        <f>IF(AND(MONTH(ekodom4[[#This Row],[Data]])&gt;=4,MONTH(ekodom4[[#This Row],[Data]])&lt;=9),1,0)</f>
        <v>1</v>
      </c>
      <c r="G156" s="2">
        <f>IF(ekodom4[[#This Row],[Czy data pod?]] = 1,IF(ekodom4[[#This Row],[retencja]] = 0,G155+1,0),0)</f>
        <v>0</v>
      </c>
      <c r="H156">
        <f>IF(ekodom4[[#This Row],[Kolumna1]] = 0,0,IF(MOD(ekodom4[[#This Row],[Kolumna1]],5) = 0,300,0))</f>
        <v>0</v>
      </c>
      <c r="I156">
        <f>ekodom4[[#This Row],[Codziennie]]+ekodom4[[#This Row],[Prace]]+ekodom4[[#This Row],[Podlewanie]]</f>
        <v>190</v>
      </c>
      <c r="J156" s="3">
        <f>IF(ekodom4[[#This Row],[Zużycie]]&gt;ekodom4[[#This Row],[Stan]],ABS(ekodom4[[#This Row],[Zużycie]]-ekodom4[[#This Row],[Stan]]),0)</f>
        <v>0</v>
      </c>
      <c r="K156" s="3">
        <f>ekodom4[[#This Row],[Stan]]-ekodom4[[#This Row],[Zużycie]]+ekodom4[[#This Row],[Z wodociągów]]</f>
        <v>842</v>
      </c>
    </row>
    <row r="157" spans="1:11" x14ac:dyDescent="0.3">
      <c r="A157" s="1">
        <v>44717</v>
      </c>
      <c r="B157">
        <v>786</v>
      </c>
      <c r="C157">
        <f>ekodom4[[#This Row],[retencja]]+K156</f>
        <v>1628</v>
      </c>
      <c r="D157">
        <v>190</v>
      </c>
      <c r="E157">
        <f>IF(WEEKDAY(ekodom4[[#This Row],[Data]],2) = 3,70,0)</f>
        <v>0</v>
      </c>
      <c r="F157" s="2">
        <f>IF(AND(MONTH(ekodom4[[#This Row],[Data]])&gt;=4,MONTH(ekodom4[[#This Row],[Data]])&lt;=9),1,0)</f>
        <v>1</v>
      </c>
      <c r="G157" s="2">
        <f>IF(ekodom4[[#This Row],[Czy data pod?]] = 1,IF(ekodom4[[#This Row],[retencja]] = 0,G156+1,0),0)</f>
        <v>0</v>
      </c>
      <c r="H157">
        <f>IF(ekodom4[[#This Row],[Kolumna1]] = 0,0,IF(MOD(ekodom4[[#This Row],[Kolumna1]],5) = 0,300,0))</f>
        <v>0</v>
      </c>
      <c r="I157">
        <f>ekodom4[[#This Row],[Codziennie]]+ekodom4[[#This Row],[Prace]]+ekodom4[[#This Row],[Podlewanie]]</f>
        <v>190</v>
      </c>
      <c r="J157" s="3">
        <f>IF(ekodom4[[#This Row],[Zużycie]]&gt;ekodom4[[#This Row],[Stan]],ABS(ekodom4[[#This Row],[Zużycie]]-ekodom4[[#This Row],[Stan]]),0)</f>
        <v>0</v>
      </c>
      <c r="K157" s="3">
        <f>ekodom4[[#This Row],[Stan]]-ekodom4[[#This Row],[Zużycie]]+ekodom4[[#This Row],[Z wodociągów]]</f>
        <v>1438</v>
      </c>
    </row>
    <row r="158" spans="1:11" x14ac:dyDescent="0.3">
      <c r="A158" s="1">
        <v>44718</v>
      </c>
      <c r="B158">
        <v>792</v>
      </c>
      <c r="C158">
        <f>ekodom4[[#This Row],[retencja]]+K157</f>
        <v>2230</v>
      </c>
      <c r="D158">
        <v>190</v>
      </c>
      <c r="E158">
        <f>IF(WEEKDAY(ekodom4[[#This Row],[Data]],2) = 3,70,0)</f>
        <v>0</v>
      </c>
      <c r="F158" s="2">
        <f>IF(AND(MONTH(ekodom4[[#This Row],[Data]])&gt;=4,MONTH(ekodom4[[#This Row],[Data]])&lt;=9),1,0)</f>
        <v>1</v>
      </c>
      <c r="G158" s="2">
        <f>IF(ekodom4[[#This Row],[Czy data pod?]] = 1,IF(ekodom4[[#This Row],[retencja]] = 0,G157+1,0),0)</f>
        <v>0</v>
      </c>
      <c r="H158">
        <f>IF(ekodom4[[#This Row],[Kolumna1]] = 0,0,IF(MOD(ekodom4[[#This Row],[Kolumna1]],5) = 0,300,0))</f>
        <v>0</v>
      </c>
      <c r="I158">
        <f>ekodom4[[#This Row],[Codziennie]]+ekodom4[[#This Row],[Prace]]+ekodom4[[#This Row],[Podlewanie]]</f>
        <v>190</v>
      </c>
      <c r="J158" s="3">
        <f>IF(ekodom4[[#This Row],[Zużycie]]&gt;ekodom4[[#This Row],[Stan]],ABS(ekodom4[[#This Row],[Zużycie]]-ekodom4[[#This Row],[Stan]]),0)</f>
        <v>0</v>
      </c>
      <c r="K158" s="3">
        <f>ekodom4[[#This Row],[Stan]]-ekodom4[[#This Row],[Zużycie]]+ekodom4[[#This Row],[Z wodociągów]]</f>
        <v>2040</v>
      </c>
    </row>
    <row r="159" spans="1:11" x14ac:dyDescent="0.3">
      <c r="A159" s="1">
        <v>44719</v>
      </c>
      <c r="B159">
        <v>0</v>
      </c>
      <c r="C159">
        <f>ekodom4[[#This Row],[retencja]]+K158</f>
        <v>2040</v>
      </c>
      <c r="D159">
        <v>190</v>
      </c>
      <c r="E159">
        <f>IF(WEEKDAY(ekodom4[[#This Row],[Data]],2) = 3,70,0)</f>
        <v>0</v>
      </c>
      <c r="F159" s="2">
        <f>IF(AND(MONTH(ekodom4[[#This Row],[Data]])&gt;=4,MONTH(ekodom4[[#This Row],[Data]])&lt;=9),1,0)</f>
        <v>1</v>
      </c>
      <c r="G159" s="2">
        <f>IF(ekodom4[[#This Row],[Czy data pod?]] = 1,IF(ekodom4[[#This Row],[retencja]] = 0,G158+1,0),0)</f>
        <v>1</v>
      </c>
      <c r="H159">
        <f>IF(ekodom4[[#This Row],[Kolumna1]] = 0,0,IF(MOD(ekodom4[[#This Row],[Kolumna1]],5) = 0,300,0))</f>
        <v>0</v>
      </c>
      <c r="I159">
        <f>ekodom4[[#This Row],[Codziennie]]+ekodom4[[#This Row],[Prace]]+ekodom4[[#This Row],[Podlewanie]]</f>
        <v>190</v>
      </c>
      <c r="J159" s="3">
        <f>IF(ekodom4[[#This Row],[Zużycie]]&gt;ekodom4[[#This Row],[Stan]],ABS(ekodom4[[#This Row],[Zużycie]]-ekodom4[[#This Row],[Stan]]),0)</f>
        <v>0</v>
      </c>
      <c r="K159" s="3">
        <f>ekodom4[[#This Row],[Stan]]-ekodom4[[#This Row],[Zużycie]]+ekodom4[[#This Row],[Z wodociągów]]</f>
        <v>1850</v>
      </c>
    </row>
    <row r="160" spans="1:11" x14ac:dyDescent="0.3">
      <c r="A160" s="1">
        <v>44720</v>
      </c>
      <c r="B160">
        <v>0</v>
      </c>
      <c r="C160">
        <f>ekodom4[[#This Row],[retencja]]+K159</f>
        <v>1850</v>
      </c>
      <c r="D160">
        <v>190</v>
      </c>
      <c r="E160">
        <f>IF(WEEKDAY(ekodom4[[#This Row],[Data]],2) = 3,70,0)</f>
        <v>70</v>
      </c>
      <c r="F160" s="2">
        <f>IF(AND(MONTH(ekodom4[[#This Row],[Data]])&gt;=4,MONTH(ekodom4[[#This Row],[Data]])&lt;=9),1,0)</f>
        <v>1</v>
      </c>
      <c r="G160" s="2">
        <f>IF(ekodom4[[#This Row],[Czy data pod?]] = 1,IF(ekodom4[[#This Row],[retencja]] = 0,G159+1,0),0)</f>
        <v>2</v>
      </c>
      <c r="H160">
        <f>IF(ekodom4[[#This Row],[Kolumna1]] = 0,0,IF(MOD(ekodom4[[#This Row],[Kolumna1]],5) = 0,300,0))</f>
        <v>0</v>
      </c>
      <c r="I160">
        <f>ekodom4[[#This Row],[Codziennie]]+ekodom4[[#This Row],[Prace]]+ekodom4[[#This Row],[Podlewanie]]</f>
        <v>260</v>
      </c>
      <c r="J160" s="3">
        <f>IF(ekodom4[[#This Row],[Zużycie]]&gt;ekodom4[[#This Row],[Stan]],ABS(ekodom4[[#This Row],[Zużycie]]-ekodom4[[#This Row],[Stan]]),0)</f>
        <v>0</v>
      </c>
      <c r="K160" s="3">
        <f>ekodom4[[#This Row],[Stan]]-ekodom4[[#This Row],[Zużycie]]+ekodom4[[#This Row],[Z wodociągów]]</f>
        <v>1590</v>
      </c>
    </row>
    <row r="161" spans="1:11" x14ac:dyDescent="0.3">
      <c r="A161" s="1">
        <v>44721</v>
      </c>
      <c r="B161">
        <v>0</v>
      </c>
      <c r="C161">
        <f>ekodom4[[#This Row],[retencja]]+K160</f>
        <v>1590</v>
      </c>
      <c r="D161">
        <v>190</v>
      </c>
      <c r="E161">
        <f>IF(WEEKDAY(ekodom4[[#This Row],[Data]],2) = 3,70,0)</f>
        <v>0</v>
      </c>
      <c r="F161" s="2">
        <f>IF(AND(MONTH(ekodom4[[#This Row],[Data]])&gt;=4,MONTH(ekodom4[[#This Row],[Data]])&lt;=9),1,0)</f>
        <v>1</v>
      </c>
      <c r="G161" s="2">
        <f>IF(ekodom4[[#This Row],[Czy data pod?]] = 1,IF(ekodom4[[#This Row],[retencja]] = 0,G160+1,0),0)</f>
        <v>3</v>
      </c>
      <c r="H161">
        <f>IF(ekodom4[[#This Row],[Kolumna1]] = 0,0,IF(MOD(ekodom4[[#This Row],[Kolumna1]],5) = 0,300,0))</f>
        <v>0</v>
      </c>
      <c r="I161">
        <f>ekodom4[[#This Row],[Codziennie]]+ekodom4[[#This Row],[Prace]]+ekodom4[[#This Row],[Podlewanie]]</f>
        <v>190</v>
      </c>
      <c r="J161" s="3">
        <f>IF(ekodom4[[#This Row],[Zużycie]]&gt;ekodom4[[#This Row],[Stan]],ABS(ekodom4[[#This Row],[Zużycie]]-ekodom4[[#This Row],[Stan]]),0)</f>
        <v>0</v>
      </c>
      <c r="K161" s="3">
        <f>ekodom4[[#This Row],[Stan]]-ekodom4[[#This Row],[Zużycie]]+ekodom4[[#This Row],[Z wodociągów]]</f>
        <v>1400</v>
      </c>
    </row>
    <row r="162" spans="1:11" x14ac:dyDescent="0.3">
      <c r="A162" s="1">
        <v>44722</v>
      </c>
      <c r="B162">
        <v>0</v>
      </c>
      <c r="C162">
        <f>ekodom4[[#This Row],[retencja]]+K161</f>
        <v>1400</v>
      </c>
      <c r="D162">
        <v>190</v>
      </c>
      <c r="E162">
        <f>IF(WEEKDAY(ekodom4[[#This Row],[Data]],2) = 3,70,0)</f>
        <v>0</v>
      </c>
      <c r="F162" s="2">
        <f>IF(AND(MONTH(ekodom4[[#This Row],[Data]])&gt;=4,MONTH(ekodom4[[#This Row],[Data]])&lt;=9),1,0)</f>
        <v>1</v>
      </c>
      <c r="G162" s="2">
        <f>IF(ekodom4[[#This Row],[Czy data pod?]] = 1,IF(ekodom4[[#This Row],[retencja]] = 0,G161+1,0),0)</f>
        <v>4</v>
      </c>
      <c r="H162">
        <f>IF(ekodom4[[#This Row],[Kolumna1]] = 0,0,IF(MOD(ekodom4[[#This Row],[Kolumna1]],5) = 0,300,0))</f>
        <v>0</v>
      </c>
      <c r="I162">
        <f>ekodom4[[#This Row],[Codziennie]]+ekodom4[[#This Row],[Prace]]+ekodom4[[#This Row],[Podlewanie]]</f>
        <v>190</v>
      </c>
      <c r="J162" s="3">
        <f>IF(ekodom4[[#This Row],[Zużycie]]&gt;ekodom4[[#This Row],[Stan]],ABS(ekodom4[[#This Row],[Zużycie]]-ekodom4[[#This Row],[Stan]]),0)</f>
        <v>0</v>
      </c>
      <c r="K162" s="3">
        <f>ekodom4[[#This Row],[Stan]]-ekodom4[[#This Row],[Zużycie]]+ekodom4[[#This Row],[Z wodociągów]]</f>
        <v>1210</v>
      </c>
    </row>
    <row r="163" spans="1:11" x14ac:dyDescent="0.3">
      <c r="A163" s="1">
        <v>44723</v>
      </c>
      <c r="B163">
        <v>0</v>
      </c>
      <c r="C163">
        <f>ekodom4[[#This Row],[retencja]]+K162</f>
        <v>1210</v>
      </c>
      <c r="D163">
        <v>190</v>
      </c>
      <c r="E163">
        <f>IF(WEEKDAY(ekodom4[[#This Row],[Data]],2) = 3,70,0)</f>
        <v>0</v>
      </c>
      <c r="F163" s="2">
        <f>IF(AND(MONTH(ekodom4[[#This Row],[Data]])&gt;=4,MONTH(ekodom4[[#This Row],[Data]])&lt;=9),1,0)</f>
        <v>1</v>
      </c>
      <c r="G163" s="2">
        <f>IF(ekodom4[[#This Row],[Czy data pod?]] = 1,IF(ekodom4[[#This Row],[retencja]] = 0,G162+1,0),0)</f>
        <v>5</v>
      </c>
      <c r="H163">
        <f>IF(ekodom4[[#This Row],[Kolumna1]] = 0,0,IF(MOD(ekodom4[[#This Row],[Kolumna1]],5) = 0,300,0))</f>
        <v>300</v>
      </c>
      <c r="I163">
        <f>ekodom4[[#This Row],[Codziennie]]+ekodom4[[#This Row],[Prace]]+ekodom4[[#This Row],[Podlewanie]]</f>
        <v>490</v>
      </c>
      <c r="J163" s="3">
        <f>IF(ekodom4[[#This Row],[Zużycie]]&gt;ekodom4[[#This Row],[Stan]],ABS(ekodom4[[#This Row],[Zużycie]]-ekodom4[[#This Row],[Stan]]),0)</f>
        <v>0</v>
      </c>
      <c r="K163" s="3">
        <f>ekodom4[[#This Row],[Stan]]-ekodom4[[#This Row],[Zużycie]]+ekodom4[[#This Row],[Z wodociągów]]</f>
        <v>720</v>
      </c>
    </row>
    <row r="164" spans="1:11" x14ac:dyDescent="0.3">
      <c r="A164" s="1">
        <v>44724</v>
      </c>
      <c r="B164">
        <v>0</v>
      </c>
      <c r="C164">
        <f>ekodom4[[#This Row],[retencja]]+K163</f>
        <v>720</v>
      </c>
      <c r="D164">
        <v>190</v>
      </c>
      <c r="E164">
        <f>IF(WEEKDAY(ekodom4[[#This Row],[Data]],2) = 3,70,0)</f>
        <v>0</v>
      </c>
      <c r="F164" s="2">
        <f>IF(AND(MONTH(ekodom4[[#This Row],[Data]])&gt;=4,MONTH(ekodom4[[#This Row],[Data]])&lt;=9),1,0)</f>
        <v>1</v>
      </c>
      <c r="G164" s="2">
        <f>IF(ekodom4[[#This Row],[Czy data pod?]] = 1,IF(ekodom4[[#This Row],[retencja]] = 0,G163+1,0),0)</f>
        <v>6</v>
      </c>
      <c r="H164">
        <f>IF(ekodom4[[#This Row],[Kolumna1]] = 0,0,IF(MOD(ekodom4[[#This Row],[Kolumna1]],5) = 0,300,0))</f>
        <v>0</v>
      </c>
      <c r="I164">
        <f>ekodom4[[#This Row],[Codziennie]]+ekodom4[[#This Row],[Prace]]+ekodom4[[#This Row],[Podlewanie]]</f>
        <v>190</v>
      </c>
      <c r="J164" s="3">
        <f>IF(ekodom4[[#This Row],[Zużycie]]&gt;ekodom4[[#This Row],[Stan]],ABS(ekodom4[[#This Row],[Zużycie]]-ekodom4[[#This Row],[Stan]]),0)</f>
        <v>0</v>
      </c>
      <c r="K164" s="3">
        <f>ekodom4[[#This Row],[Stan]]-ekodom4[[#This Row],[Zużycie]]+ekodom4[[#This Row],[Z wodociągów]]</f>
        <v>530</v>
      </c>
    </row>
    <row r="165" spans="1:11" x14ac:dyDescent="0.3">
      <c r="A165" s="1">
        <v>44725</v>
      </c>
      <c r="B165">
        <v>0</v>
      </c>
      <c r="C165">
        <f>ekodom4[[#This Row],[retencja]]+K164</f>
        <v>530</v>
      </c>
      <c r="D165">
        <v>190</v>
      </c>
      <c r="E165">
        <f>IF(WEEKDAY(ekodom4[[#This Row],[Data]],2) = 3,70,0)</f>
        <v>0</v>
      </c>
      <c r="F165" s="2">
        <f>IF(AND(MONTH(ekodom4[[#This Row],[Data]])&gt;=4,MONTH(ekodom4[[#This Row],[Data]])&lt;=9),1,0)</f>
        <v>1</v>
      </c>
      <c r="G165" s="2">
        <f>IF(ekodom4[[#This Row],[Czy data pod?]] = 1,IF(ekodom4[[#This Row],[retencja]] = 0,G164+1,0),0)</f>
        <v>7</v>
      </c>
      <c r="H165">
        <f>IF(ekodom4[[#This Row],[Kolumna1]] = 0,0,IF(MOD(ekodom4[[#This Row],[Kolumna1]],5) = 0,300,0))</f>
        <v>0</v>
      </c>
      <c r="I165">
        <f>ekodom4[[#This Row],[Codziennie]]+ekodom4[[#This Row],[Prace]]+ekodom4[[#This Row],[Podlewanie]]</f>
        <v>190</v>
      </c>
      <c r="J165" s="3">
        <f>IF(ekodom4[[#This Row],[Zużycie]]&gt;ekodom4[[#This Row],[Stan]],ABS(ekodom4[[#This Row],[Zużycie]]-ekodom4[[#This Row],[Stan]]),0)</f>
        <v>0</v>
      </c>
      <c r="K165" s="3">
        <f>ekodom4[[#This Row],[Stan]]-ekodom4[[#This Row],[Zużycie]]+ekodom4[[#This Row],[Z wodociągów]]</f>
        <v>340</v>
      </c>
    </row>
    <row r="166" spans="1:11" x14ac:dyDescent="0.3">
      <c r="A166" s="1">
        <v>44726</v>
      </c>
      <c r="B166">
        <v>0</v>
      </c>
      <c r="C166">
        <f>ekodom4[[#This Row],[retencja]]+K165</f>
        <v>340</v>
      </c>
      <c r="D166">
        <v>190</v>
      </c>
      <c r="E166">
        <f>IF(WEEKDAY(ekodom4[[#This Row],[Data]],2) = 3,70,0)</f>
        <v>0</v>
      </c>
      <c r="F166" s="2">
        <f>IF(AND(MONTH(ekodom4[[#This Row],[Data]])&gt;=4,MONTH(ekodom4[[#This Row],[Data]])&lt;=9),1,0)</f>
        <v>1</v>
      </c>
      <c r="G166" s="2">
        <f>IF(ekodom4[[#This Row],[Czy data pod?]] = 1,IF(ekodom4[[#This Row],[retencja]] = 0,G165+1,0),0)</f>
        <v>8</v>
      </c>
      <c r="H166">
        <f>IF(ekodom4[[#This Row],[Kolumna1]] = 0,0,IF(MOD(ekodom4[[#This Row],[Kolumna1]],5) = 0,300,0))</f>
        <v>0</v>
      </c>
      <c r="I166">
        <f>ekodom4[[#This Row],[Codziennie]]+ekodom4[[#This Row],[Prace]]+ekodom4[[#This Row],[Podlewanie]]</f>
        <v>190</v>
      </c>
      <c r="J166" s="3">
        <f>IF(ekodom4[[#This Row],[Zużycie]]&gt;ekodom4[[#This Row],[Stan]],ABS(ekodom4[[#This Row],[Zużycie]]-ekodom4[[#This Row],[Stan]]),0)</f>
        <v>0</v>
      </c>
      <c r="K166" s="3">
        <f>ekodom4[[#This Row],[Stan]]-ekodom4[[#This Row],[Zużycie]]+ekodom4[[#This Row],[Z wodociągów]]</f>
        <v>150</v>
      </c>
    </row>
    <row r="167" spans="1:11" x14ac:dyDescent="0.3">
      <c r="A167" s="1">
        <v>44727</v>
      </c>
      <c r="B167">
        <v>0</v>
      </c>
      <c r="C167">
        <f>ekodom4[[#This Row],[retencja]]+K166</f>
        <v>150</v>
      </c>
      <c r="D167">
        <v>190</v>
      </c>
      <c r="E167">
        <f>IF(WEEKDAY(ekodom4[[#This Row],[Data]],2) = 3,70,0)</f>
        <v>70</v>
      </c>
      <c r="F167" s="2">
        <f>IF(AND(MONTH(ekodom4[[#This Row],[Data]])&gt;=4,MONTH(ekodom4[[#This Row],[Data]])&lt;=9),1,0)</f>
        <v>1</v>
      </c>
      <c r="G167" s="2">
        <f>IF(ekodom4[[#This Row],[Czy data pod?]] = 1,IF(ekodom4[[#This Row],[retencja]] = 0,G166+1,0),0)</f>
        <v>9</v>
      </c>
      <c r="H167">
        <f>IF(ekodom4[[#This Row],[Kolumna1]] = 0,0,IF(MOD(ekodom4[[#This Row],[Kolumna1]],5) = 0,300,0))</f>
        <v>0</v>
      </c>
      <c r="I167">
        <f>ekodom4[[#This Row],[Codziennie]]+ekodom4[[#This Row],[Prace]]+ekodom4[[#This Row],[Podlewanie]]</f>
        <v>260</v>
      </c>
      <c r="J167" s="3">
        <f>IF(ekodom4[[#This Row],[Zużycie]]&gt;ekodom4[[#This Row],[Stan]],ABS(ekodom4[[#This Row],[Zużycie]]-ekodom4[[#This Row],[Stan]]),0)</f>
        <v>110</v>
      </c>
      <c r="K167" s="3">
        <f>ekodom4[[#This Row],[Stan]]-ekodom4[[#This Row],[Zużycie]]+ekodom4[[#This Row],[Z wodociągów]]</f>
        <v>0</v>
      </c>
    </row>
    <row r="168" spans="1:11" x14ac:dyDescent="0.3">
      <c r="A168" s="1">
        <v>44728</v>
      </c>
      <c r="B168">
        <v>0</v>
      </c>
      <c r="C168">
        <f>ekodom4[[#This Row],[retencja]]+K167</f>
        <v>0</v>
      </c>
      <c r="D168">
        <v>190</v>
      </c>
      <c r="E168">
        <f>IF(WEEKDAY(ekodom4[[#This Row],[Data]],2) = 3,70,0)</f>
        <v>0</v>
      </c>
      <c r="F168" s="2">
        <f>IF(AND(MONTH(ekodom4[[#This Row],[Data]])&gt;=4,MONTH(ekodom4[[#This Row],[Data]])&lt;=9),1,0)</f>
        <v>1</v>
      </c>
      <c r="G168" s="2">
        <f>IF(ekodom4[[#This Row],[Czy data pod?]] = 1,IF(ekodom4[[#This Row],[retencja]] = 0,G167+1,0),0)</f>
        <v>10</v>
      </c>
      <c r="H168">
        <f>IF(ekodom4[[#This Row],[Kolumna1]] = 0,0,IF(MOD(ekodom4[[#This Row],[Kolumna1]],5) = 0,300,0))</f>
        <v>300</v>
      </c>
      <c r="I168">
        <f>ekodom4[[#This Row],[Codziennie]]+ekodom4[[#This Row],[Prace]]+ekodom4[[#This Row],[Podlewanie]]</f>
        <v>490</v>
      </c>
      <c r="J168" s="3">
        <f>IF(ekodom4[[#This Row],[Zużycie]]&gt;ekodom4[[#This Row],[Stan]],ABS(ekodom4[[#This Row],[Zużycie]]-ekodom4[[#This Row],[Stan]]),0)</f>
        <v>490</v>
      </c>
      <c r="K168" s="3">
        <f>ekodom4[[#This Row],[Stan]]-ekodom4[[#This Row],[Zużycie]]+ekodom4[[#This Row],[Z wodociągów]]</f>
        <v>0</v>
      </c>
    </row>
    <row r="169" spans="1:11" x14ac:dyDescent="0.3">
      <c r="A169" s="1">
        <v>44729</v>
      </c>
      <c r="B169">
        <v>998</v>
      </c>
      <c r="C169">
        <f>ekodom4[[#This Row],[retencja]]+K168</f>
        <v>998</v>
      </c>
      <c r="D169">
        <v>190</v>
      </c>
      <c r="E169">
        <f>IF(WEEKDAY(ekodom4[[#This Row],[Data]],2) = 3,70,0)</f>
        <v>0</v>
      </c>
      <c r="F169" s="2">
        <f>IF(AND(MONTH(ekodom4[[#This Row],[Data]])&gt;=4,MONTH(ekodom4[[#This Row],[Data]])&lt;=9),1,0)</f>
        <v>1</v>
      </c>
      <c r="G169" s="2">
        <f>IF(ekodom4[[#This Row],[Czy data pod?]] = 1,IF(ekodom4[[#This Row],[retencja]] = 0,G168+1,0),0)</f>
        <v>0</v>
      </c>
      <c r="H169">
        <f>IF(ekodom4[[#This Row],[Kolumna1]] = 0,0,IF(MOD(ekodom4[[#This Row],[Kolumna1]],5) = 0,300,0))</f>
        <v>0</v>
      </c>
      <c r="I169">
        <f>ekodom4[[#This Row],[Codziennie]]+ekodom4[[#This Row],[Prace]]+ekodom4[[#This Row],[Podlewanie]]</f>
        <v>190</v>
      </c>
      <c r="J169" s="3">
        <f>IF(ekodom4[[#This Row],[Zużycie]]&gt;ekodom4[[#This Row],[Stan]],ABS(ekodom4[[#This Row],[Zużycie]]-ekodom4[[#This Row],[Stan]]),0)</f>
        <v>0</v>
      </c>
      <c r="K169" s="3">
        <f>ekodom4[[#This Row],[Stan]]-ekodom4[[#This Row],[Zużycie]]+ekodom4[[#This Row],[Z wodociągów]]</f>
        <v>808</v>
      </c>
    </row>
    <row r="170" spans="1:11" x14ac:dyDescent="0.3">
      <c r="A170" s="1">
        <v>44730</v>
      </c>
      <c r="B170">
        <v>0</v>
      </c>
      <c r="C170">
        <f>ekodom4[[#This Row],[retencja]]+K169</f>
        <v>808</v>
      </c>
      <c r="D170">
        <v>190</v>
      </c>
      <c r="E170">
        <f>IF(WEEKDAY(ekodom4[[#This Row],[Data]],2) = 3,70,0)</f>
        <v>0</v>
      </c>
      <c r="F170" s="2">
        <f>IF(AND(MONTH(ekodom4[[#This Row],[Data]])&gt;=4,MONTH(ekodom4[[#This Row],[Data]])&lt;=9),1,0)</f>
        <v>1</v>
      </c>
      <c r="G170" s="2">
        <f>IF(ekodom4[[#This Row],[Czy data pod?]] = 1,IF(ekodom4[[#This Row],[retencja]] = 0,G169+1,0),0)</f>
        <v>1</v>
      </c>
      <c r="H170">
        <f>IF(ekodom4[[#This Row],[Kolumna1]] = 0,0,IF(MOD(ekodom4[[#This Row],[Kolumna1]],5) = 0,300,0))</f>
        <v>0</v>
      </c>
      <c r="I170">
        <f>ekodom4[[#This Row],[Codziennie]]+ekodom4[[#This Row],[Prace]]+ekodom4[[#This Row],[Podlewanie]]</f>
        <v>190</v>
      </c>
      <c r="J170" s="3">
        <f>IF(ekodom4[[#This Row],[Zużycie]]&gt;ekodom4[[#This Row],[Stan]],ABS(ekodom4[[#This Row],[Zużycie]]-ekodom4[[#This Row],[Stan]]),0)</f>
        <v>0</v>
      </c>
      <c r="K170" s="3">
        <f>ekodom4[[#This Row],[Stan]]-ekodom4[[#This Row],[Zużycie]]+ekodom4[[#This Row],[Z wodociągów]]</f>
        <v>618</v>
      </c>
    </row>
    <row r="171" spans="1:11" x14ac:dyDescent="0.3">
      <c r="A171" s="1">
        <v>44731</v>
      </c>
      <c r="B171">
        <v>0</v>
      </c>
      <c r="C171">
        <f>ekodom4[[#This Row],[retencja]]+K170</f>
        <v>618</v>
      </c>
      <c r="D171">
        <v>190</v>
      </c>
      <c r="E171">
        <f>IF(WEEKDAY(ekodom4[[#This Row],[Data]],2) = 3,70,0)</f>
        <v>0</v>
      </c>
      <c r="F171" s="2">
        <f>IF(AND(MONTH(ekodom4[[#This Row],[Data]])&gt;=4,MONTH(ekodom4[[#This Row],[Data]])&lt;=9),1,0)</f>
        <v>1</v>
      </c>
      <c r="G171" s="2">
        <f>IF(ekodom4[[#This Row],[Czy data pod?]] = 1,IF(ekodom4[[#This Row],[retencja]] = 0,G170+1,0),0)</f>
        <v>2</v>
      </c>
      <c r="H171">
        <f>IF(ekodom4[[#This Row],[Kolumna1]] = 0,0,IF(MOD(ekodom4[[#This Row],[Kolumna1]],5) = 0,300,0))</f>
        <v>0</v>
      </c>
      <c r="I171">
        <f>ekodom4[[#This Row],[Codziennie]]+ekodom4[[#This Row],[Prace]]+ekodom4[[#This Row],[Podlewanie]]</f>
        <v>190</v>
      </c>
      <c r="J171" s="3">
        <f>IF(ekodom4[[#This Row],[Zużycie]]&gt;ekodom4[[#This Row],[Stan]],ABS(ekodom4[[#This Row],[Zużycie]]-ekodom4[[#This Row],[Stan]]),0)</f>
        <v>0</v>
      </c>
      <c r="K171" s="3">
        <f>ekodom4[[#This Row],[Stan]]-ekodom4[[#This Row],[Zużycie]]+ekodom4[[#This Row],[Z wodociągów]]</f>
        <v>428</v>
      </c>
    </row>
    <row r="172" spans="1:11" x14ac:dyDescent="0.3">
      <c r="A172" s="1">
        <v>44732</v>
      </c>
      <c r="B172">
        <v>0</v>
      </c>
      <c r="C172">
        <f>ekodom4[[#This Row],[retencja]]+K171</f>
        <v>428</v>
      </c>
      <c r="D172">
        <v>190</v>
      </c>
      <c r="E172">
        <f>IF(WEEKDAY(ekodom4[[#This Row],[Data]],2) = 3,70,0)</f>
        <v>0</v>
      </c>
      <c r="F172" s="2">
        <f>IF(AND(MONTH(ekodom4[[#This Row],[Data]])&gt;=4,MONTH(ekodom4[[#This Row],[Data]])&lt;=9),1,0)</f>
        <v>1</v>
      </c>
      <c r="G172" s="2">
        <f>IF(ekodom4[[#This Row],[Czy data pod?]] = 1,IF(ekodom4[[#This Row],[retencja]] = 0,G171+1,0),0)</f>
        <v>3</v>
      </c>
      <c r="H172">
        <f>IF(ekodom4[[#This Row],[Kolumna1]] = 0,0,IF(MOD(ekodom4[[#This Row],[Kolumna1]],5) = 0,300,0))</f>
        <v>0</v>
      </c>
      <c r="I172">
        <f>ekodom4[[#This Row],[Codziennie]]+ekodom4[[#This Row],[Prace]]+ekodom4[[#This Row],[Podlewanie]]</f>
        <v>190</v>
      </c>
      <c r="J172" s="3">
        <f>IF(ekodom4[[#This Row],[Zużycie]]&gt;ekodom4[[#This Row],[Stan]],ABS(ekodom4[[#This Row],[Zużycie]]-ekodom4[[#This Row],[Stan]]),0)</f>
        <v>0</v>
      </c>
      <c r="K172" s="3">
        <f>ekodom4[[#This Row],[Stan]]-ekodom4[[#This Row],[Zużycie]]+ekodom4[[#This Row],[Z wodociągów]]</f>
        <v>238</v>
      </c>
    </row>
    <row r="173" spans="1:11" x14ac:dyDescent="0.3">
      <c r="A173" s="1">
        <v>44733</v>
      </c>
      <c r="B173">
        <v>0</v>
      </c>
      <c r="C173">
        <f>ekodom4[[#This Row],[retencja]]+K172</f>
        <v>238</v>
      </c>
      <c r="D173">
        <v>190</v>
      </c>
      <c r="E173">
        <f>IF(WEEKDAY(ekodom4[[#This Row],[Data]],2) = 3,70,0)</f>
        <v>0</v>
      </c>
      <c r="F173" s="2">
        <f>IF(AND(MONTH(ekodom4[[#This Row],[Data]])&gt;=4,MONTH(ekodom4[[#This Row],[Data]])&lt;=9),1,0)</f>
        <v>1</v>
      </c>
      <c r="G173" s="2">
        <f>IF(ekodom4[[#This Row],[Czy data pod?]] = 1,IF(ekodom4[[#This Row],[retencja]] = 0,G172+1,0),0)</f>
        <v>4</v>
      </c>
      <c r="H173">
        <f>IF(ekodom4[[#This Row],[Kolumna1]] = 0,0,IF(MOD(ekodom4[[#This Row],[Kolumna1]],5) = 0,300,0))</f>
        <v>0</v>
      </c>
      <c r="I173">
        <f>ekodom4[[#This Row],[Codziennie]]+ekodom4[[#This Row],[Prace]]+ekodom4[[#This Row],[Podlewanie]]</f>
        <v>190</v>
      </c>
      <c r="J173" s="3">
        <f>IF(ekodom4[[#This Row],[Zużycie]]&gt;ekodom4[[#This Row],[Stan]],ABS(ekodom4[[#This Row],[Zużycie]]-ekodom4[[#This Row],[Stan]]),0)</f>
        <v>0</v>
      </c>
      <c r="K173" s="3">
        <f>ekodom4[[#This Row],[Stan]]-ekodom4[[#This Row],[Zużycie]]+ekodom4[[#This Row],[Z wodociągów]]</f>
        <v>48</v>
      </c>
    </row>
    <row r="174" spans="1:11" x14ac:dyDescent="0.3">
      <c r="A174" s="1">
        <v>44734</v>
      </c>
      <c r="B174">
        <v>0</v>
      </c>
      <c r="C174">
        <f>ekodom4[[#This Row],[retencja]]+K173</f>
        <v>48</v>
      </c>
      <c r="D174">
        <v>190</v>
      </c>
      <c r="E174">
        <f>IF(WEEKDAY(ekodom4[[#This Row],[Data]],2) = 3,70,0)</f>
        <v>70</v>
      </c>
      <c r="F174" s="2">
        <f>IF(AND(MONTH(ekodom4[[#This Row],[Data]])&gt;=4,MONTH(ekodom4[[#This Row],[Data]])&lt;=9),1,0)</f>
        <v>1</v>
      </c>
      <c r="G174" s="2">
        <f>IF(ekodom4[[#This Row],[Czy data pod?]] = 1,IF(ekodom4[[#This Row],[retencja]] = 0,G173+1,0),0)</f>
        <v>5</v>
      </c>
      <c r="H174">
        <f>IF(ekodom4[[#This Row],[Kolumna1]] = 0,0,IF(MOD(ekodom4[[#This Row],[Kolumna1]],5) = 0,300,0))</f>
        <v>300</v>
      </c>
      <c r="I174">
        <f>ekodom4[[#This Row],[Codziennie]]+ekodom4[[#This Row],[Prace]]+ekodom4[[#This Row],[Podlewanie]]</f>
        <v>560</v>
      </c>
      <c r="J174" s="3">
        <f>IF(ekodom4[[#This Row],[Zużycie]]&gt;ekodom4[[#This Row],[Stan]],ABS(ekodom4[[#This Row],[Zużycie]]-ekodom4[[#This Row],[Stan]]),0)</f>
        <v>512</v>
      </c>
      <c r="K174" s="3">
        <f>ekodom4[[#This Row],[Stan]]-ekodom4[[#This Row],[Zużycie]]+ekodom4[[#This Row],[Z wodociągów]]</f>
        <v>0</v>
      </c>
    </row>
    <row r="175" spans="1:11" x14ac:dyDescent="0.3">
      <c r="A175" s="1">
        <v>44735</v>
      </c>
      <c r="B175">
        <v>0</v>
      </c>
      <c r="C175">
        <f>ekodom4[[#This Row],[retencja]]+K174</f>
        <v>0</v>
      </c>
      <c r="D175">
        <v>190</v>
      </c>
      <c r="E175">
        <f>IF(WEEKDAY(ekodom4[[#This Row],[Data]],2) = 3,70,0)</f>
        <v>0</v>
      </c>
      <c r="F175" s="2">
        <f>IF(AND(MONTH(ekodom4[[#This Row],[Data]])&gt;=4,MONTH(ekodom4[[#This Row],[Data]])&lt;=9),1,0)</f>
        <v>1</v>
      </c>
      <c r="G175" s="2">
        <f>IF(ekodom4[[#This Row],[Czy data pod?]] = 1,IF(ekodom4[[#This Row],[retencja]] = 0,G174+1,0),0)</f>
        <v>6</v>
      </c>
      <c r="H175">
        <f>IF(ekodom4[[#This Row],[Kolumna1]] = 0,0,IF(MOD(ekodom4[[#This Row],[Kolumna1]],5) = 0,300,0))</f>
        <v>0</v>
      </c>
      <c r="I175">
        <f>ekodom4[[#This Row],[Codziennie]]+ekodom4[[#This Row],[Prace]]+ekodom4[[#This Row],[Podlewanie]]</f>
        <v>190</v>
      </c>
      <c r="J175" s="3">
        <f>IF(ekodom4[[#This Row],[Zużycie]]&gt;ekodom4[[#This Row],[Stan]],ABS(ekodom4[[#This Row],[Zużycie]]-ekodom4[[#This Row],[Stan]]),0)</f>
        <v>190</v>
      </c>
      <c r="K175" s="3">
        <f>ekodom4[[#This Row],[Stan]]-ekodom4[[#This Row],[Zużycie]]+ekodom4[[#This Row],[Z wodociągów]]</f>
        <v>0</v>
      </c>
    </row>
    <row r="176" spans="1:11" x14ac:dyDescent="0.3">
      <c r="A176" s="1">
        <v>44736</v>
      </c>
      <c r="B176">
        <v>0</v>
      </c>
      <c r="C176">
        <f>ekodom4[[#This Row],[retencja]]+K175</f>
        <v>0</v>
      </c>
      <c r="D176">
        <v>190</v>
      </c>
      <c r="E176">
        <f>IF(WEEKDAY(ekodom4[[#This Row],[Data]],2) = 3,70,0)</f>
        <v>0</v>
      </c>
      <c r="F176" s="2">
        <f>IF(AND(MONTH(ekodom4[[#This Row],[Data]])&gt;=4,MONTH(ekodom4[[#This Row],[Data]])&lt;=9),1,0)</f>
        <v>1</v>
      </c>
      <c r="G176" s="2">
        <f>IF(ekodom4[[#This Row],[Czy data pod?]] = 1,IF(ekodom4[[#This Row],[retencja]] = 0,G175+1,0),0)</f>
        <v>7</v>
      </c>
      <c r="H176">
        <f>IF(ekodom4[[#This Row],[Kolumna1]] = 0,0,IF(MOD(ekodom4[[#This Row],[Kolumna1]],5) = 0,300,0))</f>
        <v>0</v>
      </c>
      <c r="I176">
        <f>ekodom4[[#This Row],[Codziennie]]+ekodom4[[#This Row],[Prace]]+ekodom4[[#This Row],[Podlewanie]]</f>
        <v>190</v>
      </c>
      <c r="J176" s="3">
        <f>IF(ekodom4[[#This Row],[Zużycie]]&gt;ekodom4[[#This Row],[Stan]],ABS(ekodom4[[#This Row],[Zużycie]]-ekodom4[[#This Row],[Stan]]),0)</f>
        <v>190</v>
      </c>
      <c r="K176" s="3">
        <f>ekodom4[[#This Row],[Stan]]-ekodom4[[#This Row],[Zużycie]]+ekodom4[[#This Row],[Z wodociągów]]</f>
        <v>0</v>
      </c>
    </row>
    <row r="177" spans="1:11" x14ac:dyDescent="0.3">
      <c r="A177" s="1">
        <v>44737</v>
      </c>
      <c r="B177">
        <v>0</v>
      </c>
      <c r="C177">
        <f>ekodom4[[#This Row],[retencja]]+K176</f>
        <v>0</v>
      </c>
      <c r="D177">
        <v>190</v>
      </c>
      <c r="E177">
        <f>IF(WEEKDAY(ekodom4[[#This Row],[Data]],2) = 3,70,0)</f>
        <v>0</v>
      </c>
      <c r="F177" s="2">
        <f>IF(AND(MONTH(ekodom4[[#This Row],[Data]])&gt;=4,MONTH(ekodom4[[#This Row],[Data]])&lt;=9),1,0)</f>
        <v>1</v>
      </c>
      <c r="G177" s="2">
        <f>IF(ekodom4[[#This Row],[Czy data pod?]] = 1,IF(ekodom4[[#This Row],[retencja]] = 0,G176+1,0),0)</f>
        <v>8</v>
      </c>
      <c r="H177">
        <f>IF(ekodom4[[#This Row],[Kolumna1]] = 0,0,IF(MOD(ekodom4[[#This Row],[Kolumna1]],5) = 0,300,0))</f>
        <v>0</v>
      </c>
      <c r="I177">
        <f>ekodom4[[#This Row],[Codziennie]]+ekodom4[[#This Row],[Prace]]+ekodom4[[#This Row],[Podlewanie]]</f>
        <v>190</v>
      </c>
      <c r="J177" s="3">
        <f>IF(ekodom4[[#This Row],[Zużycie]]&gt;ekodom4[[#This Row],[Stan]],ABS(ekodom4[[#This Row],[Zużycie]]-ekodom4[[#This Row],[Stan]]),0)</f>
        <v>190</v>
      </c>
      <c r="K177" s="3">
        <f>ekodom4[[#This Row],[Stan]]-ekodom4[[#This Row],[Zużycie]]+ekodom4[[#This Row],[Z wodociągów]]</f>
        <v>0</v>
      </c>
    </row>
    <row r="178" spans="1:11" x14ac:dyDescent="0.3">
      <c r="A178" s="1">
        <v>44738</v>
      </c>
      <c r="B178">
        <v>540</v>
      </c>
      <c r="C178">
        <f>ekodom4[[#This Row],[retencja]]+K177</f>
        <v>540</v>
      </c>
      <c r="D178">
        <v>190</v>
      </c>
      <c r="E178">
        <f>IF(WEEKDAY(ekodom4[[#This Row],[Data]],2) = 3,70,0)</f>
        <v>0</v>
      </c>
      <c r="F178" s="2">
        <f>IF(AND(MONTH(ekodom4[[#This Row],[Data]])&gt;=4,MONTH(ekodom4[[#This Row],[Data]])&lt;=9),1,0)</f>
        <v>1</v>
      </c>
      <c r="G178" s="2">
        <f>IF(ekodom4[[#This Row],[Czy data pod?]] = 1,IF(ekodom4[[#This Row],[retencja]] = 0,G177+1,0),0)</f>
        <v>0</v>
      </c>
      <c r="H178">
        <f>IF(ekodom4[[#This Row],[Kolumna1]] = 0,0,IF(MOD(ekodom4[[#This Row],[Kolumna1]],5) = 0,300,0))</f>
        <v>0</v>
      </c>
      <c r="I178">
        <f>ekodom4[[#This Row],[Codziennie]]+ekodom4[[#This Row],[Prace]]+ekodom4[[#This Row],[Podlewanie]]</f>
        <v>190</v>
      </c>
      <c r="J178" s="3">
        <f>IF(ekodom4[[#This Row],[Zużycie]]&gt;ekodom4[[#This Row],[Stan]],ABS(ekodom4[[#This Row],[Zużycie]]-ekodom4[[#This Row],[Stan]]),0)</f>
        <v>0</v>
      </c>
      <c r="K178" s="3">
        <f>ekodom4[[#This Row],[Stan]]-ekodom4[[#This Row],[Zużycie]]+ekodom4[[#This Row],[Z wodociągów]]</f>
        <v>350</v>
      </c>
    </row>
    <row r="179" spans="1:11" x14ac:dyDescent="0.3">
      <c r="A179" s="1">
        <v>44739</v>
      </c>
      <c r="B179">
        <v>607</v>
      </c>
      <c r="C179">
        <f>ekodom4[[#This Row],[retencja]]+K178</f>
        <v>957</v>
      </c>
      <c r="D179">
        <v>190</v>
      </c>
      <c r="E179">
        <f>IF(WEEKDAY(ekodom4[[#This Row],[Data]],2) = 3,70,0)</f>
        <v>0</v>
      </c>
      <c r="F179" s="2">
        <f>IF(AND(MONTH(ekodom4[[#This Row],[Data]])&gt;=4,MONTH(ekodom4[[#This Row],[Data]])&lt;=9),1,0)</f>
        <v>1</v>
      </c>
      <c r="G179" s="2">
        <f>IF(ekodom4[[#This Row],[Czy data pod?]] = 1,IF(ekodom4[[#This Row],[retencja]] = 0,G178+1,0),0)</f>
        <v>0</v>
      </c>
      <c r="H179">
        <f>IF(ekodom4[[#This Row],[Kolumna1]] = 0,0,IF(MOD(ekodom4[[#This Row],[Kolumna1]],5) = 0,300,0))</f>
        <v>0</v>
      </c>
      <c r="I179">
        <f>ekodom4[[#This Row],[Codziennie]]+ekodom4[[#This Row],[Prace]]+ekodom4[[#This Row],[Podlewanie]]</f>
        <v>190</v>
      </c>
      <c r="J179" s="3">
        <f>IF(ekodom4[[#This Row],[Zużycie]]&gt;ekodom4[[#This Row],[Stan]],ABS(ekodom4[[#This Row],[Zużycie]]-ekodom4[[#This Row],[Stan]]),0)</f>
        <v>0</v>
      </c>
      <c r="K179" s="3">
        <f>ekodom4[[#This Row],[Stan]]-ekodom4[[#This Row],[Zużycie]]+ekodom4[[#This Row],[Z wodociągów]]</f>
        <v>767</v>
      </c>
    </row>
    <row r="180" spans="1:11" x14ac:dyDescent="0.3">
      <c r="A180" s="1">
        <v>44740</v>
      </c>
      <c r="B180">
        <v>603</v>
      </c>
      <c r="C180">
        <f>ekodom4[[#This Row],[retencja]]+K179</f>
        <v>1370</v>
      </c>
      <c r="D180">
        <v>190</v>
      </c>
      <c r="E180">
        <f>IF(WEEKDAY(ekodom4[[#This Row],[Data]],2) = 3,70,0)</f>
        <v>0</v>
      </c>
      <c r="F180" s="2">
        <f>IF(AND(MONTH(ekodom4[[#This Row],[Data]])&gt;=4,MONTH(ekodom4[[#This Row],[Data]])&lt;=9),1,0)</f>
        <v>1</v>
      </c>
      <c r="G180" s="2">
        <f>IF(ekodom4[[#This Row],[Czy data pod?]] = 1,IF(ekodom4[[#This Row],[retencja]] = 0,G179+1,0),0)</f>
        <v>0</v>
      </c>
      <c r="H180">
        <f>IF(ekodom4[[#This Row],[Kolumna1]] = 0,0,IF(MOD(ekodom4[[#This Row],[Kolumna1]],5) = 0,300,0))</f>
        <v>0</v>
      </c>
      <c r="I180">
        <f>ekodom4[[#This Row],[Codziennie]]+ekodom4[[#This Row],[Prace]]+ekodom4[[#This Row],[Podlewanie]]</f>
        <v>190</v>
      </c>
      <c r="J180" s="3">
        <f>IF(ekodom4[[#This Row],[Zużycie]]&gt;ekodom4[[#This Row],[Stan]],ABS(ekodom4[[#This Row],[Zużycie]]-ekodom4[[#This Row],[Stan]]),0)</f>
        <v>0</v>
      </c>
      <c r="K180" s="3">
        <f>ekodom4[[#This Row],[Stan]]-ekodom4[[#This Row],[Zużycie]]+ekodom4[[#This Row],[Z wodociągów]]</f>
        <v>1180</v>
      </c>
    </row>
    <row r="181" spans="1:11" x14ac:dyDescent="0.3">
      <c r="A181" s="1">
        <v>44741</v>
      </c>
      <c r="B181">
        <v>0</v>
      </c>
      <c r="C181">
        <f>ekodom4[[#This Row],[retencja]]+K180</f>
        <v>1180</v>
      </c>
      <c r="D181">
        <v>190</v>
      </c>
      <c r="E181">
        <f>IF(WEEKDAY(ekodom4[[#This Row],[Data]],2) = 3,70,0)</f>
        <v>70</v>
      </c>
      <c r="F181" s="2">
        <f>IF(AND(MONTH(ekodom4[[#This Row],[Data]])&gt;=4,MONTH(ekodom4[[#This Row],[Data]])&lt;=9),1,0)</f>
        <v>1</v>
      </c>
      <c r="G181" s="2">
        <f>IF(ekodom4[[#This Row],[Czy data pod?]] = 1,IF(ekodom4[[#This Row],[retencja]] = 0,G180+1,0),0)</f>
        <v>1</v>
      </c>
      <c r="H181">
        <f>IF(ekodom4[[#This Row],[Kolumna1]] = 0,0,IF(MOD(ekodom4[[#This Row],[Kolumna1]],5) = 0,300,0))</f>
        <v>0</v>
      </c>
      <c r="I181">
        <f>ekodom4[[#This Row],[Codziennie]]+ekodom4[[#This Row],[Prace]]+ekodom4[[#This Row],[Podlewanie]]</f>
        <v>260</v>
      </c>
      <c r="J181" s="3">
        <f>IF(ekodom4[[#This Row],[Zużycie]]&gt;ekodom4[[#This Row],[Stan]],ABS(ekodom4[[#This Row],[Zużycie]]-ekodom4[[#This Row],[Stan]]),0)</f>
        <v>0</v>
      </c>
      <c r="K181" s="3">
        <f>ekodom4[[#This Row],[Stan]]-ekodom4[[#This Row],[Zużycie]]+ekodom4[[#This Row],[Z wodociągów]]</f>
        <v>920</v>
      </c>
    </row>
    <row r="182" spans="1:11" x14ac:dyDescent="0.3">
      <c r="A182" s="1">
        <v>44742</v>
      </c>
      <c r="B182">
        <v>0</v>
      </c>
      <c r="C182">
        <f>ekodom4[[#This Row],[retencja]]+K181</f>
        <v>920</v>
      </c>
      <c r="D182">
        <v>190</v>
      </c>
      <c r="E182">
        <f>IF(WEEKDAY(ekodom4[[#This Row],[Data]],2) = 3,70,0)</f>
        <v>0</v>
      </c>
      <c r="F182" s="2">
        <f>IF(AND(MONTH(ekodom4[[#This Row],[Data]])&gt;=4,MONTH(ekodom4[[#This Row],[Data]])&lt;=9),1,0)</f>
        <v>1</v>
      </c>
      <c r="G182" s="2">
        <f>IF(ekodom4[[#This Row],[Czy data pod?]] = 1,IF(ekodom4[[#This Row],[retencja]] = 0,G181+1,0),0)</f>
        <v>2</v>
      </c>
      <c r="H182">
        <f>IF(ekodom4[[#This Row],[Kolumna1]] = 0,0,IF(MOD(ekodom4[[#This Row],[Kolumna1]],5) = 0,300,0))</f>
        <v>0</v>
      </c>
      <c r="I182">
        <f>ekodom4[[#This Row],[Codziennie]]+ekodom4[[#This Row],[Prace]]+ekodom4[[#This Row],[Podlewanie]]</f>
        <v>190</v>
      </c>
      <c r="J182" s="3">
        <f>IF(ekodom4[[#This Row],[Zużycie]]&gt;ekodom4[[#This Row],[Stan]],ABS(ekodom4[[#This Row],[Zużycie]]-ekodom4[[#This Row],[Stan]]),0)</f>
        <v>0</v>
      </c>
      <c r="K182" s="3">
        <f>ekodom4[[#This Row],[Stan]]-ekodom4[[#This Row],[Zużycie]]+ekodom4[[#This Row],[Z wodociągów]]</f>
        <v>730</v>
      </c>
    </row>
    <row r="183" spans="1:11" x14ac:dyDescent="0.3">
      <c r="A183" s="1">
        <v>44743</v>
      </c>
      <c r="B183">
        <v>0</v>
      </c>
      <c r="C183">
        <f>ekodom4[[#This Row],[retencja]]+K182</f>
        <v>730</v>
      </c>
      <c r="D183">
        <v>190</v>
      </c>
      <c r="E183">
        <f>IF(WEEKDAY(ekodom4[[#This Row],[Data]],2) = 3,70,0)</f>
        <v>0</v>
      </c>
      <c r="F183" s="2">
        <f>IF(AND(MONTH(ekodom4[[#This Row],[Data]])&gt;=4,MONTH(ekodom4[[#This Row],[Data]])&lt;=9),1,0)</f>
        <v>1</v>
      </c>
      <c r="G183" s="2">
        <f>IF(ekodom4[[#This Row],[Czy data pod?]] = 1,IF(ekodom4[[#This Row],[retencja]] = 0,G182+1,0),0)</f>
        <v>3</v>
      </c>
      <c r="H183">
        <f>IF(ekodom4[[#This Row],[Kolumna1]] = 0,0,IF(MOD(ekodom4[[#This Row],[Kolumna1]],5) = 0,300,0))</f>
        <v>0</v>
      </c>
      <c r="I183">
        <f>ekodom4[[#This Row],[Codziennie]]+ekodom4[[#This Row],[Prace]]+ekodom4[[#This Row],[Podlewanie]]</f>
        <v>190</v>
      </c>
      <c r="J183" s="3">
        <f>IF(ekodom4[[#This Row],[Zużycie]]&gt;ekodom4[[#This Row],[Stan]],ABS(ekodom4[[#This Row],[Zużycie]]-ekodom4[[#This Row],[Stan]]),0)</f>
        <v>0</v>
      </c>
      <c r="K183" s="3">
        <f>ekodom4[[#This Row],[Stan]]-ekodom4[[#This Row],[Zużycie]]+ekodom4[[#This Row],[Z wodociągów]]</f>
        <v>540</v>
      </c>
    </row>
    <row r="184" spans="1:11" x14ac:dyDescent="0.3">
      <c r="A184" s="1">
        <v>44744</v>
      </c>
      <c r="B184">
        <v>0</v>
      </c>
      <c r="C184">
        <f>ekodom4[[#This Row],[retencja]]+K183</f>
        <v>540</v>
      </c>
      <c r="D184">
        <v>190</v>
      </c>
      <c r="E184">
        <f>IF(WEEKDAY(ekodom4[[#This Row],[Data]],2) = 3,70,0)</f>
        <v>0</v>
      </c>
      <c r="F184" s="2">
        <f>IF(AND(MONTH(ekodom4[[#This Row],[Data]])&gt;=4,MONTH(ekodom4[[#This Row],[Data]])&lt;=9),1,0)</f>
        <v>1</v>
      </c>
      <c r="G184" s="2">
        <f>IF(ekodom4[[#This Row],[Czy data pod?]] = 1,IF(ekodom4[[#This Row],[retencja]] = 0,G183+1,0),0)</f>
        <v>4</v>
      </c>
      <c r="H184">
        <f>IF(ekodom4[[#This Row],[Kolumna1]] = 0,0,IF(MOD(ekodom4[[#This Row],[Kolumna1]],5) = 0,300,0))</f>
        <v>0</v>
      </c>
      <c r="I184">
        <f>ekodom4[[#This Row],[Codziennie]]+ekodom4[[#This Row],[Prace]]+ekodom4[[#This Row],[Podlewanie]]</f>
        <v>190</v>
      </c>
      <c r="J184" s="3">
        <f>IF(ekodom4[[#This Row],[Zużycie]]&gt;ekodom4[[#This Row],[Stan]],ABS(ekodom4[[#This Row],[Zużycie]]-ekodom4[[#This Row],[Stan]]),0)</f>
        <v>0</v>
      </c>
      <c r="K184" s="3">
        <f>ekodom4[[#This Row],[Stan]]-ekodom4[[#This Row],[Zużycie]]+ekodom4[[#This Row],[Z wodociągów]]</f>
        <v>350</v>
      </c>
    </row>
    <row r="185" spans="1:11" x14ac:dyDescent="0.3">
      <c r="A185" s="1">
        <v>44745</v>
      </c>
      <c r="B185">
        <v>0</v>
      </c>
      <c r="C185">
        <f>ekodom4[[#This Row],[retencja]]+K184</f>
        <v>350</v>
      </c>
      <c r="D185">
        <v>190</v>
      </c>
      <c r="E185">
        <f>IF(WEEKDAY(ekodom4[[#This Row],[Data]],2) = 3,70,0)</f>
        <v>0</v>
      </c>
      <c r="F185" s="2">
        <f>IF(AND(MONTH(ekodom4[[#This Row],[Data]])&gt;=4,MONTH(ekodom4[[#This Row],[Data]])&lt;=9),1,0)</f>
        <v>1</v>
      </c>
      <c r="G185" s="2">
        <f>IF(ekodom4[[#This Row],[Czy data pod?]] = 1,IF(ekodom4[[#This Row],[retencja]] = 0,G184+1,0),0)</f>
        <v>5</v>
      </c>
      <c r="H185">
        <f>IF(ekodom4[[#This Row],[Kolumna1]] = 0,0,IF(MOD(ekodom4[[#This Row],[Kolumna1]],5) = 0,300,0))</f>
        <v>300</v>
      </c>
      <c r="I185">
        <f>ekodom4[[#This Row],[Codziennie]]+ekodom4[[#This Row],[Prace]]+ekodom4[[#This Row],[Podlewanie]]</f>
        <v>490</v>
      </c>
      <c r="J185" s="3">
        <f>IF(ekodom4[[#This Row],[Zużycie]]&gt;ekodom4[[#This Row],[Stan]],ABS(ekodom4[[#This Row],[Zużycie]]-ekodom4[[#This Row],[Stan]]),0)</f>
        <v>140</v>
      </c>
      <c r="K185" s="3">
        <f>ekodom4[[#This Row],[Stan]]-ekodom4[[#This Row],[Zużycie]]+ekodom4[[#This Row],[Z wodociągów]]</f>
        <v>0</v>
      </c>
    </row>
    <row r="186" spans="1:11" x14ac:dyDescent="0.3">
      <c r="A186" s="1">
        <v>44746</v>
      </c>
      <c r="B186">
        <v>0</v>
      </c>
      <c r="C186">
        <f>ekodom4[[#This Row],[retencja]]+K185</f>
        <v>0</v>
      </c>
      <c r="D186">
        <v>190</v>
      </c>
      <c r="E186">
        <f>IF(WEEKDAY(ekodom4[[#This Row],[Data]],2) = 3,70,0)</f>
        <v>0</v>
      </c>
      <c r="F186" s="2">
        <f>IF(AND(MONTH(ekodom4[[#This Row],[Data]])&gt;=4,MONTH(ekodom4[[#This Row],[Data]])&lt;=9),1,0)</f>
        <v>1</v>
      </c>
      <c r="G186" s="2">
        <f>IF(ekodom4[[#This Row],[Czy data pod?]] = 1,IF(ekodom4[[#This Row],[retencja]] = 0,G185+1,0),0)</f>
        <v>6</v>
      </c>
      <c r="H186">
        <f>IF(ekodom4[[#This Row],[Kolumna1]] = 0,0,IF(MOD(ekodom4[[#This Row],[Kolumna1]],5) = 0,300,0))</f>
        <v>0</v>
      </c>
      <c r="I186">
        <f>ekodom4[[#This Row],[Codziennie]]+ekodom4[[#This Row],[Prace]]+ekodom4[[#This Row],[Podlewanie]]</f>
        <v>190</v>
      </c>
      <c r="J186" s="3">
        <f>IF(ekodom4[[#This Row],[Zużycie]]&gt;ekodom4[[#This Row],[Stan]],ABS(ekodom4[[#This Row],[Zużycie]]-ekodom4[[#This Row],[Stan]]),0)</f>
        <v>190</v>
      </c>
      <c r="K186" s="3">
        <f>ekodom4[[#This Row],[Stan]]-ekodom4[[#This Row],[Zużycie]]+ekodom4[[#This Row],[Z wodociągów]]</f>
        <v>0</v>
      </c>
    </row>
    <row r="187" spans="1:11" x14ac:dyDescent="0.3">
      <c r="A187" s="1">
        <v>44747</v>
      </c>
      <c r="B187">
        <v>0</v>
      </c>
      <c r="C187">
        <f>ekodom4[[#This Row],[retencja]]+K186</f>
        <v>0</v>
      </c>
      <c r="D187">
        <v>190</v>
      </c>
      <c r="E187">
        <f>IF(WEEKDAY(ekodom4[[#This Row],[Data]],2) = 3,70,0)</f>
        <v>0</v>
      </c>
      <c r="F187" s="2">
        <f>IF(AND(MONTH(ekodom4[[#This Row],[Data]])&gt;=4,MONTH(ekodom4[[#This Row],[Data]])&lt;=9),1,0)</f>
        <v>1</v>
      </c>
      <c r="G187" s="2">
        <f>IF(ekodom4[[#This Row],[Czy data pod?]] = 1,IF(ekodom4[[#This Row],[retencja]] = 0,G186+1,0),0)</f>
        <v>7</v>
      </c>
      <c r="H187">
        <f>IF(ekodom4[[#This Row],[Kolumna1]] = 0,0,IF(MOD(ekodom4[[#This Row],[Kolumna1]],5) = 0,300,0))</f>
        <v>0</v>
      </c>
      <c r="I187">
        <f>ekodom4[[#This Row],[Codziennie]]+ekodom4[[#This Row],[Prace]]+ekodom4[[#This Row],[Podlewanie]]</f>
        <v>190</v>
      </c>
      <c r="J187" s="3">
        <f>IF(ekodom4[[#This Row],[Zużycie]]&gt;ekodom4[[#This Row],[Stan]],ABS(ekodom4[[#This Row],[Zużycie]]-ekodom4[[#This Row],[Stan]]),0)</f>
        <v>190</v>
      </c>
      <c r="K187" s="3">
        <f>ekodom4[[#This Row],[Stan]]-ekodom4[[#This Row],[Zużycie]]+ekodom4[[#This Row],[Z wodociągów]]</f>
        <v>0</v>
      </c>
    </row>
    <row r="188" spans="1:11" x14ac:dyDescent="0.3">
      <c r="A188" s="1">
        <v>44748</v>
      </c>
      <c r="B188">
        <v>527</v>
      </c>
      <c r="C188">
        <f>ekodom4[[#This Row],[retencja]]+K187</f>
        <v>527</v>
      </c>
      <c r="D188">
        <v>190</v>
      </c>
      <c r="E188">
        <f>IF(WEEKDAY(ekodom4[[#This Row],[Data]],2) = 3,70,0)</f>
        <v>70</v>
      </c>
      <c r="F188" s="2">
        <f>IF(AND(MONTH(ekodom4[[#This Row],[Data]])&gt;=4,MONTH(ekodom4[[#This Row],[Data]])&lt;=9),1,0)</f>
        <v>1</v>
      </c>
      <c r="G188" s="2">
        <f>IF(ekodom4[[#This Row],[Czy data pod?]] = 1,IF(ekodom4[[#This Row],[retencja]] = 0,G187+1,0),0)</f>
        <v>0</v>
      </c>
      <c r="H188">
        <f>IF(ekodom4[[#This Row],[Kolumna1]] = 0,0,IF(MOD(ekodom4[[#This Row],[Kolumna1]],5) = 0,300,0))</f>
        <v>0</v>
      </c>
      <c r="I188">
        <f>ekodom4[[#This Row],[Codziennie]]+ekodom4[[#This Row],[Prace]]+ekodom4[[#This Row],[Podlewanie]]</f>
        <v>260</v>
      </c>
      <c r="J188" s="3">
        <f>IF(ekodom4[[#This Row],[Zużycie]]&gt;ekodom4[[#This Row],[Stan]],ABS(ekodom4[[#This Row],[Zużycie]]-ekodom4[[#This Row],[Stan]]),0)</f>
        <v>0</v>
      </c>
      <c r="K188" s="3">
        <f>ekodom4[[#This Row],[Stan]]-ekodom4[[#This Row],[Zużycie]]+ekodom4[[#This Row],[Z wodociągów]]</f>
        <v>267</v>
      </c>
    </row>
    <row r="189" spans="1:11" x14ac:dyDescent="0.3">
      <c r="A189" s="1">
        <v>44749</v>
      </c>
      <c r="B189">
        <v>619</v>
      </c>
      <c r="C189">
        <f>ekodom4[[#This Row],[retencja]]+K188</f>
        <v>886</v>
      </c>
      <c r="D189">
        <v>190</v>
      </c>
      <c r="E189">
        <f>IF(WEEKDAY(ekodom4[[#This Row],[Data]],2) = 3,70,0)</f>
        <v>0</v>
      </c>
      <c r="F189" s="2">
        <f>IF(AND(MONTH(ekodom4[[#This Row],[Data]])&gt;=4,MONTH(ekodom4[[#This Row],[Data]])&lt;=9),1,0)</f>
        <v>1</v>
      </c>
      <c r="G189" s="2">
        <f>IF(ekodom4[[#This Row],[Czy data pod?]] = 1,IF(ekodom4[[#This Row],[retencja]] = 0,G188+1,0),0)</f>
        <v>0</v>
      </c>
      <c r="H189">
        <f>IF(ekodom4[[#This Row],[Kolumna1]] = 0,0,IF(MOD(ekodom4[[#This Row],[Kolumna1]],5) = 0,300,0))</f>
        <v>0</v>
      </c>
      <c r="I189">
        <f>ekodom4[[#This Row],[Codziennie]]+ekodom4[[#This Row],[Prace]]+ekodom4[[#This Row],[Podlewanie]]</f>
        <v>190</v>
      </c>
      <c r="J189" s="3">
        <f>IF(ekodom4[[#This Row],[Zużycie]]&gt;ekodom4[[#This Row],[Stan]],ABS(ekodom4[[#This Row],[Zużycie]]-ekodom4[[#This Row],[Stan]]),0)</f>
        <v>0</v>
      </c>
      <c r="K189" s="3">
        <f>ekodom4[[#This Row],[Stan]]-ekodom4[[#This Row],[Zużycie]]+ekodom4[[#This Row],[Z wodociągów]]</f>
        <v>696</v>
      </c>
    </row>
    <row r="190" spans="1:11" x14ac:dyDescent="0.3">
      <c r="A190" s="1">
        <v>44750</v>
      </c>
      <c r="B190">
        <v>0</v>
      </c>
      <c r="C190">
        <f>ekodom4[[#This Row],[retencja]]+K189</f>
        <v>696</v>
      </c>
      <c r="D190">
        <v>190</v>
      </c>
      <c r="E190">
        <f>IF(WEEKDAY(ekodom4[[#This Row],[Data]],2) = 3,70,0)</f>
        <v>0</v>
      </c>
      <c r="F190" s="2">
        <f>IF(AND(MONTH(ekodom4[[#This Row],[Data]])&gt;=4,MONTH(ekodom4[[#This Row],[Data]])&lt;=9),1,0)</f>
        <v>1</v>
      </c>
      <c r="G190" s="2">
        <f>IF(ekodom4[[#This Row],[Czy data pod?]] = 1,IF(ekodom4[[#This Row],[retencja]] = 0,G189+1,0),0)</f>
        <v>1</v>
      </c>
      <c r="H190">
        <f>IF(ekodom4[[#This Row],[Kolumna1]] = 0,0,IF(MOD(ekodom4[[#This Row],[Kolumna1]],5) = 0,300,0))</f>
        <v>0</v>
      </c>
      <c r="I190">
        <f>ekodom4[[#This Row],[Codziennie]]+ekodom4[[#This Row],[Prace]]+ekodom4[[#This Row],[Podlewanie]]</f>
        <v>190</v>
      </c>
      <c r="J190" s="3">
        <f>IF(ekodom4[[#This Row],[Zużycie]]&gt;ekodom4[[#This Row],[Stan]],ABS(ekodom4[[#This Row],[Zużycie]]-ekodom4[[#This Row],[Stan]]),0)</f>
        <v>0</v>
      </c>
      <c r="K190" s="3">
        <f>ekodom4[[#This Row],[Stan]]-ekodom4[[#This Row],[Zużycie]]+ekodom4[[#This Row],[Z wodociągów]]</f>
        <v>506</v>
      </c>
    </row>
    <row r="191" spans="1:11" x14ac:dyDescent="0.3">
      <c r="A191" s="1">
        <v>44751</v>
      </c>
      <c r="B191">
        <v>0</v>
      </c>
      <c r="C191">
        <f>ekodom4[[#This Row],[retencja]]+K190</f>
        <v>506</v>
      </c>
      <c r="D191">
        <v>190</v>
      </c>
      <c r="E191">
        <f>IF(WEEKDAY(ekodom4[[#This Row],[Data]],2) = 3,70,0)</f>
        <v>0</v>
      </c>
      <c r="F191" s="2">
        <f>IF(AND(MONTH(ekodom4[[#This Row],[Data]])&gt;=4,MONTH(ekodom4[[#This Row],[Data]])&lt;=9),1,0)</f>
        <v>1</v>
      </c>
      <c r="G191" s="2">
        <f>IF(ekodom4[[#This Row],[Czy data pod?]] = 1,IF(ekodom4[[#This Row],[retencja]] = 0,G190+1,0),0)</f>
        <v>2</v>
      </c>
      <c r="H191">
        <f>IF(ekodom4[[#This Row],[Kolumna1]] = 0,0,IF(MOD(ekodom4[[#This Row],[Kolumna1]],5) = 0,300,0))</f>
        <v>0</v>
      </c>
      <c r="I191">
        <f>ekodom4[[#This Row],[Codziennie]]+ekodom4[[#This Row],[Prace]]+ekodom4[[#This Row],[Podlewanie]]</f>
        <v>190</v>
      </c>
      <c r="J191" s="3">
        <f>IF(ekodom4[[#This Row],[Zużycie]]&gt;ekodom4[[#This Row],[Stan]],ABS(ekodom4[[#This Row],[Zużycie]]-ekodom4[[#This Row],[Stan]]),0)</f>
        <v>0</v>
      </c>
      <c r="K191" s="3">
        <f>ekodom4[[#This Row],[Stan]]-ekodom4[[#This Row],[Zużycie]]+ekodom4[[#This Row],[Z wodociągów]]</f>
        <v>316</v>
      </c>
    </row>
    <row r="192" spans="1:11" x14ac:dyDescent="0.3">
      <c r="A192" s="1">
        <v>44752</v>
      </c>
      <c r="B192">
        <v>0</v>
      </c>
      <c r="C192">
        <f>ekodom4[[#This Row],[retencja]]+K191</f>
        <v>316</v>
      </c>
      <c r="D192">
        <v>190</v>
      </c>
      <c r="E192">
        <f>IF(WEEKDAY(ekodom4[[#This Row],[Data]],2) = 3,70,0)</f>
        <v>0</v>
      </c>
      <c r="F192" s="2">
        <f>IF(AND(MONTH(ekodom4[[#This Row],[Data]])&gt;=4,MONTH(ekodom4[[#This Row],[Data]])&lt;=9),1,0)</f>
        <v>1</v>
      </c>
      <c r="G192" s="2">
        <f>IF(ekodom4[[#This Row],[Czy data pod?]] = 1,IF(ekodom4[[#This Row],[retencja]] = 0,G191+1,0),0)</f>
        <v>3</v>
      </c>
      <c r="H192">
        <f>IF(ekodom4[[#This Row],[Kolumna1]] = 0,0,IF(MOD(ekodom4[[#This Row],[Kolumna1]],5) = 0,300,0))</f>
        <v>0</v>
      </c>
      <c r="I192">
        <f>ekodom4[[#This Row],[Codziennie]]+ekodom4[[#This Row],[Prace]]+ekodom4[[#This Row],[Podlewanie]]</f>
        <v>190</v>
      </c>
      <c r="J192" s="3">
        <f>IF(ekodom4[[#This Row],[Zużycie]]&gt;ekodom4[[#This Row],[Stan]],ABS(ekodom4[[#This Row],[Zużycie]]-ekodom4[[#This Row],[Stan]]),0)</f>
        <v>0</v>
      </c>
      <c r="K192" s="3">
        <f>ekodom4[[#This Row],[Stan]]-ekodom4[[#This Row],[Zużycie]]+ekodom4[[#This Row],[Z wodociągów]]</f>
        <v>126</v>
      </c>
    </row>
    <row r="193" spans="1:11" x14ac:dyDescent="0.3">
      <c r="A193" s="1">
        <v>44753</v>
      </c>
      <c r="B193">
        <v>170</v>
      </c>
      <c r="C193">
        <f>ekodom4[[#This Row],[retencja]]+K192</f>
        <v>296</v>
      </c>
      <c r="D193">
        <v>190</v>
      </c>
      <c r="E193">
        <f>IF(WEEKDAY(ekodom4[[#This Row],[Data]],2) = 3,70,0)</f>
        <v>0</v>
      </c>
      <c r="F193" s="2">
        <f>IF(AND(MONTH(ekodom4[[#This Row],[Data]])&gt;=4,MONTH(ekodom4[[#This Row],[Data]])&lt;=9),1,0)</f>
        <v>1</v>
      </c>
      <c r="G193" s="2">
        <f>IF(ekodom4[[#This Row],[Czy data pod?]] = 1,IF(ekodom4[[#This Row],[retencja]] = 0,G192+1,0),0)</f>
        <v>0</v>
      </c>
      <c r="H193">
        <f>IF(ekodom4[[#This Row],[Kolumna1]] = 0,0,IF(MOD(ekodom4[[#This Row],[Kolumna1]],5) = 0,300,0))</f>
        <v>0</v>
      </c>
      <c r="I193">
        <f>ekodom4[[#This Row],[Codziennie]]+ekodom4[[#This Row],[Prace]]+ekodom4[[#This Row],[Podlewanie]]</f>
        <v>190</v>
      </c>
      <c r="J193" s="3">
        <f>IF(ekodom4[[#This Row],[Zużycie]]&gt;ekodom4[[#This Row],[Stan]],ABS(ekodom4[[#This Row],[Zużycie]]-ekodom4[[#This Row],[Stan]]),0)</f>
        <v>0</v>
      </c>
      <c r="K193" s="3">
        <f>ekodom4[[#This Row],[Stan]]-ekodom4[[#This Row],[Zużycie]]+ekodom4[[#This Row],[Z wodociągów]]</f>
        <v>106</v>
      </c>
    </row>
    <row r="194" spans="1:11" x14ac:dyDescent="0.3">
      <c r="A194" s="1">
        <v>44754</v>
      </c>
      <c r="B194">
        <v>13</v>
      </c>
      <c r="C194">
        <f>ekodom4[[#This Row],[retencja]]+K193</f>
        <v>119</v>
      </c>
      <c r="D194">
        <v>190</v>
      </c>
      <c r="E194">
        <f>IF(WEEKDAY(ekodom4[[#This Row],[Data]],2) = 3,70,0)</f>
        <v>0</v>
      </c>
      <c r="F194" s="2">
        <f>IF(AND(MONTH(ekodom4[[#This Row],[Data]])&gt;=4,MONTH(ekodom4[[#This Row],[Data]])&lt;=9),1,0)</f>
        <v>1</v>
      </c>
      <c r="G194" s="2">
        <f>IF(ekodom4[[#This Row],[Czy data pod?]] = 1,IF(ekodom4[[#This Row],[retencja]] = 0,G193+1,0),0)</f>
        <v>0</v>
      </c>
      <c r="H194">
        <f>IF(ekodom4[[#This Row],[Kolumna1]] = 0,0,IF(MOD(ekodom4[[#This Row],[Kolumna1]],5) = 0,300,0))</f>
        <v>0</v>
      </c>
      <c r="I194">
        <f>ekodom4[[#This Row],[Codziennie]]+ekodom4[[#This Row],[Prace]]+ekodom4[[#This Row],[Podlewanie]]</f>
        <v>190</v>
      </c>
      <c r="J194" s="3">
        <f>IF(ekodom4[[#This Row],[Zużycie]]&gt;ekodom4[[#This Row],[Stan]],ABS(ekodom4[[#This Row],[Zużycie]]-ekodom4[[#This Row],[Stan]]),0)</f>
        <v>71</v>
      </c>
      <c r="K194" s="3">
        <f>ekodom4[[#This Row],[Stan]]-ekodom4[[#This Row],[Zużycie]]+ekodom4[[#This Row],[Z wodociągów]]</f>
        <v>0</v>
      </c>
    </row>
    <row r="195" spans="1:11" x14ac:dyDescent="0.3">
      <c r="A195" s="1">
        <v>44755</v>
      </c>
      <c r="B195">
        <v>0</v>
      </c>
      <c r="C195">
        <f>ekodom4[[#This Row],[retencja]]+K194</f>
        <v>0</v>
      </c>
      <c r="D195">
        <v>190</v>
      </c>
      <c r="E195">
        <f>IF(WEEKDAY(ekodom4[[#This Row],[Data]],2) = 3,70,0)</f>
        <v>70</v>
      </c>
      <c r="F195" s="2">
        <f>IF(AND(MONTH(ekodom4[[#This Row],[Data]])&gt;=4,MONTH(ekodom4[[#This Row],[Data]])&lt;=9),1,0)</f>
        <v>1</v>
      </c>
      <c r="G195" s="2">
        <f>IF(ekodom4[[#This Row],[Czy data pod?]] = 1,IF(ekodom4[[#This Row],[retencja]] = 0,G194+1,0),0)</f>
        <v>1</v>
      </c>
      <c r="H195">
        <f>IF(ekodom4[[#This Row],[Kolumna1]] = 0,0,IF(MOD(ekodom4[[#This Row],[Kolumna1]],5) = 0,300,0))</f>
        <v>0</v>
      </c>
      <c r="I195">
        <f>ekodom4[[#This Row],[Codziennie]]+ekodom4[[#This Row],[Prace]]+ekodom4[[#This Row],[Podlewanie]]</f>
        <v>260</v>
      </c>
      <c r="J195" s="3">
        <f>IF(ekodom4[[#This Row],[Zużycie]]&gt;ekodom4[[#This Row],[Stan]],ABS(ekodom4[[#This Row],[Zużycie]]-ekodom4[[#This Row],[Stan]]),0)</f>
        <v>260</v>
      </c>
      <c r="K195" s="3">
        <f>ekodom4[[#This Row],[Stan]]-ekodom4[[#This Row],[Zużycie]]+ekodom4[[#This Row],[Z wodociągów]]</f>
        <v>0</v>
      </c>
    </row>
    <row r="196" spans="1:11" x14ac:dyDescent="0.3">
      <c r="A196" s="1">
        <v>44756</v>
      </c>
      <c r="B196">
        <v>0</v>
      </c>
      <c r="C196">
        <f>ekodom4[[#This Row],[retencja]]+K195</f>
        <v>0</v>
      </c>
      <c r="D196">
        <v>190</v>
      </c>
      <c r="E196">
        <f>IF(WEEKDAY(ekodom4[[#This Row],[Data]],2) = 3,70,0)</f>
        <v>0</v>
      </c>
      <c r="F196" s="2">
        <f>IF(AND(MONTH(ekodom4[[#This Row],[Data]])&gt;=4,MONTH(ekodom4[[#This Row],[Data]])&lt;=9),1,0)</f>
        <v>1</v>
      </c>
      <c r="G196" s="2">
        <f>IF(ekodom4[[#This Row],[Czy data pod?]] = 1,IF(ekodom4[[#This Row],[retencja]] = 0,G195+1,0),0)</f>
        <v>2</v>
      </c>
      <c r="H196">
        <f>IF(ekodom4[[#This Row],[Kolumna1]] = 0,0,IF(MOD(ekodom4[[#This Row],[Kolumna1]],5) = 0,300,0))</f>
        <v>0</v>
      </c>
      <c r="I196">
        <f>ekodom4[[#This Row],[Codziennie]]+ekodom4[[#This Row],[Prace]]+ekodom4[[#This Row],[Podlewanie]]</f>
        <v>190</v>
      </c>
      <c r="J196" s="3">
        <f>IF(ekodom4[[#This Row],[Zużycie]]&gt;ekodom4[[#This Row],[Stan]],ABS(ekodom4[[#This Row],[Zużycie]]-ekodom4[[#This Row],[Stan]]),0)</f>
        <v>190</v>
      </c>
      <c r="K196" s="3">
        <f>ekodom4[[#This Row],[Stan]]-ekodom4[[#This Row],[Zużycie]]+ekodom4[[#This Row],[Z wodociągów]]</f>
        <v>0</v>
      </c>
    </row>
    <row r="197" spans="1:11" x14ac:dyDescent="0.3">
      <c r="A197" s="1">
        <v>44757</v>
      </c>
      <c r="B197">
        <v>0</v>
      </c>
      <c r="C197">
        <f>ekodom4[[#This Row],[retencja]]+K196</f>
        <v>0</v>
      </c>
      <c r="D197">
        <v>190</v>
      </c>
      <c r="E197">
        <f>IF(WEEKDAY(ekodom4[[#This Row],[Data]],2) = 3,70,0)</f>
        <v>0</v>
      </c>
      <c r="F197" s="2">
        <f>IF(AND(MONTH(ekodom4[[#This Row],[Data]])&gt;=4,MONTH(ekodom4[[#This Row],[Data]])&lt;=9),1,0)</f>
        <v>1</v>
      </c>
      <c r="G197" s="2">
        <f>IF(ekodom4[[#This Row],[Czy data pod?]] = 1,IF(ekodom4[[#This Row],[retencja]] = 0,G196+1,0),0)</f>
        <v>3</v>
      </c>
      <c r="H197">
        <f>IF(ekodom4[[#This Row],[Kolumna1]] = 0,0,IF(MOD(ekodom4[[#This Row],[Kolumna1]],5) = 0,300,0))</f>
        <v>0</v>
      </c>
      <c r="I197">
        <f>ekodom4[[#This Row],[Codziennie]]+ekodom4[[#This Row],[Prace]]+ekodom4[[#This Row],[Podlewanie]]</f>
        <v>190</v>
      </c>
      <c r="J197" s="3">
        <f>IF(ekodom4[[#This Row],[Zużycie]]&gt;ekodom4[[#This Row],[Stan]],ABS(ekodom4[[#This Row],[Zużycie]]-ekodom4[[#This Row],[Stan]]),0)</f>
        <v>190</v>
      </c>
      <c r="K197" s="3">
        <f>ekodom4[[#This Row],[Stan]]-ekodom4[[#This Row],[Zużycie]]+ekodom4[[#This Row],[Z wodociągów]]</f>
        <v>0</v>
      </c>
    </row>
    <row r="198" spans="1:11" x14ac:dyDescent="0.3">
      <c r="A198" s="1">
        <v>44758</v>
      </c>
      <c r="B198">
        <v>0</v>
      </c>
      <c r="C198">
        <f>ekodom4[[#This Row],[retencja]]+K197</f>
        <v>0</v>
      </c>
      <c r="D198">
        <v>190</v>
      </c>
      <c r="E198">
        <f>IF(WEEKDAY(ekodom4[[#This Row],[Data]],2) = 3,70,0)</f>
        <v>0</v>
      </c>
      <c r="F198" s="2">
        <f>IF(AND(MONTH(ekodom4[[#This Row],[Data]])&gt;=4,MONTH(ekodom4[[#This Row],[Data]])&lt;=9),1,0)</f>
        <v>1</v>
      </c>
      <c r="G198" s="2">
        <f>IF(ekodom4[[#This Row],[Czy data pod?]] = 1,IF(ekodom4[[#This Row],[retencja]] = 0,G197+1,0),0)</f>
        <v>4</v>
      </c>
      <c r="H198">
        <f>IF(ekodom4[[#This Row],[Kolumna1]] = 0,0,IF(MOD(ekodom4[[#This Row],[Kolumna1]],5) = 0,300,0))</f>
        <v>0</v>
      </c>
      <c r="I198">
        <f>ekodom4[[#This Row],[Codziennie]]+ekodom4[[#This Row],[Prace]]+ekodom4[[#This Row],[Podlewanie]]</f>
        <v>190</v>
      </c>
      <c r="J198" s="3">
        <f>IF(ekodom4[[#This Row],[Zużycie]]&gt;ekodom4[[#This Row],[Stan]],ABS(ekodom4[[#This Row],[Zużycie]]-ekodom4[[#This Row],[Stan]]),0)</f>
        <v>190</v>
      </c>
      <c r="K198" s="3">
        <f>ekodom4[[#This Row],[Stan]]-ekodom4[[#This Row],[Zużycie]]+ekodom4[[#This Row],[Z wodociągów]]</f>
        <v>0</v>
      </c>
    </row>
    <row r="199" spans="1:11" x14ac:dyDescent="0.3">
      <c r="A199" s="1">
        <v>44759</v>
      </c>
      <c r="B199">
        <v>518</v>
      </c>
      <c r="C199">
        <f>ekodom4[[#This Row],[retencja]]+K198</f>
        <v>518</v>
      </c>
      <c r="D199">
        <v>190</v>
      </c>
      <c r="E199">
        <f>IF(WEEKDAY(ekodom4[[#This Row],[Data]],2) = 3,70,0)</f>
        <v>0</v>
      </c>
      <c r="F199" s="2">
        <f>IF(AND(MONTH(ekodom4[[#This Row],[Data]])&gt;=4,MONTH(ekodom4[[#This Row],[Data]])&lt;=9),1,0)</f>
        <v>1</v>
      </c>
      <c r="G199" s="2">
        <f>IF(ekodom4[[#This Row],[Czy data pod?]] = 1,IF(ekodom4[[#This Row],[retencja]] = 0,G198+1,0),0)</f>
        <v>0</v>
      </c>
      <c r="H199">
        <f>IF(ekodom4[[#This Row],[Kolumna1]] = 0,0,IF(MOD(ekodom4[[#This Row],[Kolumna1]],5) = 0,300,0))</f>
        <v>0</v>
      </c>
      <c r="I199">
        <f>ekodom4[[#This Row],[Codziennie]]+ekodom4[[#This Row],[Prace]]+ekodom4[[#This Row],[Podlewanie]]</f>
        <v>190</v>
      </c>
      <c r="J199" s="3">
        <f>IF(ekodom4[[#This Row],[Zużycie]]&gt;ekodom4[[#This Row],[Stan]],ABS(ekodom4[[#This Row],[Zużycie]]-ekodom4[[#This Row],[Stan]]),0)</f>
        <v>0</v>
      </c>
      <c r="K199" s="3">
        <f>ekodom4[[#This Row],[Stan]]-ekodom4[[#This Row],[Zużycie]]+ekodom4[[#This Row],[Z wodociągów]]</f>
        <v>328</v>
      </c>
    </row>
    <row r="200" spans="1:11" x14ac:dyDescent="0.3">
      <c r="A200" s="1">
        <v>44760</v>
      </c>
      <c r="B200">
        <v>791</v>
      </c>
      <c r="C200">
        <f>ekodom4[[#This Row],[retencja]]+K199</f>
        <v>1119</v>
      </c>
      <c r="D200">
        <v>190</v>
      </c>
      <c r="E200">
        <f>IF(WEEKDAY(ekodom4[[#This Row],[Data]],2) = 3,70,0)</f>
        <v>0</v>
      </c>
      <c r="F200" s="2">
        <f>IF(AND(MONTH(ekodom4[[#This Row],[Data]])&gt;=4,MONTH(ekodom4[[#This Row],[Data]])&lt;=9),1,0)</f>
        <v>1</v>
      </c>
      <c r="G200" s="2">
        <f>IF(ekodom4[[#This Row],[Czy data pod?]] = 1,IF(ekodom4[[#This Row],[retencja]] = 0,G199+1,0),0)</f>
        <v>0</v>
      </c>
      <c r="H200">
        <f>IF(ekodom4[[#This Row],[Kolumna1]] = 0,0,IF(MOD(ekodom4[[#This Row],[Kolumna1]],5) = 0,300,0))</f>
        <v>0</v>
      </c>
      <c r="I200">
        <f>ekodom4[[#This Row],[Codziennie]]+ekodom4[[#This Row],[Prace]]+ekodom4[[#This Row],[Podlewanie]]</f>
        <v>190</v>
      </c>
      <c r="J200" s="3">
        <f>IF(ekodom4[[#This Row],[Zużycie]]&gt;ekodom4[[#This Row],[Stan]],ABS(ekodom4[[#This Row],[Zużycie]]-ekodom4[[#This Row],[Stan]]),0)</f>
        <v>0</v>
      </c>
      <c r="K200" s="3">
        <f>ekodom4[[#This Row],[Stan]]-ekodom4[[#This Row],[Zużycie]]+ekodom4[[#This Row],[Z wodociągów]]</f>
        <v>929</v>
      </c>
    </row>
    <row r="201" spans="1:11" x14ac:dyDescent="0.3">
      <c r="A201" s="1">
        <v>44761</v>
      </c>
      <c r="B201">
        <v>673</v>
      </c>
      <c r="C201">
        <f>ekodom4[[#This Row],[retencja]]+K200</f>
        <v>1602</v>
      </c>
      <c r="D201">
        <v>190</v>
      </c>
      <c r="E201">
        <f>IF(WEEKDAY(ekodom4[[#This Row],[Data]],2) = 3,70,0)</f>
        <v>0</v>
      </c>
      <c r="F201" s="2">
        <f>IF(AND(MONTH(ekodom4[[#This Row],[Data]])&gt;=4,MONTH(ekodom4[[#This Row],[Data]])&lt;=9),1,0)</f>
        <v>1</v>
      </c>
      <c r="G201" s="2">
        <f>IF(ekodom4[[#This Row],[Czy data pod?]] = 1,IF(ekodom4[[#This Row],[retencja]] = 0,G200+1,0),0)</f>
        <v>0</v>
      </c>
      <c r="H201">
        <f>IF(ekodom4[[#This Row],[Kolumna1]] = 0,0,IF(MOD(ekodom4[[#This Row],[Kolumna1]],5) = 0,300,0))</f>
        <v>0</v>
      </c>
      <c r="I201">
        <f>ekodom4[[#This Row],[Codziennie]]+ekodom4[[#This Row],[Prace]]+ekodom4[[#This Row],[Podlewanie]]</f>
        <v>190</v>
      </c>
      <c r="J201" s="3">
        <f>IF(ekodom4[[#This Row],[Zużycie]]&gt;ekodom4[[#This Row],[Stan]],ABS(ekodom4[[#This Row],[Zużycie]]-ekodom4[[#This Row],[Stan]]),0)</f>
        <v>0</v>
      </c>
      <c r="K201" s="3">
        <f>ekodom4[[#This Row],[Stan]]-ekodom4[[#This Row],[Zużycie]]+ekodom4[[#This Row],[Z wodociągów]]</f>
        <v>1412</v>
      </c>
    </row>
    <row r="202" spans="1:11" x14ac:dyDescent="0.3">
      <c r="A202" s="1">
        <v>44762</v>
      </c>
      <c r="B202">
        <v>601</v>
      </c>
      <c r="C202">
        <f>ekodom4[[#This Row],[retencja]]+K201</f>
        <v>2013</v>
      </c>
      <c r="D202">
        <v>190</v>
      </c>
      <c r="E202">
        <f>IF(WEEKDAY(ekodom4[[#This Row],[Data]],2) = 3,70,0)</f>
        <v>70</v>
      </c>
      <c r="F202" s="2">
        <f>IF(AND(MONTH(ekodom4[[#This Row],[Data]])&gt;=4,MONTH(ekodom4[[#This Row],[Data]])&lt;=9),1,0)</f>
        <v>1</v>
      </c>
      <c r="G202" s="2">
        <f>IF(ekodom4[[#This Row],[Czy data pod?]] = 1,IF(ekodom4[[#This Row],[retencja]] = 0,G201+1,0),0)</f>
        <v>0</v>
      </c>
      <c r="H202">
        <f>IF(ekodom4[[#This Row],[Kolumna1]] = 0,0,IF(MOD(ekodom4[[#This Row],[Kolumna1]],5) = 0,300,0))</f>
        <v>0</v>
      </c>
      <c r="I202">
        <f>ekodom4[[#This Row],[Codziennie]]+ekodom4[[#This Row],[Prace]]+ekodom4[[#This Row],[Podlewanie]]</f>
        <v>260</v>
      </c>
      <c r="J202" s="3">
        <f>IF(ekodom4[[#This Row],[Zużycie]]&gt;ekodom4[[#This Row],[Stan]],ABS(ekodom4[[#This Row],[Zużycie]]-ekodom4[[#This Row],[Stan]]),0)</f>
        <v>0</v>
      </c>
      <c r="K202" s="3">
        <f>ekodom4[[#This Row],[Stan]]-ekodom4[[#This Row],[Zużycie]]+ekodom4[[#This Row],[Z wodociągów]]</f>
        <v>1753</v>
      </c>
    </row>
    <row r="203" spans="1:11" x14ac:dyDescent="0.3">
      <c r="A203" s="1">
        <v>44763</v>
      </c>
      <c r="B203">
        <v>612</v>
      </c>
      <c r="C203">
        <f>ekodom4[[#This Row],[retencja]]+K202</f>
        <v>2365</v>
      </c>
      <c r="D203">
        <v>190</v>
      </c>
      <c r="E203">
        <f>IF(WEEKDAY(ekodom4[[#This Row],[Data]],2) = 3,70,0)</f>
        <v>0</v>
      </c>
      <c r="F203" s="2">
        <f>IF(AND(MONTH(ekodom4[[#This Row],[Data]])&gt;=4,MONTH(ekodom4[[#This Row],[Data]])&lt;=9),1,0)</f>
        <v>1</v>
      </c>
      <c r="G203" s="2">
        <f>IF(ekodom4[[#This Row],[Czy data pod?]] = 1,IF(ekodom4[[#This Row],[retencja]] = 0,G202+1,0),0)</f>
        <v>0</v>
      </c>
      <c r="H203">
        <f>IF(ekodom4[[#This Row],[Kolumna1]] = 0,0,IF(MOD(ekodom4[[#This Row],[Kolumna1]],5) = 0,300,0))</f>
        <v>0</v>
      </c>
      <c r="I203">
        <f>ekodom4[[#This Row],[Codziennie]]+ekodom4[[#This Row],[Prace]]+ekodom4[[#This Row],[Podlewanie]]</f>
        <v>190</v>
      </c>
      <c r="J203" s="3">
        <f>IF(ekodom4[[#This Row],[Zużycie]]&gt;ekodom4[[#This Row],[Stan]],ABS(ekodom4[[#This Row],[Zużycie]]-ekodom4[[#This Row],[Stan]]),0)</f>
        <v>0</v>
      </c>
      <c r="K203" s="3">
        <f>ekodom4[[#This Row],[Stan]]-ekodom4[[#This Row],[Zużycie]]+ekodom4[[#This Row],[Z wodociągów]]</f>
        <v>2175</v>
      </c>
    </row>
    <row r="204" spans="1:11" x14ac:dyDescent="0.3">
      <c r="A204" s="1">
        <v>44764</v>
      </c>
      <c r="B204">
        <v>705</v>
      </c>
      <c r="C204">
        <f>ekodom4[[#This Row],[retencja]]+K203</f>
        <v>2880</v>
      </c>
      <c r="D204">
        <v>190</v>
      </c>
      <c r="E204">
        <f>IF(WEEKDAY(ekodom4[[#This Row],[Data]],2) = 3,70,0)</f>
        <v>0</v>
      </c>
      <c r="F204" s="2">
        <f>IF(AND(MONTH(ekodom4[[#This Row],[Data]])&gt;=4,MONTH(ekodom4[[#This Row],[Data]])&lt;=9),1,0)</f>
        <v>1</v>
      </c>
      <c r="G204" s="2">
        <f>IF(ekodom4[[#This Row],[Czy data pod?]] = 1,IF(ekodom4[[#This Row],[retencja]] = 0,G203+1,0),0)</f>
        <v>0</v>
      </c>
      <c r="H204">
        <f>IF(ekodom4[[#This Row],[Kolumna1]] = 0,0,IF(MOD(ekodom4[[#This Row],[Kolumna1]],5) = 0,300,0))</f>
        <v>0</v>
      </c>
      <c r="I204">
        <f>ekodom4[[#This Row],[Codziennie]]+ekodom4[[#This Row],[Prace]]+ekodom4[[#This Row],[Podlewanie]]</f>
        <v>190</v>
      </c>
      <c r="J204" s="3">
        <f>IF(ekodom4[[#This Row],[Zużycie]]&gt;ekodom4[[#This Row],[Stan]],ABS(ekodom4[[#This Row],[Zużycie]]-ekodom4[[#This Row],[Stan]]),0)</f>
        <v>0</v>
      </c>
      <c r="K204" s="3">
        <f>ekodom4[[#This Row],[Stan]]-ekodom4[[#This Row],[Zużycie]]+ekodom4[[#This Row],[Z wodociągów]]</f>
        <v>2690</v>
      </c>
    </row>
    <row r="205" spans="1:11" x14ac:dyDescent="0.3">
      <c r="A205" s="1">
        <v>44765</v>
      </c>
      <c r="B205">
        <v>0</v>
      </c>
      <c r="C205">
        <f>ekodom4[[#This Row],[retencja]]+K204</f>
        <v>2690</v>
      </c>
      <c r="D205">
        <v>190</v>
      </c>
      <c r="E205">
        <f>IF(WEEKDAY(ekodom4[[#This Row],[Data]],2) = 3,70,0)</f>
        <v>0</v>
      </c>
      <c r="F205" s="2">
        <f>IF(AND(MONTH(ekodom4[[#This Row],[Data]])&gt;=4,MONTH(ekodom4[[#This Row],[Data]])&lt;=9),1,0)</f>
        <v>1</v>
      </c>
      <c r="G205" s="2">
        <f>IF(ekodom4[[#This Row],[Czy data pod?]] = 1,IF(ekodom4[[#This Row],[retencja]] = 0,G204+1,0),0)</f>
        <v>1</v>
      </c>
      <c r="H205">
        <f>IF(ekodom4[[#This Row],[Kolumna1]] = 0,0,IF(MOD(ekodom4[[#This Row],[Kolumna1]],5) = 0,300,0))</f>
        <v>0</v>
      </c>
      <c r="I205">
        <f>ekodom4[[#This Row],[Codziennie]]+ekodom4[[#This Row],[Prace]]+ekodom4[[#This Row],[Podlewanie]]</f>
        <v>190</v>
      </c>
      <c r="J205" s="3">
        <f>IF(ekodom4[[#This Row],[Zużycie]]&gt;ekodom4[[#This Row],[Stan]],ABS(ekodom4[[#This Row],[Zużycie]]-ekodom4[[#This Row],[Stan]]),0)</f>
        <v>0</v>
      </c>
      <c r="K205" s="3">
        <f>ekodom4[[#This Row],[Stan]]-ekodom4[[#This Row],[Zużycie]]+ekodom4[[#This Row],[Z wodociągów]]</f>
        <v>2500</v>
      </c>
    </row>
    <row r="206" spans="1:11" x14ac:dyDescent="0.3">
      <c r="A206" s="1">
        <v>44766</v>
      </c>
      <c r="B206">
        <v>0</v>
      </c>
      <c r="C206">
        <f>ekodom4[[#This Row],[retencja]]+K205</f>
        <v>2500</v>
      </c>
      <c r="D206">
        <v>190</v>
      </c>
      <c r="E206">
        <f>IF(WEEKDAY(ekodom4[[#This Row],[Data]],2) = 3,70,0)</f>
        <v>0</v>
      </c>
      <c r="F206" s="2">
        <f>IF(AND(MONTH(ekodom4[[#This Row],[Data]])&gt;=4,MONTH(ekodom4[[#This Row],[Data]])&lt;=9),1,0)</f>
        <v>1</v>
      </c>
      <c r="G206" s="2">
        <f>IF(ekodom4[[#This Row],[Czy data pod?]] = 1,IF(ekodom4[[#This Row],[retencja]] = 0,G205+1,0),0)</f>
        <v>2</v>
      </c>
      <c r="H206">
        <f>IF(ekodom4[[#This Row],[Kolumna1]] = 0,0,IF(MOD(ekodom4[[#This Row],[Kolumna1]],5) = 0,300,0))</f>
        <v>0</v>
      </c>
      <c r="I206">
        <f>ekodom4[[#This Row],[Codziennie]]+ekodom4[[#This Row],[Prace]]+ekodom4[[#This Row],[Podlewanie]]</f>
        <v>190</v>
      </c>
      <c r="J206" s="3">
        <f>IF(ekodom4[[#This Row],[Zużycie]]&gt;ekodom4[[#This Row],[Stan]],ABS(ekodom4[[#This Row],[Zużycie]]-ekodom4[[#This Row],[Stan]]),0)</f>
        <v>0</v>
      </c>
      <c r="K206" s="3">
        <f>ekodom4[[#This Row],[Stan]]-ekodom4[[#This Row],[Zużycie]]+ekodom4[[#This Row],[Z wodociągów]]</f>
        <v>2310</v>
      </c>
    </row>
    <row r="207" spans="1:11" x14ac:dyDescent="0.3">
      <c r="A207" s="1">
        <v>44767</v>
      </c>
      <c r="B207">
        <v>1100</v>
      </c>
      <c r="C207">
        <f>ekodom4[[#This Row],[retencja]]+K206</f>
        <v>3410</v>
      </c>
      <c r="D207">
        <v>190</v>
      </c>
      <c r="E207">
        <f>IF(WEEKDAY(ekodom4[[#This Row],[Data]],2) = 3,70,0)</f>
        <v>0</v>
      </c>
      <c r="F207" s="2">
        <f>IF(AND(MONTH(ekodom4[[#This Row],[Data]])&gt;=4,MONTH(ekodom4[[#This Row],[Data]])&lt;=9),1,0)</f>
        <v>1</v>
      </c>
      <c r="G207" s="2">
        <f>IF(ekodom4[[#This Row],[Czy data pod?]] = 1,IF(ekodom4[[#This Row],[retencja]] = 0,G206+1,0),0)</f>
        <v>0</v>
      </c>
      <c r="H207">
        <f>IF(ekodom4[[#This Row],[Kolumna1]] = 0,0,IF(MOD(ekodom4[[#This Row],[Kolumna1]],5) = 0,300,0))</f>
        <v>0</v>
      </c>
      <c r="I207">
        <f>ekodom4[[#This Row],[Codziennie]]+ekodom4[[#This Row],[Prace]]+ekodom4[[#This Row],[Podlewanie]]</f>
        <v>190</v>
      </c>
      <c r="J207" s="3">
        <f>IF(ekodom4[[#This Row],[Zużycie]]&gt;ekodom4[[#This Row],[Stan]],ABS(ekodom4[[#This Row],[Zużycie]]-ekodom4[[#This Row],[Stan]]),0)</f>
        <v>0</v>
      </c>
      <c r="K207" s="3">
        <f>ekodom4[[#This Row],[Stan]]-ekodom4[[#This Row],[Zużycie]]+ekodom4[[#This Row],[Z wodociągów]]</f>
        <v>3220</v>
      </c>
    </row>
    <row r="208" spans="1:11" x14ac:dyDescent="0.3">
      <c r="A208" s="1">
        <v>44768</v>
      </c>
      <c r="B208">
        <v>118</v>
      </c>
      <c r="C208">
        <f>ekodom4[[#This Row],[retencja]]+K207</f>
        <v>3338</v>
      </c>
      <c r="D208">
        <v>190</v>
      </c>
      <c r="E208">
        <f>IF(WEEKDAY(ekodom4[[#This Row],[Data]],2) = 3,70,0)</f>
        <v>0</v>
      </c>
      <c r="F208" s="2">
        <f>IF(AND(MONTH(ekodom4[[#This Row],[Data]])&gt;=4,MONTH(ekodom4[[#This Row],[Data]])&lt;=9),1,0)</f>
        <v>1</v>
      </c>
      <c r="G208" s="2">
        <f>IF(ekodom4[[#This Row],[Czy data pod?]] = 1,IF(ekodom4[[#This Row],[retencja]] = 0,G207+1,0),0)</f>
        <v>0</v>
      </c>
      <c r="H208">
        <f>IF(ekodom4[[#This Row],[Kolumna1]] = 0,0,IF(MOD(ekodom4[[#This Row],[Kolumna1]],5) = 0,300,0))</f>
        <v>0</v>
      </c>
      <c r="I208">
        <f>ekodom4[[#This Row],[Codziennie]]+ekodom4[[#This Row],[Prace]]+ekodom4[[#This Row],[Podlewanie]]</f>
        <v>190</v>
      </c>
      <c r="J208" s="3">
        <f>IF(ekodom4[[#This Row],[Zużycie]]&gt;ekodom4[[#This Row],[Stan]],ABS(ekodom4[[#This Row],[Zużycie]]-ekodom4[[#This Row],[Stan]]),0)</f>
        <v>0</v>
      </c>
      <c r="K208" s="3">
        <f>ekodom4[[#This Row],[Stan]]-ekodom4[[#This Row],[Zużycie]]+ekodom4[[#This Row],[Z wodociągów]]</f>
        <v>3148</v>
      </c>
    </row>
    <row r="209" spans="1:11" x14ac:dyDescent="0.3">
      <c r="A209" s="1">
        <v>44769</v>
      </c>
      <c r="B209">
        <v>69</v>
      </c>
      <c r="C209">
        <f>ekodom4[[#This Row],[retencja]]+K208</f>
        <v>3217</v>
      </c>
      <c r="D209">
        <v>190</v>
      </c>
      <c r="E209">
        <f>IF(WEEKDAY(ekodom4[[#This Row],[Data]],2) = 3,70,0)</f>
        <v>70</v>
      </c>
      <c r="F209" s="2">
        <f>IF(AND(MONTH(ekodom4[[#This Row],[Data]])&gt;=4,MONTH(ekodom4[[#This Row],[Data]])&lt;=9),1,0)</f>
        <v>1</v>
      </c>
      <c r="G209" s="2">
        <f>IF(ekodom4[[#This Row],[Czy data pod?]] = 1,IF(ekodom4[[#This Row],[retencja]] = 0,G208+1,0),0)</f>
        <v>0</v>
      </c>
      <c r="H209">
        <f>IF(ekodom4[[#This Row],[Kolumna1]] = 0,0,IF(MOD(ekodom4[[#This Row],[Kolumna1]],5) = 0,300,0))</f>
        <v>0</v>
      </c>
      <c r="I209">
        <f>ekodom4[[#This Row],[Codziennie]]+ekodom4[[#This Row],[Prace]]+ekodom4[[#This Row],[Podlewanie]]</f>
        <v>260</v>
      </c>
      <c r="J209" s="3">
        <f>IF(ekodom4[[#This Row],[Zużycie]]&gt;ekodom4[[#This Row],[Stan]],ABS(ekodom4[[#This Row],[Zużycie]]-ekodom4[[#This Row],[Stan]]),0)</f>
        <v>0</v>
      </c>
      <c r="K209" s="3">
        <f>ekodom4[[#This Row],[Stan]]-ekodom4[[#This Row],[Zużycie]]+ekodom4[[#This Row],[Z wodociągów]]</f>
        <v>2957</v>
      </c>
    </row>
    <row r="210" spans="1:11" x14ac:dyDescent="0.3">
      <c r="A210" s="1">
        <v>44770</v>
      </c>
      <c r="B210">
        <v>0</v>
      </c>
      <c r="C210">
        <f>ekodom4[[#This Row],[retencja]]+K209</f>
        <v>2957</v>
      </c>
      <c r="D210">
        <v>190</v>
      </c>
      <c r="E210">
        <f>IF(WEEKDAY(ekodom4[[#This Row],[Data]],2) = 3,70,0)</f>
        <v>0</v>
      </c>
      <c r="F210" s="2">
        <f>IF(AND(MONTH(ekodom4[[#This Row],[Data]])&gt;=4,MONTH(ekodom4[[#This Row],[Data]])&lt;=9),1,0)</f>
        <v>1</v>
      </c>
      <c r="G210" s="2">
        <f>IF(ekodom4[[#This Row],[Czy data pod?]] = 1,IF(ekodom4[[#This Row],[retencja]] = 0,G209+1,0),0)</f>
        <v>1</v>
      </c>
      <c r="H210">
        <f>IF(ekodom4[[#This Row],[Kolumna1]] = 0,0,IF(MOD(ekodom4[[#This Row],[Kolumna1]],5) = 0,300,0))</f>
        <v>0</v>
      </c>
      <c r="I210">
        <f>ekodom4[[#This Row],[Codziennie]]+ekodom4[[#This Row],[Prace]]+ekodom4[[#This Row],[Podlewanie]]</f>
        <v>190</v>
      </c>
      <c r="J210" s="3">
        <f>IF(ekodom4[[#This Row],[Zużycie]]&gt;ekodom4[[#This Row],[Stan]],ABS(ekodom4[[#This Row],[Zużycie]]-ekodom4[[#This Row],[Stan]]),0)</f>
        <v>0</v>
      </c>
      <c r="K210" s="3">
        <f>ekodom4[[#This Row],[Stan]]-ekodom4[[#This Row],[Zużycie]]+ekodom4[[#This Row],[Z wodociągów]]</f>
        <v>2767</v>
      </c>
    </row>
    <row r="211" spans="1:11" x14ac:dyDescent="0.3">
      <c r="A211" s="1">
        <v>44771</v>
      </c>
      <c r="B211">
        <v>0</v>
      </c>
      <c r="C211">
        <f>ekodom4[[#This Row],[retencja]]+K210</f>
        <v>2767</v>
      </c>
      <c r="D211">
        <v>190</v>
      </c>
      <c r="E211">
        <f>IF(WEEKDAY(ekodom4[[#This Row],[Data]],2) = 3,70,0)</f>
        <v>0</v>
      </c>
      <c r="F211" s="2">
        <f>IF(AND(MONTH(ekodom4[[#This Row],[Data]])&gt;=4,MONTH(ekodom4[[#This Row],[Data]])&lt;=9),1,0)</f>
        <v>1</v>
      </c>
      <c r="G211" s="2">
        <f>IF(ekodom4[[#This Row],[Czy data pod?]] = 1,IF(ekodom4[[#This Row],[retencja]] = 0,G210+1,0),0)</f>
        <v>2</v>
      </c>
      <c r="H211">
        <f>IF(ekodom4[[#This Row],[Kolumna1]] = 0,0,IF(MOD(ekodom4[[#This Row],[Kolumna1]],5) = 0,300,0))</f>
        <v>0</v>
      </c>
      <c r="I211">
        <f>ekodom4[[#This Row],[Codziennie]]+ekodom4[[#This Row],[Prace]]+ekodom4[[#This Row],[Podlewanie]]</f>
        <v>190</v>
      </c>
      <c r="J211" s="3">
        <f>IF(ekodom4[[#This Row],[Zużycie]]&gt;ekodom4[[#This Row],[Stan]],ABS(ekodom4[[#This Row],[Zużycie]]-ekodom4[[#This Row],[Stan]]),0)</f>
        <v>0</v>
      </c>
      <c r="K211" s="3">
        <f>ekodom4[[#This Row],[Stan]]-ekodom4[[#This Row],[Zużycie]]+ekodom4[[#This Row],[Z wodociągów]]</f>
        <v>2577</v>
      </c>
    </row>
    <row r="212" spans="1:11" x14ac:dyDescent="0.3">
      <c r="A212" s="1">
        <v>44772</v>
      </c>
      <c r="B212">
        <v>0</v>
      </c>
      <c r="C212">
        <f>ekodom4[[#This Row],[retencja]]+K211</f>
        <v>2577</v>
      </c>
      <c r="D212">
        <v>190</v>
      </c>
      <c r="E212">
        <f>IF(WEEKDAY(ekodom4[[#This Row],[Data]],2) = 3,70,0)</f>
        <v>0</v>
      </c>
      <c r="F212" s="2">
        <f>IF(AND(MONTH(ekodom4[[#This Row],[Data]])&gt;=4,MONTH(ekodom4[[#This Row],[Data]])&lt;=9),1,0)</f>
        <v>1</v>
      </c>
      <c r="G212" s="2">
        <f>IF(ekodom4[[#This Row],[Czy data pod?]] = 1,IF(ekodom4[[#This Row],[retencja]] = 0,G211+1,0),0)</f>
        <v>3</v>
      </c>
      <c r="H212">
        <f>IF(ekodom4[[#This Row],[Kolumna1]] = 0,0,IF(MOD(ekodom4[[#This Row],[Kolumna1]],5) = 0,300,0))</f>
        <v>0</v>
      </c>
      <c r="I212">
        <f>ekodom4[[#This Row],[Codziennie]]+ekodom4[[#This Row],[Prace]]+ekodom4[[#This Row],[Podlewanie]]</f>
        <v>190</v>
      </c>
      <c r="J212" s="3">
        <f>IF(ekodom4[[#This Row],[Zużycie]]&gt;ekodom4[[#This Row],[Stan]],ABS(ekodom4[[#This Row],[Zużycie]]-ekodom4[[#This Row],[Stan]]),0)</f>
        <v>0</v>
      </c>
      <c r="K212" s="3">
        <f>ekodom4[[#This Row],[Stan]]-ekodom4[[#This Row],[Zużycie]]+ekodom4[[#This Row],[Z wodociągów]]</f>
        <v>2387</v>
      </c>
    </row>
    <row r="213" spans="1:11" x14ac:dyDescent="0.3">
      <c r="A213" s="1">
        <v>44773</v>
      </c>
      <c r="B213">
        <v>0</v>
      </c>
      <c r="C213">
        <f>ekodom4[[#This Row],[retencja]]+K212</f>
        <v>2387</v>
      </c>
      <c r="D213">
        <v>190</v>
      </c>
      <c r="E213">
        <f>IF(WEEKDAY(ekodom4[[#This Row],[Data]],2) = 3,70,0)</f>
        <v>0</v>
      </c>
      <c r="F213" s="2">
        <f>IF(AND(MONTH(ekodom4[[#This Row],[Data]])&gt;=4,MONTH(ekodom4[[#This Row],[Data]])&lt;=9),1,0)</f>
        <v>1</v>
      </c>
      <c r="G213" s="2">
        <f>IF(ekodom4[[#This Row],[Czy data pod?]] = 1,IF(ekodom4[[#This Row],[retencja]] = 0,G212+1,0),0)</f>
        <v>4</v>
      </c>
      <c r="H213">
        <f>IF(ekodom4[[#This Row],[Kolumna1]] = 0,0,IF(MOD(ekodom4[[#This Row],[Kolumna1]],5) = 0,300,0))</f>
        <v>0</v>
      </c>
      <c r="I213">
        <f>ekodom4[[#This Row],[Codziennie]]+ekodom4[[#This Row],[Prace]]+ekodom4[[#This Row],[Podlewanie]]</f>
        <v>190</v>
      </c>
      <c r="J213" s="3">
        <f>IF(ekodom4[[#This Row],[Zużycie]]&gt;ekodom4[[#This Row],[Stan]],ABS(ekodom4[[#This Row],[Zużycie]]-ekodom4[[#This Row],[Stan]]),0)</f>
        <v>0</v>
      </c>
      <c r="K213" s="3">
        <f>ekodom4[[#This Row],[Stan]]-ekodom4[[#This Row],[Zużycie]]+ekodom4[[#This Row],[Z wodociągów]]</f>
        <v>2197</v>
      </c>
    </row>
    <row r="214" spans="1:11" x14ac:dyDescent="0.3">
      <c r="A214" s="1">
        <v>44774</v>
      </c>
      <c r="B214">
        <v>0</v>
      </c>
      <c r="C214">
        <f>ekodom4[[#This Row],[retencja]]+K213</f>
        <v>2197</v>
      </c>
      <c r="D214">
        <v>190</v>
      </c>
      <c r="E214">
        <f>IF(WEEKDAY(ekodom4[[#This Row],[Data]],2) = 3,70,0)</f>
        <v>0</v>
      </c>
      <c r="F214" s="2">
        <f>IF(AND(MONTH(ekodom4[[#This Row],[Data]])&gt;=4,MONTH(ekodom4[[#This Row],[Data]])&lt;=9),1,0)</f>
        <v>1</v>
      </c>
      <c r="G214" s="2">
        <f>IF(ekodom4[[#This Row],[Czy data pod?]] = 1,IF(ekodom4[[#This Row],[retencja]] = 0,G213+1,0),0)</f>
        <v>5</v>
      </c>
      <c r="H214">
        <f>IF(ekodom4[[#This Row],[Kolumna1]] = 0,0,IF(MOD(ekodom4[[#This Row],[Kolumna1]],5) = 0,300,0))</f>
        <v>300</v>
      </c>
      <c r="I214">
        <f>ekodom4[[#This Row],[Codziennie]]+ekodom4[[#This Row],[Prace]]+ekodom4[[#This Row],[Podlewanie]]</f>
        <v>490</v>
      </c>
      <c r="J214" s="3">
        <f>IF(ekodom4[[#This Row],[Zużycie]]&gt;ekodom4[[#This Row],[Stan]],ABS(ekodom4[[#This Row],[Zużycie]]-ekodom4[[#This Row],[Stan]]),0)</f>
        <v>0</v>
      </c>
      <c r="K214" s="3">
        <f>ekodom4[[#This Row],[Stan]]-ekodom4[[#This Row],[Zużycie]]+ekodom4[[#This Row],[Z wodociągów]]</f>
        <v>1707</v>
      </c>
    </row>
    <row r="215" spans="1:11" x14ac:dyDescent="0.3">
      <c r="A215" s="1">
        <v>44775</v>
      </c>
      <c r="B215">
        <v>0</v>
      </c>
      <c r="C215">
        <f>ekodom4[[#This Row],[retencja]]+K214</f>
        <v>1707</v>
      </c>
      <c r="D215">
        <v>190</v>
      </c>
      <c r="E215">
        <f>IF(WEEKDAY(ekodom4[[#This Row],[Data]],2) = 3,70,0)</f>
        <v>0</v>
      </c>
      <c r="F215" s="2">
        <f>IF(AND(MONTH(ekodom4[[#This Row],[Data]])&gt;=4,MONTH(ekodom4[[#This Row],[Data]])&lt;=9),1,0)</f>
        <v>1</v>
      </c>
      <c r="G215" s="2">
        <f>IF(ekodom4[[#This Row],[Czy data pod?]] = 1,IF(ekodom4[[#This Row],[retencja]] = 0,G214+1,0),0)</f>
        <v>6</v>
      </c>
      <c r="H215">
        <f>IF(ekodom4[[#This Row],[Kolumna1]] = 0,0,IF(MOD(ekodom4[[#This Row],[Kolumna1]],5) = 0,300,0))</f>
        <v>0</v>
      </c>
      <c r="I215">
        <f>ekodom4[[#This Row],[Codziennie]]+ekodom4[[#This Row],[Prace]]+ekodom4[[#This Row],[Podlewanie]]</f>
        <v>190</v>
      </c>
      <c r="J215" s="3">
        <f>IF(ekodom4[[#This Row],[Zużycie]]&gt;ekodom4[[#This Row],[Stan]],ABS(ekodom4[[#This Row],[Zużycie]]-ekodom4[[#This Row],[Stan]]),0)</f>
        <v>0</v>
      </c>
      <c r="K215" s="3">
        <f>ekodom4[[#This Row],[Stan]]-ekodom4[[#This Row],[Zużycie]]+ekodom4[[#This Row],[Z wodociągów]]</f>
        <v>1517</v>
      </c>
    </row>
    <row r="216" spans="1:11" x14ac:dyDescent="0.3">
      <c r="A216" s="1">
        <v>44776</v>
      </c>
      <c r="B216">
        <v>0</v>
      </c>
      <c r="C216">
        <f>ekodom4[[#This Row],[retencja]]+K215</f>
        <v>1517</v>
      </c>
      <c r="D216">
        <v>190</v>
      </c>
      <c r="E216">
        <f>IF(WEEKDAY(ekodom4[[#This Row],[Data]],2) = 3,70,0)</f>
        <v>70</v>
      </c>
      <c r="F216" s="2">
        <f>IF(AND(MONTH(ekodom4[[#This Row],[Data]])&gt;=4,MONTH(ekodom4[[#This Row],[Data]])&lt;=9),1,0)</f>
        <v>1</v>
      </c>
      <c r="G216" s="2">
        <f>IF(ekodom4[[#This Row],[Czy data pod?]] = 1,IF(ekodom4[[#This Row],[retencja]] = 0,G215+1,0),0)</f>
        <v>7</v>
      </c>
      <c r="H216">
        <f>IF(ekodom4[[#This Row],[Kolumna1]] = 0,0,IF(MOD(ekodom4[[#This Row],[Kolumna1]],5) = 0,300,0))</f>
        <v>0</v>
      </c>
      <c r="I216">
        <f>ekodom4[[#This Row],[Codziennie]]+ekodom4[[#This Row],[Prace]]+ekodom4[[#This Row],[Podlewanie]]</f>
        <v>260</v>
      </c>
      <c r="J216" s="3">
        <f>IF(ekodom4[[#This Row],[Zużycie]]&gt;ekodom4[[#This Row],[Stan]],ABS(ekodom4[[#This Row],[Zużycie]]-ekodom4[[#This Row],[Stan]]),0)</f>
        <v>0</v>
      </c>
      <c r="K216" s="3">
        <f>ekodom4[[#This Row],[Stan]]-ekodom4[[#This Row],[Zużycie]]+ekodom4[[#This Row],[Z wodociągów]]</f>
        <v>1257</v>
      </c>
    </row>
    <row r="217" spans="1:11" x14ac:dyDescent="0.3">
      <c r="A217" s="1">
        <v>44777</v>
      </c>
      <c r="B217">
        <v>0</v>
      </c>
      <c r="C217">
        <f>ekodom4[[#This Row],[retencja]]+K216</f>
        <v>1257</v>
      </c>
      <c r="D217">
        <v>190</v>
      </c>
      <c r="E217">
        <f>IF(WEEKDAY(ekodom4[[#This Row],[Data]],2) = 3,70,0)</f>
        <v>0</v>
      </c>
      <c r="F217" s="2">
        <f>IF(AND(MONTH(ekodom4[[#This Row],[Data]])&gt;=4,MONTH(ekodom4[[#This Row],[Data]])&lt;=9),1,0)</f>
        <v>1</v>
      </c>
      <c r="G217" s="2">
        <f>IF(ekodom4[[#This Row],[Czy data pod?]] = 1,IF(ekodom4[[#This Row],[retencja]] = 0,G216+1,0),0)</f>
        <v>8</v>
      </c>
      <c r="H217">
        <f>IF(ekodom4[[#This Row],[Kolumna1]] = 0,0,IF(MOD(ekodom4[[#This Row],[Kolumna1]],5) = 0,300,0))</f>
        <v>0</v>
      </c>
      <c r="I217">
        <f>ekodom4[[#This Row],[Codziennie]]+ekodom4[[#This Row],[Prace]]+ekodom4[[#This Row],[Podlewanie]]</f>
        <v>190</v>
      </c>
      <c r="J217" s="3">
        <f>IF(ekodom4[[#This Row],[Zużycie]]&gt;ekodom4[[#This Row],[Stan]],ABS(ekodom4[[#This Row],[Zużycie]]-ekodom4[[#This Row],[Stan]]),0)</f>
        <v>0</v>
      </c>
      <c r="K217" s="3">
        <f>ekodom4[[#This Row],[Stan]]-ekodom4[[#This Row],[Zużycie]]+ekodom4[[#This Row],[Z wodociągów]]</f>
        <v>1067</v>
      </c>
    </row>
    <row r="218" spans="1:11" x14ac:dyDescent="0.3">
      <c r="A218" s="1">
        <v>44778</v>
      </c>
      <c r="B218">
        <v>0</v>
      </c>
      <c r="C218">
        <f>ekodom4[[#This Row],[retencja]]+K217</f>
        <v>1067</v>
      </c>
      <c r="D218">
        <v>190</v>
      </c>
      <c r="E218">
        <f>IF(WEEKDAY(ekodom4[[#This Row],[Data]],2) = 3,70,0)</f>
        <v>0</v>
      </c>
      <c r="F218" s="2">
        <f>IF(AND(MONTH(ekodom4[[#This Row],[Data]])&gt;=4,MONTH(ekodom4[[#This Row],[Data]])&lt;=9),1,0)</f>
        <v>1</v>
      </c>
      <c r="G218" s="2">
        <f>IF(ekodom4[[#This Row],[Czy data pod?]] = 1,IF(ekodom4[[#This Row],[retencja]] = 0,G217+1,0),0)</f>
        <v>9</v>
      </c>
      <c r="H218">
        <f>IF(ekodom4[[#This Row],[Kolumna1]] = 0,0,IF(MOD(ekodom4[[#This Row],[Kolumna1]],5) = 0,300,0))</f>
        <v>0</v>
      </c>
      <c r="I218">
        <f>ekodom4[[#This Row],[Codziennie]]+ekodom4[[#This Row],[Prace]]+ekodom4[[#This Row],[Podlewanie]]</f>
        <v>190</v>
      </c>
      <c r="J218" s="3">
        <f>IF(ekodom4[[#This Row],[Zużycie]]&gt;ekodom4[[#This Row],[Stan]],ABS(ekodom4[[#This Row],[Zużycie]]-ekodom4[[#This Row],[Stan]]),0)</f>
        <v>0</v>
      </c>
      <c r="K218" s="3">
        <f>ekodom4[[#This Row],[Stan]]-ekodom4[[#This Row],[Zużycie]]+ekodom4[[#This Row],[Z wodociągów]]</f>
        <v>877</v>
      </c>
    </row>
    <row r="219" spans="1:11" x14ac:dyDescent="0.3">
      <c r="A219" s="1">
        <v>44779</v>
      </c>
      <c r="B219">
        <v>0</v>
      </c>
      <c r="C219">
        <f>ekodom4[[#This Row],[retencja]]+K218</f>
        <v>877</v>
      </c>
      <c r="D219">
        <v>190</v>
      </c>
      <c r="E219">
        <f>IF(WEEKDAY(ekodom4[[#This Row],[Data]],2) = 3,70,0)</f>
        <v>0</v>
      </c>
      <c r="F219" s="2">
        <f>IF(AND(MONTH(ekodom4[[#This Row],[Data]])&gt;=4,MONTH(ekodom4[[#This Row],[Data]])&lt;=9),1,0)</f>
        <v>1</v>
      </c>
      <c r="G219" s="2">
        <f>IF(ekodom4[[#This Row],[Czy data pod?]] = 1,IF(ekodom4[[#This Row],[retencja]] = 0,G218+1,0),0)</f>
        <v>10</v>
      </c>
      <c r="H219">
        <f>IF(ekodom4[[#This Row],[Kolumna1]] = 0,0,IF(MOD(ekodom4[[#This Row],[Kolumna1]],5) = 0,300,0))</f>
        <v>300</v>
      </c>
      <c r="I219">
        <f>ekodom4[[#This Row],[Codziennie]]+ekodom4[[#This Row],[Prace]]+ekodom4[[#This Row],[Podlewanie]]</f>
        <v>490</v>
      </c>
      <c r="J219" s="3">
        <f>IF(ekodom4[[#This Row],[Zużycie]]&gt;ekodom4[[#This Row],[Stan]],ABS(ekodom4[[#This Row],[Zużycie]]-ekodom4[[#This Row],[Stan]]),0)</f>
        <v>0</v>
      </c>
      <c r="K219" s="3">
        <f>ekodom4[[#This Row],[Stan]]-ekodom4[[#This Row],[Zużycie]]+ekodom4[[#This Row],[Z wodociągów]]</f>
        <v>387</v>
      </c>
    </row>
    <row r="220" spans="1:11" x14ac:dyDescent="0.3">
      <c r="A220" s="1">
        <v>44780</v>
      </c>
      <c r="B220">
        <v>0</v>
      </c>
      <c r="C220">
        <f>ekodom4[[#This Row],[retencja]]+K219</f>
        <v>387</v>
      </c>
      <c r="D220">
        <v>190</v>
      </c>
      <c r="E220">
        <f>IF(WEEKDAY(ekodom4[[#This Row],[Data]],2) = 3,70,0)</f>
        <v>0</v>
      </c>
      <c r="F220" s="2">
        <f>IF(AND(MONTH(ekodom4[[#This Row],[Data]])&gt;=4,MONTH(ekodom4[[#This Row],[Data]])&lt;=9),1,0)</f>
        <v>1</v>
      </c>
      <c r="G220" s="2">
        <f>IF(ekodom4[[#This Row],[Czy data pod?]] = 1,IF(ekodom4[[#This Row],[retencja]] = 0,G219+1,0),0)</f>
        <v>11</v>
      </c>
      <c r="H220">
        <f>IF(ekodom4[[#This Row],[Kolumna1]] = 0,0,IF(MOD(ekodom4[[#This Row],[Kolumna1]],5) = 0,300,0))</f>
        <v>0</v>
      </c>
      <c r="I220">
        <f>ekodom4[[#This Row],[Codziennie]]+ekodom4[[#This Row],[Prace]]+ekodom4[[#This Row],[Podlewanie]]</f>
        <v>190</v>
      </c>
      <c r="J220" s="3">
        <f>IF(ekodom4[[#This Row],[Zużycie]]&gt;ekodom4[[#This Row],[Stan]],ABS(ekodom4[[#This Row],[Zużycie]]-ekodom4[[#This Row],[Stan]]),0)</f>
        <v>0</v>
      </c>
      <c r="K220" s="3">
        <f>ekodom4[[#This Row],[Stan]]-ekodom4[[#This Row],[Zużycie]]+ekodom4[[#This Row],[Z wodociągów]]</f>
        <v>197</v>
      </c>
    </row>
    <row r="221" spans="1:11" x14ac:dyDescent="0.3">
      <c r="A221" s="1">
        <v>44781</v>
      </c>
      <c r="B221">
        <v>660</v>
      </c>
      <c r="C221">
        <f>ekodom4[[#This Row],[retencja]]+K220</f>
        <v>857</v>
      </c>
      <c r="D221">
        <v>190</v>
      </c>
      <c r="E221">
        <f>IF(WEEKDAY(ekodom4[[#This Row],[Data]],2) = 3,70,0)</f>
        <v>0</v>
      </c>
      <c r="F221" s="2">
        <f>IF(AND(MONTH(ekodom4[[#This Row],[Data]])&gt;=4,MONTH(ekodom4[[#This Row],[Data]])&lt;=9),1,0)</f>
        <v>1</v>
      </c>
      <c r="G221" s="2">
        <f>IF(ekodom4[[#This Row],[Czy data pod?]] = 1,IF(ekodom4[[#This Row],[retencja]] = 0,G220+1,0),0)</f>
        <v>0</v>
      </c>
      <c r="H221">
        <f>IF(ekodom4[[#This Row],[Kolumna1]] = 0,0,IF(MOD(ekodom4[[#This Row],[Kolumna1]],5) = 0,300,0))</f>
        <v>0</v>
      </c>
      <c r="I221">
        <f>ekodom4[[#This Row],[Codziennie]]+ekodom4[[#This Row],[Prace]]+ekodom4[[#This Row],[Podlewanie]]</f>
        <v>190</v>
      </c>
      <c r="J221" s="3">
        <f>IF(ekodom4[[#This Row],[Zużycie]]&gt;ekodom4[[#This Row],[Stan]],ABS(ekodom4[[#This Row],[Zużycie]]-ekodom4[[#This Row],[Stan]]),0)</f>
        <v>0</v>
      </c>
      <c r="K221" s="3">
        <f>ekodom4[[#This Row],[Stan]]-ekodom4[[#This Row],[Zużycie]]+ekodom4[[#This Row],[Z wodociągów]]</f>
        <v>667</v>
      </c>
    </row>
    <row r="222" spans="1:11" x14ac:dyDescent="0.3">
      <c r="A222" s="1">
        <v>44782</v>
      </c>
      <c r="B222">
        <v>1245</v>
      </c>
      <c r="C222">
        <f>ekodom4[[#This Row],[retencja]]+K221</f>
        <v>1912</v>
      </c>
      <c r="D222">
        <v>190</v>
      </c>
      <c r="E222">
        <f>IF(WEEKDAY(ekodom4[[#This Row],[Data]],2) = 3,70,0)</f>
        <v>0</v>
      </c>
      <c r="F222" s="2">
        <f>IF(AND(MONTH(ekodom4[[#This Row],[Data]])&gt;=4,MONTH(ekodom4[[#This Row],[Data]])&lt;=9),1,0)</f>
        <v>1</v>
      </c>
      <c r="G222" s="2">
        <f>IF(ekodom4[[#This Row],[Czy data pod?]] = 1,IF(ekodom4[[#This Row],[retencja]] = 0,G221+1,0),0)</f>
        <v>0</v>
      </c>
      <c r="H222">
        <f>IF(ekodom4[[#This Row],[Kolumna1]] = 0,0,IF(MOD(ekodom4[[#This Row],[Kolumna1]],5) = 0,300,0))</f>
        <v>0</v>
      </c>
      <c r="I222">
        <f>ekodom4[[#This Row],[Codziennie]]+ekodom4[[#This Row],[Prace]]+ekodom4[[#This Row],[Podlewanie]]</f>
        <v>190</v>
      </c>
      <c r="J222" s="3">
        <f>IF(ekodom4[[#This Row],[Zużycie]]&gt;ekodom4[[#This Row],[Stan]],ABS(ekodom4[[#This Row],[Zużycie]]-ekodom4[[#This Row],[Stan]]),0)</f>
        <v>0</v>
      </c>
      <c r="K222" s="3">
        <f>ekodom4[[#This Row],[Stan]]-ekodom4[[#This Row],[Zużycie]]+ekodom4[[#This Row],[Z wodociągów]]</f>
        <v>1722</v>
      </c>
    </row>
    <row r="223" spans="1:11" x14ac:dyDescent="0.3">
      <c r="A223" s="1">
        <v>44783</v>
      </c>
      <c r="B223">
        <v>745</v>
      </c>
      <c r="C223">
        <f>ekodom4[[#This Row],[retencja]]+K222</f>
        <v>2467</v>
      </c>
      <c r="D223">
        <v>190</v>
      </c>
      <c r="E223">
        <f>IF(WEEKDAY(ekodom4[[#This Row],[Data]],2) = 3,70,0)</f>
        <v>70</v>
      </c>
      <c r="F223" s="2">
        <f>IF(AND(MONTH(ekodom4[[#This Row],[Data]])&gt;=4,MONTH(ekodom4[[#This Row],[Data]])&lt;=9),1,0)</f>
        <v>1</v>
      </c>
      <c r="G223" s="2">
        <f>IF(ekodom4[[#This Row],[Czy data pod?]] = 1,IF(ekodom4[[#This Row],[retencja]] = 0,G222+1,0),0)</f>
        <v>0</v>
      </c>
      <c r="H223">
        <f>IF(ekodom4[[#This Row],[Kolumna1]] = 0,0,IF(MOD(ekodom4[[#This Row],[Kolumna1]],5) = 0,300,0))</f>
        <v>0</v>
      </c>
      <c r="I223">
        <f>ekodom4[[#This Row],[Codziennie]]+ekodom4[[#This Row],[Prace]]+ekodom4[[#This Row],[Podlewanie]]</f>
        <v>260</v>
      </c>
      <c r="J223" s="3">
        <f>IF(ekodom4[[#This Row],[Zużycie]]&gt;ekodom4[[#This Row],[Stan]],ABS(ekodom4[[#This Row],[Zużycie]]-ekodom4[[#This Row],[Stan]]),0)</f>
        <v>0</v>
      </c>
      <c r="K223" s="3">
        <f>ekodom4[[#This Row],[Stan]]-ekodom4[[#This Row],[Zużycie]]+ekodom4[[#This Row],[Z wodociągów]]</f>
        <v>2207</v>
      </c>
    </row>
    <row r="224" spans="1:11" x14ac:dyDescent="0.3">
      <c r="A224" s="1">
        <v>44784</v>
      </c>
      <c r="B224">
        <v>48</v>
      </c>
      <c r="C224">
        <f>ekodom4[[#This Row],[retencja]]+K223</f>
        <v>2255</v>
      </c>
      <c r="D224">
        <v>190</v>
      </c>
      <c r="E224">
        <f>IF(WEEKDAY(ekodom4[[#This Row],[Data]],2) = 3,70,0)</f>
        <v>0</v>
      </c>
      <c r="F224" s="2">
        <f>IF(AND(MONTH(ekodom4[[#This Row],[Data]])&gt;=4,MONTH(ekodom4[[#This Row],[Data]])&lt;=9),1,0)</f>
        <v>1</v>
      </c>
      <c r="G224" s="2">
        <f>IF(ekodom4[[#This Row],[Czy data pod?]] = 1,IF(ekodom4[[#This Row],[retencja]] = 0,G223+1,0),0)</f>
        <v>0</v>
      </c>
      <c r="H224">
        <f>IF(ekodom4[[#This Row],[Kolumna1]] = 0,0,IF(MOD(ekodom4[[#This Row],[Kolumna1]],5) = 0,300,0))</f>
        <v>0</v>
      </c>
      <c r="I224">
        <f>ekodom4[[#This Row],[Codziennie]]+ekodom4[[#This Row],[Prace]]+ekodom4[[#This Row],[Podlewanie]]</f>
        <v>190</v>
      </c>
      <c r="J224" s="3">
        <f>IF(ekodom4[[#This Row],[Zużycie]]&gt;ekodom4[[#This Row],[Stan]],ABS(ekodom4[[#This Row],[Zużycie]]-ekodom4[[#This Row],[Stan]]),0)</f>
        <v>0</v>
      </c>
      <c r="K224" s="3">
        <f>ekodom4[[#This Row],[Stan]]-ekodom4[[#This Row],[Zużycie]]+ekodom4[[#This Row],[Z wodociągów]]</f>
        <v>2065</v>
      </c>
    </row>
    <row r="225" spans="1:11" x14ac:dyDescent="0.3">
      <c r="A225" s="1">
        <v>44785</v>
      </c>
      <c r="B225">
        <v>0</v>
      </c>
      <c r="C225">
        <f>ekodom4[[#This Row],[retencja]]+K224</f>
        <v>2065</v>
      </c>
      <c r="D225">
        <v>190</v>
      </c>
      <c r="E225">
        <f>IF(WEEKDAY(ekodom4[[#This Row],[Data]],2) = 3,70,0)</f>
        <v>0</v>
      </c>
      <c r="F225" s="2">
        <f>IF(AND(MONTH(ekodom4[[#This Row],[Data]])&gt;=4,MONTH(ekodom4[[#This Row],[Data]])&lt;=9),1,0)</f>
        <v>1</v>
      </c>
      <c r="G225" s="2">
        <f>IF(ekodom4[[#This Row],[Czy data pod?]] = 1,IF(ekodom4[[#This Row],[retencja]] = 0,G224+1,0),0)</f>
        <v>1</v>
      </c>
      <c r="H225">
        <f>IF(ekodom4[[#This Row],[Kolumna1]] = 0,0,IF(MOD(ekodom4[[#This Row],[Kolumna1]],5) = 0,300,0))</f>
        <v>0</v>
      </c>
      <c r="I225">
        <f>ekodom4[[#This Row],[Codziennie]]+ekodom4[[#This Row],[Prace]]+ekodom4[[#This Row],[Podlewanie]]</f>
        <v>190</v>
      </c>
      <c r="J225" s="3">
        <f>IF(ekodom4[[#This Row],[Zużycie]]&gt;ekodom4[[#This Row],[Stan]],ABS(ekodom4[[#This Row],[Zużycie]]-ekodom4[[#This Row],[Stan]]),0)</f>
        <v>0</v>
      </c>
      <c r="K225" s="3">
        <f>ekodom4[[#This Row],[Stan]]-ekodom4[[#This Row],[Zużycie]]+ekodom4[[#This Row],[Z wodociągów]]</f>
        <v>1875</v>
      </c>
    </row>
    <row r="226" spans="1:11" x14ac:dyDescent="0.3">
      <c r="A226" s="1">
        <v>44786</v>
      </c>
      <c r="B226">
        <v>0</v>
      </c>
      <c r="C226">
        <f>ekodom4[[#This Row],[retencja]]+K225</f>
        <v>1875</v>
      </c>
      <c r="D226">
        <v>190</v>
      </c>
      <c r="E226">
        <f>IF(WEEKDAY(ekodom4[[#This Row],[Data]],2) = 3,70,0)</f>
        <v>0</v>
      </c>
      <c r="F226" s="2">
        <f>IF(AND(MONTH(ekodom4[[#This Row],[Data]])&gt;=4,MONTH(ekodom4[[#This Row],[Data]])&lt;=9),1,0)</f>
        <v>1</v>
      </c>
      <c r="G226" s="2">
        <f>IF(ekodom4[[#This Row],[Czy data pod?]] = 1,IF(ekodom4[[#This Row],[retencja]] = 0,G225+1,0),0)</f>
        <v>2</v>
      </c>
      <c r="H226">
        <f>IF(ekodom4[[#This Row],[Kolumna1]] = 0,0,IF(MOD(ekodom4[[#This Row],[Kolumna1]],5) = 0,300,0))</f>
        <v>0</v>
      </c>
      <c r="I226">
        <f>ekodom4[[#This Row],[Codziennie]]+ekodom4[[#This Row],[Prace]]+ekodom4[[#This Row],[Podlewanie]]</f>
        <v>190</v>
      </c>
      <c r="J226" s="3">
        <f>IF(ekodom4[[#This Row],[Zużycie]]&gt;ekodom4[[#This Row],[Stan]],ABS(ekodom4[[#This Row],[Zużycie]]-ekodom4[[#This Row],[Stan]]),0)</f>
        <v>0</v>
      </c>
      <c r="K226" s="3">
        <f>ekodom4[[#This Row],[Stan]]-ekodom4[[#This Row],[Zużycie]]+ekodom4[[#This Row],[Z wodociągów]]</f>
        <v>1685</v>
      </c>
    </row>
    <row r="227" spans="1:11" x14ac:dyDescent="0.3">
      <c r="A227" s="1">
        <v>44787</v>
      </c>
      <c r="B227">
        <v>0</v>
      </c>
      <c r="C227">
        <f>ekodom4[[#This Row],[retencja]]+K226</f>
        <v>1685</v>
      </c>
      <c r="D227">
        <v>190</v>
      </c>
      <c r="E227">
        <f>IF(WEEKDAY(ekodom4[[#This Row],[Data]],2) = 3,70,0)</f>
        <v>0</v>
      </c>
      <c r="F227" s="2">
        <f>IF(AND(MONTH(ekodom4[[#This Row],[Data]])&gt;=4,MONTH(ekodom4[[#This Row],[Data]])&lt;=9),1,0)</f>
        <v>1</v>
      </c>
      <c r="G227" s="2">
        <f>IF(ekodom4[[#This Row],[Czy data pod?]] = 1,IF(ekodom4[[#This Row],[retencja]] = 0,G226+1,0),0)</f>
        <v>3</v>
      </c>
      <c r="H227">
        <f>IF(ekodom4[[#This Row],[Kolumna1]] = 0,0,IF(MOD(ekodom4[[#This Row],[Kolumna1]],5) = 0,300,0))</f>
        <v>0</v>
      </c>
      <c r="I227">
        <f>ekodom4[[#This Row],[Codziennie]]+ekodom4[[#This Row],[Prace]]+ekodom4[[#This Row],[Podlewanie]]</f>
        <v>190</v>
      </c>
      <c r="J227" s="3">
        <f>IF(ekodom4[[#This Row],[Zużycie]]&gt;ekodom4[[#This Row],[Stan]],ABS(ekodom4[[#This Row],[Zużycie]]-ekodom4[[#This Row],[Stan]]),0)</f>
        <v>0</v>
      </c>
      <c r="K227" s="3">
        <f>ekodom4[[#This Row],[Stan]]-ekodom4[[#This Row],[Zużycie]]+ekodom4[[#This Row],[Z wodociągów]]</f>
        <v>1495</v>
      </c>
    </row>
    <row r="228" spans="1:11" x14ac:dyDescent="0.3">
      <c r="A228" s="1">
        <v>44788</v>
      </c>
      <c r="B228">
        <v>0</v>
      </c>
      <c r="C228">
        <f>ekodom4[[#This Row],[retencja]]+K227</f>
        <v>1495</v>
      </c>
      <c r="D228">
        <v>190</v>
      </c>
      <c r="E228">
        <f>IF(WEEKDAY(ekodom4[[#This Row],[Data]],2) = 3,70,0)</f>
        <v>0</v>
      </c>
      <c r="F228" s="2">
        <f>IF(AND(MONTH(ekodom4[[#This Row],[Data]])&gt;=4,MONTH(ekodom4[[#This Row],[Data]])&lt;=9),1,0)</f>
        <v>1</v>
      </c>
      <c r="G228" s="2">
        <f>IF(ekodom4[[#This Row],[Czy data pod?]] = 1,IF(ekodom4[[#This Row],[retencja]] = 0,G227+1,0),0)</f>
        <v>4</v>
      </c>
      <c r="H228">
        <f>IF(ekodom4[[#This Row],[Kolumna1]] = 0,0,IF(MOD(ekodom4[[#This Row],[Kolumna1]],5) = 0,300,0))</f>
        <v>0</v>
      </c>
      <c r="I228">
        <f>ekodom4[[#This Row],[Codziennie]]+ekodom4[[#This Row],[Prace]]+ekodom4[[#This Row],[Podlewanie]]</f>
        <v>190</v>
      </c>
      <c r="J228" s="3">
        <f>IF(ekodom4[[#This Row],[Zużycie]]&gt;ekodom4[[#This Row],[Stan]],ABS(ekodom4[[#This Row],[Zużycie]]-ekodom4[[#This Row],[Stan]]),0)</f>
        <v>0</v>
      </c>
      <c r="K228" s="3">
        <f>ekodom4[[#This Row],[Stan]]-ekodom4[[#This Row],[Zużycie]]+ekodom4[[#This Row],[Z wodociągów]]</f>
        <v>1305</v>
      </c>
    </row>
    <row r="229" spans="1:11" x14ac:dyDescent="0.3">
      <c r="A229" s="1">
        <v>44789</v>
      </c>
      <c r="B229">
        <v>0</v>
      </c>
      <c r="C229">
        <f>ekodom4[[#This Row],[retencja]]+K228</f>
        <v>1305</v>
      </c>
      <c r="D229">
        <v>190</v>
      </c>
      <c r="E229">
        <f>IF(WEEKDAY(ekodom4[[#This Row],[Data]],2) = 3,70,0)</f>
        <v>0</v>
      </c>
      <c r="F229" s="2">
        <f>IF(AND(MONTH(ekodom4[[#This Row],[Data]])&gt;=4,MONTH(ekodom4[[#This Row],[Data]])&lt;=9),1,0)</f>
        <v>1</v>
      </c>
      <c r="G229" s="2">
        <f>IF(ekodom4[[#This Row],[Czy data pod?]] = 1,IF(ekodom4[[#This Row],[retencja]] = 0,G228+1,0),0)</f>
        <v>5</v>
      </c>
      <c r="H229">
        <f>IF(ekodom4[[#This Row],[Kolumna1]] = 0,0,IF(MOD(ekodom4[[#This Row],[Kolumna1]],5) = 0,300,0))</f>
        <v>300</v>
      </c>
      <c r="I229">
        <f>ekodom4[[#This Row],[Codziennie]]+ekodom4[[#This Row],[Prace]]+ekodom4[[#This Row],[Podlewanie]]</f>
        <v>490</v>
      </c>
      <c r="J229" s="3">
        <f>IF(ekodom4[[#This Row],[Zużycie]]&gt;ekodom4[[#This Row],[Stan]],ABS(ekodom4[[#This Row],[Zużycie]]-ekodom4[[#This Row],[Stan]]),0)</f>
        <v>0</v>
      </c>
      <c r="K229" s="3">
        <f>ekodom4[[#This Row],[Stan]]-ekodom4[[#This Row],[Zużycie]]+ekodom4[[#This Row],[Z wodociągów]]</f>
        <v>815</v>
      </c>
    </row>
    <row r="230" spans="1:11" x14ac:dyDescent="0.3">
      <c r="A230" s="1">
        <v>44790</v>
      </c>
      <c r="B230">
        <v>0</v>
      </c>
      <c r="C230">
        <f>ekodom4[[#This Row],[retencja]]+K229</f>
        <v>815</v>
      </c>
      <c r="D230">
        <v>190</v>
      </c>
      <c r="E230">
        <f>IF(WEEKDAY(ekodom4[[#This Row],[Data]],2) = 3,70,0)</f>
        <v>70</v>
      </c>
      <c r="F230" s="2">
        <f>IF(AND(MONTH(ekodom4[[#This Row],[Data]])&gt;=4,MONTH(ekodom4[[#This Row],[Data]])&lt;=9),1,0)</f>
        <v>1</v>
      </c>
      <c r="G230" s="2">
        <f>IF(ekodom4[[#This Row],[Czy data pod?]] = 1,IF(ekodom4[[#This Row],[retencja]] = 0,G229+1,0),0)</f>
        <v>6</v>
      </c>
      <c r="H230">
        <f>IF(ekodom4[[#This Row],[Kolumna1]] = 0,0,IF(MOD(ekodom4[[#This Row],[Kolumna1]],5) = 0,300,0))</f>
        <v>0</v>
      </c>
      <c r="I230">
        <f>ekodom4[[#This Row],[Codziennie]]+ekodom4[[#This Row],[Prace]]+ekodom4[[#This Row],[Podlewanie]]</f>
        <v>260</v>
      </c>
      <c r="J230" s="3">
        <f>IF(ekodom4[[#This Row],[Zużycie]]&gt;ekodom4[[#This Row],[Stan]],ABS(ekodom4[[#This Row],[Zużycie]]-ekodom4[[#This Row],[Stan]]),0)</f>
        <v>0</v>
      </c>
      <c r="K230" s="3">
        <f>ekodom4[[#This Row],[Stan]]-ekodom4[[#This Row],[Zużycie]]+ekodom4[[#This Row],[Z wodociągów]]</f>
        <v>555</v>
      </c>
    </row>
    <row r="231" spans="1:11" x14ac:dyDescent="0.3">
      <c r="A231" s="1">
        <v>44791</v>
      </c>
      <c r="B231">
        <v>0</v>
      </c>
      <c r="C231">
        <f>ekodom4[[#This Row],[retencja]]+K230</f>
        <v>555</v>
      </c>
      <c r="D231">
        <v>190</v>
      </c>
      <c r="E231">
        <f>IF(WEEKDAY(ekodom4[[#This Row],[Data]],2) = 3,70,0)</f>
        <v>0</v>
      </c>
      <c r="F231" s="2">
        <f>IF(AND(MONTH(ekodom4[[#This Row],[Data]])&gt;=4,MONTH(ekodom4[[#This Row],[Data]])&lt;=9),1,0)</f>
        <v>1</v>
      </c>
      <c r="G231" s="2">
        <f>IF(ekodom4[[#This Row],[Czy data pod?]] = 1,IF(ekodom4[[#This Row],[retencja]] = 0,G230+1,0),0)</f>
        <v>7</v>
      </c>
      <c r="H231">
        <f>IF(ekodom4[[#This Row],[Kolumna1]] = 0,0,IF(MOD(ekodom4[[#This Row],[Kolumna1]],5) = 0,300,0))</f>
        <v>0</v>
      </c>
      <c r="I231">
        <f>ekodom4[[#This Row],[Codziennie]]+ekodom4[[#This Row],[Prace]]+ekodom4[[#This Row],[Podlewanie]]</f>
        <v>190</v>
      </c>
      <c r="J231" s="3">
        <f>IF(ekodom4[[#This Row],[Zużycie]]&gt;ekodom4[[#This Row],[Stan]],ABS(ekodom4[[#This Row],[Zużycie]]-ekodom4[[#This Row],[Stan]]),0)</f>
        <v>0</v>
      </c>
      <c r="K231" s="3">
        <f>ekodom4[[#This Row],[Stan]]-ekodom4[[#This Row],[Zużycie]]+ekodom4[[#This Row],[Z wodociągów]]</f>
        <v>365</v>
      </c>
    </row>
    <row r="232" spans="1:11" x14ac:dyDescent="0.3">
      <c r="A232" s="1">
        <v>44792</v>
      </c>
      <c r="B232">
        <v>0</v>
      </c>
      <c r="C232">
        <f>ekodom4[[#This Row],[retencja]]+K231</f>
        <v>365</v>
      </c>
      <c r="D232">
        <v>190</v>
      </c>
      <c r="E232">
        <f>IF(WEEKDAY(ekodom4[[#This Row],[Data]],2) = 3,70,0)</f>
        <v>0</v>
      </c>
      <c r="F232" s="2">
        <f>IF(AND(MONTH(ekodom4[[#This Row],[Data]])&gt;=4,MONTH(ekodom4[[#This Row],[Data]])&lt;=9),1,0)</f>
        <v>1</v>
      </c>
      <c r="G232" s="2">
        <f>IF(ekodom4[[#This Row],[Czy data pod?]] = 1,IF(ekodom4[[#This Row],[retencja]] = 0,G231+1,0),0)</f>
        <v>8</v>
      </c>
      <c r="H232">
        <f>IF(ekodom4[[#This Row],[Kolumna1]] = 0,0,IF(MOD(ekodom4[[#This Row],[Kolumna1]],5) = 0,300,0))</f>
        <v>0</v>
      </c>
      <c r="I232">
        <f>ekodom4[[#This Row],[Codziennie]]+ekodom4[[#This Row],[Prace]]+ekodom4[[#This Row],[Podlewanie]]</f>
        <v>190</v>
      </c>
      <c r="J232" s="3">
        <f>IF(ekodom4[[#This Row],[Zużycie]]&gt;ekodom4[[#This Row],[Stan]],ABS(ekodom4[[#This Row],[Zużycie]]-ekodom4[[#This Row],[Stan]]),0)</f>
        <v>0</v>
      </c>
      <c r="K232" s="3">
        <f>ekodom4[[#This Row],[Stan]]-ekodom4[[#This Row],[Zużycie]]+ekodom4[[#This Row],[Z wodociągów]]</f>
        <v>175</v>
      </c>
    </row>
    <row r="233" spans="1:11" x14ac:dyDescent="0.3">
      <c r="A233" s="1">
        <v>44793</v>
      </c>
      <c r="B233">
        <v>0</v>
      </c>
      <c r="C233">
        <f>ekodom4[[#This Row],[retencja]]+K232</f>
        <v>175</v>
      </c>
      <c r="D233">
        <v>190</v>
      </c>
      <c r="E233">
        <f>IF(WEEKDAY(ekodom4[[#This Row],[Data]],2) = 3,70,0)</f>
        <v>0</v>
      </c>
      <c r="F233" s="2">
        <f>IF(AND(MONTH(ekodom4[[#This Row],[Data]])&gt;=4,MONTH(ekodom4[[#This Row],[Data]])&lt;=9),1,0)</f>
        <v>1</v>
      </c>
      <c r="G233" s="2">
        <f>IF(ekodom4[[#This Row],[Czy data pod?]] = 1,IF(ekodom4[[#This Row],[retencja]] = 0,G232+1,0),0)</f>
        <v>9</v>
      </c>
      <c r="H233">
        <f>IF(ekodom4[[#This Row],[Kolumna1]] = 0,0,IF(MOD(ekodom4[[#This Row],[Kolumna1]],5) = 0,300,0))</f>
        <v>0</v>
      </c>
      <c r="I233">
        <f>ekodom4[[#This Row],[Codziennie]]+ekodom4[[#This Row],[Prace]]+ekodom4[[#This Row],[Podlewanie]]</f>
        <v>190</v>
      </c>
      <c r="J233" s="3">
        <f>IF(ekodom4[[#This Row],[Zużycie]]&gt;ekodom4[[#This Row],[Stan]],ABS(ekodom4[[#This Row],[Zużycie]]-ekodom4[[#This Row],[Stan]]),0)</f>
        <v>15</v>
      </c>
      <c r="K233" s="3">
        <f>ekodom4[[#This Row],[Stan]]-ekodom4[[#This Row],[Zużycie]]+ekodom4[[#This Row],[Z wodociągów]]</f>
        <v>0</v>
      </c>
    </row>
    <row r="234" spans="1:11" x14ac:dyDescent="0.3">
      <c r="A234" s="1">
        <v>44794</v>
      </c>
      <c r="B234">
        <v>0</v>
      </c>
      <c r="C234">
        <f>ekodom4[[#This Row],[retencja]]+K233</f>
        <v>0</v>
      </c>
      <c r="D234">
        <v>190</v>
      </c>
      <c r="E234">
        <f>IF(WEEKDAY(ekodom4[[#This Row],[Data]],2) = 3,70,0)</f>
        <v>0</v>
      </c>
      <c r="F234" s="2">
        <f>IF(AND(MONTH(ekodom4[[#This Row],[Data]])&gt;=4,MONTH(ekodom4[[#This Row],[Data]])&lt;=9),1,0)</f>
        <v>1</v>
      </c>
      <c r="G234" s="2">
        <f>IF(ekodom4[[#This Row],[Czy data pod?]] = 1,IF(ekodom4[[#This Row],[retencja]] = 0,G233+1,0),0)</f>
        <v>10</v>
      </c>
      <c r="H234">
        <f>IF(ekodom4[[#This Row],[Kolumna1]] = 0,0,IF(MOD(ekodom4[[#This Row],[Kolumna1]],5) = 0,300,0))</f>
        <v>300</v>
      </c>
      <c r="I234">
        <f>ekodom4[[#This Row],[Codziennie]]+ekodom4[[#This Row],[Prace]]+ekodom4[[#This Row],[Podlewanie]]</f>
        <v>490</v>
      </c>
      <c r="J234" s="3">
        <f>IF(ekodom4[[#This Row],[Zużycie]]&gt;ekodom4[[#This Row],[Stan]],ABS(ekodom4[[#This Row],[Zużycie]]-ekodom4[[#This Row],[Stan]]),0)</f>
        <v>490</v>
      </c>
      <c r="K234" s="3">
        <f>ekodom4[[#This Row],[Stan]]-ekodom4[[#This Row],[Zużycie]]+ekodom4[[#This Row],[Z wodociągów]]</f>
        <v>0</v>
      </c>
    </row>
    <row r="235" spans="1:11" x14ac:dyDescent="0.3">
      <c r="A235" s="1">
        <v>44795</v>
      </c>
      <c r="B235">
        <v>0</v>
      </c>
      <c r="C235">
        <f>ekodom4[[#This Row],[retencja]]+K234</f>
        <v>0</v>
      </c>
      <c r="D235">
        <v>190</v>
      </c>
      <c r="E235">
        <f>IF(WEEKDAY(ekodom4[[#This Row],[Data]],2) = 3,70,0)</f>
        <v>0</v>
      </c>
      <c r="F235" s="2">
        <f>IF(AND(MONTH(ekodom4[[#This Row],[Data]])&gt;=4,MONTH(ekodom4[[#This Row],[Data]])&lt;=9),1,0)</f>
        <v>1</v>
      </c>
      <c r="G235" s="2">
        <f>IF(ekodom4[[#This Row],[Czy data pod?]] = 1,IF(ekodom4[[#This Row],[retencja]] = 0,G234+1,0),0)</f>
        <v>11</v>
      </c>
      <c r="H235">
        <f>IF(ekodom4[[#This Row],[Kolumna1]] = 0,0,IF(MOD(ekodom4[[#This Row],[Kolumna1]],5) = 0,300,0))</f>
        <v>0</v>
      </c>
      <c r="I235">
        <f>ekodom4[[#This Row],[Codziennie]]+ekodom4[[#This Row],[Prace]]+ekodom4[[#This Row],[Podlewanie]]</f>
        <v>190</v>
      </c>
      <c r="J235" s="3">
        <f>IF(ekodom4[[#This Row],[Zużycie]]&gt;ekodom4[[#This Row],[Stan]],ABS(ekodom4[[#This Row],[Zużycie]]-ekodom4[[#This Row],[Stan]]),0)</f>
        <v>190</v>
      </c>
      <c r="K235" s="3">
        <f>ekodom4[[#This Row],[Stan]]-ekodom4[[#This Row],[Zużycie]]+ekodom4[[#This Row],[Z wodociągów]]</f>
        <v>0</v>
      </c>
    </row>
    <row r="236" spans="1:11" x14ac:dyDescent="0.3">
      <c r="A236" s="1">
        <v>44796</v>
      </c>
      <c r="B236">
        <v>0</v>
      </c>
      <c r="C236">
        <f>ekodom4[[#This Row],[retencja]]+K235</f>
        <v>0</v>
      </c>
      <c r="D236">
        <v>190</v>
      </c>
      <c r="E236">
        <f>IF(WEEKDAY(ekodom4[[#This Row],[Data]],2) = 3,70,0)</f>
        <v>0</v>
      </c>
      <c r="F236" s="2">
        <f>IF(AND(MONTH(ekodom4[[#This Row],[Data]])&gt;=4,MONTH(ekodom4[[#This Row],[Data]])&lt;=9),1,0)</f>
        <v>1</v>
      </c>
      <c r="G236" s="2">
        <f>IF(ekodom4[[#This Row],[Czy data pod?]] = 1,IF(ekodom4[[#This Row],[retencja]] = 0,G235+1,0),0)</f>
        <v>12</v>
      </c>
      <c r="H236">
        <f>IF(ekodom4[[#This Row],[Kolumna1]] = 0,0,IF(MOD(ekodom4[[#This Row],[Kolumna1]],5) = 0,300,0))</f>
        <v>0</v>
      </c>
      <c r="I236">
        <f>ekodom4[[#This Row],[Codziennie]]+ekodom4[[#This Row],[Prace]]+ekodom4[[#This Row],[Podlewanie]]</f>
        <v>190</v>
      </c>
      <c r="J236" s="3">
        <f>IF(ekodom4[[#This Row],[Zużycie]]&gt;ekodom4[[#This Row],[Stan]],ABS(ekodom4[[#This Row],[Zużycie]]-ekodom4[[#This Row],[Stan]]),0)</f>
        <v>190</v>
      </c>
      <c r="K236" s="3">
        <f>ekodom4[[#This Row],[Stan]]-ekodom4[[#This Row],[Zużycie]]+ekodom4[[#This Row],[Z wodociągów]]</f>
        <v>0</v>
      </c>
    </row>
    <row r="237" spans="1:11" x14ac:dyDescent="0.3">
      <c r="A237" s="1">
        <v>44797</v>
      </c>
      <c r="B237">
        <v>0</v>
      </c>
      <c r="C237">
        <f>ekodom4[[#This Row],[retencja]]+K236</f>
        <v>0</v>
      </c>
      <c r="D237">
        <v>190</v>
      </c>
      <c r="E237">
        <f>IF(WEEKDAY(ekodom4[[#This Row],[Data]],2) = 3,70,0)</f>
        <v>70</v>
      </c>
      <c r="F237" s="2">
        <f>IF(AND(MONTH(ekodom4[[#This Row],[Data]])&gt;=4,MONTH(ekodom4[[#This Row],[Data]])&lt;=9),1,0)</f>
        <v>1</v>
      </c>
      <c r="G237" s="2">
        <f>IF(ekodom4[[#This Row],[Czy data pod?]] = 1,IF(ekodom4[[#This Row],[retencja]] = 0,G236+1,0),0)</f>
        <v>13</v>
      </c>
      <c r="H237">
        <f>IF(ekodom4[[#This Row],[Kolumna1]] = 0,0,IF(MOD(ekodom4[[#This Row],[Kolumna1]],5) = 0,300,0))</f>
        <v>0</v>
      </c>
      <c r="I237">
        <f>ekodom4[[#This Row],[Codziennie]]+ekodom4[[#This Row],[Prace]]+ekodom4[[#This Row],[Podlewanie]]</f>
        <v>260</v>
      </c>
      <c r="J237" s="3">
        <f>IF(ekodom4[[#This Row],[Zużycie]]&gt;ekodom4[[#This Row],[Stan]],ABS(ekodom4[[#This Row],[Zużycie]]-ekodom4[[#This Row],[Stan]]),0)</f>
        <v>260</v>
      </c>
      <c r="K237" s="3">
        <f>ekodom4[[#This Row],[Stan]]-ekodom4[[#This Row],[Zużycie]]+ekodom4[[#This Row],[Z wodociągów]]</f>
        <v>0</v>
      </c>
    </row>
    <row r="238" spans="1:11" x14ac:dyDescent="0.3">
      <c r="A238" s="1">
        <v>44798</v>
      </c>
      <c r="B238">
        <v>0</v>
      </c>
      <c r="C238">
        <f>ekodom4[[#This Row],[retencja]]+K237</f>
        <v>0</v>
      </c>
      <c r="D238">
        <v>190</v>
      </c>
      <c r="E238">
        <f>IF(WEEKDAY(ekodom4[[#This Row],[Data]],2) = 3,70,0)</f>
        <v>0</v>
      </c>
      <c r="F238" s="2">
        <f>IF(AND(MONTH(ekodom4[[#This Row],[Data]])&gt;=4,MONTH(ekodom4[[#This Row],[Data]])&lt;=9),1,0)</f>
        <v>1</v>
      </c>
      <c r="G238" s="2">
        <f>IF(ekodom4[[#This Row],[Czy data pod?]] = 1,IF(ekodom4[[#This Row],[retencja]] = 0,G237+1,0),0)</f>
        <v>14</v>
      </c>
      <c r="H238">
        <f>IF(ekodom4[[#This Row],[Kolumna1]] = 0,0,IF(MOD(ekodom4[[#This Row],[Kolumna1]],5) = 0,300,0))</f>
        <v>0</v>
      </c>
      <c r="I238">
        <f>ekodom4[[#This Row],[Codziennie]]+ekodom4[[#This Row],[Prace]]+ekodom4[[#This Row],[Podlewanie]]</f>
        <v>190</v>
      </c>
      <c r="J238" s="3">
        <f>IF(ekodom4[[#This Row],[Zużycie]]&gt;ekodom4[[#This Row],[Stan]],ABS(ekodom4[[#This Row],[Zużycie]]-ekodom4[[#This Row],[Stan]]),0)</f>
        <v>190</v>
      </c>
      <c r="K238" s="3">
        <f>ekodom4[[#This Row],[Stan]]-ekodom4[[#This Row],[Zużycie]]+ekodom4[[#This Row],[Z wodociągów]]</f>
        <v>0</v>
      </c>
    </row>
    <row r="239" spans="1:11" x14ac:dyDescent="0.3">
      <c r="A239" s="1">
        <v>44799</v>
      </c>
      <c r="B239">
        <v>0</v>
      </c>
      <c r="C239">
        <f>ekodom4[[#This Row],[retencja]]+K238</f>
        <v>0</v>
      </c>
      <c r="D239">
        <v>190</v>
      </c>
      <c r="E239">
        <f>IF(WEEKDAY(ekodom4[[#This Row],[Data]],2) = 3,70,0)</f>
        <v>0</v>
      </c>
      <c r="F239" s="2">
        <f>IF(AND(MONTH(ekodom4[[#This Row],[Data]])&gt;=4,MONTH(ekodom4[[#This Row],[Data]])&lt;=9),1,0)</f>
        <v>1</v>
      </c>
      <c r="G239" s="2">
        <f>IF(ekodom4[[#This Row],[Czy data pod?]] = 1,IF(ekodom4[[#This Row],[retencja]] = 0,G238+1,0),0)</f>
        <v>15</v>
      </c>
      <c r="H239">
        <f>IF(ekodom4[[#This Row],[Kolumna1]] = 0,0,IF(MOD(ekodom4[[#This Row],[Kolumna1]],5) = 0,300,0))</f>
        <v>300</v>
      </c>
      <c r="I239">
        <f>ekodom4[[#This Row],[Codziennie]]+ekodom4[[#This Row],[Prace]]+ekodom4[[#This Row],[Podlewanie]]</f>
        <v>490</v>
      </c>
      <c r="J239" s="3">
        <f>IF(ekodom4[[#This Row],[Zużycie]]&gt;ekodom4[[#This Row],[Stan]],ABS(ekodom4[[#This Row],[Zużycie]]-ekodom4[[#This Row],[Stan]]),0)</f>
        <v>490</v>
      </c>
      <c r="K239" s="3">
        <f>ekodom4[[#This Row],[Stan]]-ekodom4[[#This Row],[Zużycie]]+ekodom4[[#This Row],[Z wodociągów]]</f>
        <v>0</v>
      </c>
    </row>
    <row r="240" spans="1:11" x14ac:dyDescent="0.3">
      <c r="A240" s="1">
        <v>44800</v>
      </c>
      <c r="B240">
        <v>0</v>
      </c>
      <c r="C240">
        <f>ekodom4[[#This Row],[retencja]]+K239</f>
        <v>0</v>
      </c>
      <c r="D240">
        <v>190</v>
      </c>
      <c r="E240">
        <f>IF(WEEKDAY(ekodom4[[#This Row],[Data]],2) = 3,70,0)</f>
        <v>0</v>
      </c>
      <c r="F240" s="2">
        <f>IF(AND(MONTH(ekodom4[[#This Row],[Data]])&gt;=4,MONTH(ekodom4[[#This Row],[Data]])&lt;=9),1,0)</f>
        <v>1</v>
      </c>
      <c r="G240" s="2">
        <f>IF(ekodom4[[#This Row],[Czy data pod?]] = 1,IF(ekodom4[[#This Row],[retencja]] = 0,G239+1,0),0)</f>
        <v>16</v>
      </c>
      <c r="H240">
        <f>IF(ekodom4[[#This Row],[Kolumna1]] = 0,0,IF(MOD(ekodom4[[#This Row],[Kolumna1]],5) = 0,300,0))</f>
        <v>0</v>
      </c>
      <c r="I240">
        <f>ekodom4[[#This Row],[Codziennie]]+ekodom4[[#This Row],[Prace]]+ekodom4[[#This Row],[Podlewanie]]</f>
        <v>190</v>
      </c>
      <c r="J240" s="3">
        <f>IF(ekodom4[[#This Row],[Zużycie]]&gt;ekodom4[[#This Row],[Stan]],ABS(ekodom4[[#This Row],[Zużycie]]-ekodom4[[#This Row],[Stan]]),0)</f>
        <v>190</v>
      </c>
      <c r="K240" s="3">
        <f>ekodom4[[#This Row],[Stan]]-ekodom4[[#This Row],[Zużycie]]+ekodom4[[#This Row],[Z wodociągów]]</f>
        <v>0</v>
      </c>
    </row>
    <row r="241" spans="1:11" x14ac:dyDescent="0.3">
      <c r="A241" s="1">
        <v>44801</v>
      </c>
      <c r="B241">
        <v>0</v>
      </c>
      <c r="C241">
        <f>ekodom4[[#This Row],[retencja]]+K240</f>
        <v>0</v>
      </c>
      <c r="D241">
        <v>190</v>
      </c>
      <c r="E241">
        <f>IF(WEEKDAY(ekodom4[[#This Row],[Data]],2) = 3,70,0)</f>
        <v>0</v>
      </c>
      <c r="F241" s="2">
        <f>IF(AND(MONTH(ekodom4[[#This Row],[Data]])&gt;=4,MONTH(ekodom4[[#This Row],[Data]])&lt;=9),1,0)</f>
        <v>1</v>
      </c>
      <c r="G241" s="2">
        <f>IF(ekodom4[[#This Row],[Czy data pod?]] = 1,IF(ekodom4[[#This Row],[retencja]] = 0,G240+1,0),0)</f>
        <v>17</v>
      </c>
      <c r="H241">
        <f>IF(ekodom4[[#This Row],[Kolumna1]] = 0,0,IF(MOD(ekodom4[[#This Row],[Kolumna1]],5) = 0,300,0))</f>
        <v>0</v>
      </c>
      <c r="I241">
        <f>ekodom4[[#This Row],[Codziennie]]+ekodom4[[#This Row],[Prace]]+ekodom4[[#This Row],[Podlewanie]]</f>
        <v>190</v>
      </c>
      <c r="J241" s="3">
        <f>IF(ekodom4[[#This Row],[Zużycie]]&gt;ekodom4[[#This Row],[Stan]],ABS(ekodom4[[#This Row],[Zużycie]]-ekodom4[[#This Row],[Stan]]),0)</f>
        <v>190</v>
      </c>
      <c r="K241" s="3">
        <f>ekodom4[[#This Row],[Stan]]-ekodom4[[#This Row],[Zużycie]]+ekodom4[[#This Row],[Z wodociągów]]</f>
        <v>0</v>
      </c>
    </row>
    <row r="242" spans="1:11" x14ac:dyDescent="0.3">
      <c r="A242" s="1">
        <v>44802</v>
      </c>
      <c r="B242">
        <v>0</v>
      </c>
      <c r="C242">
        <f>ekodom4[[#This Row],[retencja]]+K241</f>
        <v>0</v>
      </c>
      <c r="D242">
        <v>190</v>
      </c>
      <c r="E242">
        <f>IF(WEEKDAY(ekodom4[[#This Row],[Data]],2) = 3,70,0)</f>
        <v>0</v>
      </c>
      <c r="F242" s="2">
        <f>IF(AND(MONTH(ekodom4[[#This Row],[Data]])&gt;=4,MONTH(ekodom4[[#This Row],[Data]])&lt;=9),1,0)</f>
        <v>1</v>
      </c>
      <c r="G242" s="2">
        <f>IF(ekodom4[[#This Row],[Czy data pod?]] = 1,IF(ekodom4[[#This Row],[retencja]] = 0,G241+1,0),0)</f>
        <v>18</v>
      </c>
      <c r="H242">
        <f>IF(ekodom4[[#This Row],[Kolumna1]] = 0,0,IF(MOD(ekodom4[[#This Row],[Kolumna1]],5) = 0,300,0))</f>
        <v>0</v>
      </c>
      <c r="I242">
        <f>ekodom4[[#This Row],[Codziennie]]+ekodom4[[#This Row],[Prace]]+ekodom4[[#This Row],[Podlewanie]]</f>
        <v>190</v>
      </c>
      <c r="J242" s="3">
        <f>IF(ekodom4[[#This Row],[Zużycie]]&gt;ekodom4[[#This Row],[Stan]],ABS(ekodom4[[#This Row],[Zużycie]]-ekodom4[[#This Row],[Stan]]),0)</f>
        <v>190</v>
      </c>
      <c r="K242" s="3">
        <f>ekodom4[[#This Row],[Stan]]-ekodom4[[#This Row],[Zużycie]]+ekodom4[[#This Row],[Z wodociągów]]</f>
        <v>0</v>
      </c>
    </row>
    <row r="243" spans="1:11" x14ac:dyDescent="0.3">
      <c r="A243" s="1">
        <v>44803</v>
      </c>
      <c r="B243">
        <v>0</v>
      </c>
      <c r="C243">
        <f>ekodom4[[#This Row],[retencja]]+K242</f>
        <v>0</v>
      </c>
      <c r="D243">
        <v>190</v>
      </c>
      <c r="E243">
        <f>IF(WEEKDAY(ekodom4[[#This Row],[Data]],2) = 3,70,0)</f>
        <v>0</v>
      </c>
      <c r="F243" s="2">
        <f>IF(AND(MONTH(ekodom4[[#This Row],[Data]])&gt;=4,MONTH(ekodom4[[#This Row],[Data]])&lt;=9),1,0)</f>
        <v>1</v>
      </c>
      <c r="G243" s="2">
        <f>IF(ekodom4[[#This Row],[Czy data pod?]] = 1,IF(ekodom4[[#This Row],[retencja]] = 0,G242+1,0),0)</f>
        <v>19</v>
      </c>
      <c r="H243">
        <f>IF(ekodom4[[#This Row],[Kolumna1]] = 0,0,IF(MOD(ekodom4[[#This Row],[Kolumna1]],5) = 0,300,0))</f>
        <v>0</v>
      </c>
      <c r="I243">
        <f>ekodom4[[#This Row],[Codziennie]]+ekodom4[[#This Row],[Prace]]+ekodom4[[#This Row],[Podlewanie]]</f>
        <v>190</v>
      </c>
      <c r="J243" s="3">
        <f>IF(ekodom4[[#This Row],[Zużycie]]&gt;ekodom4[[#This Row],[Stan]],ABS(ekodom4[[#This Row],[Zużycie]]-ekodom4[[#This Row],[Stan]]),0)</f>
        <v>190</v>
      </c>
      <c r="K243" s="3">
        <f>ekodom4[[#This Row],[Stan]]-ekodom4[[#This Row],[Zużycie]]+ekodom4[[#This Row],[Z wodociągów]]</f>
        <v>0</v>
      </c>
    </row>
    <row r="244" spans="1:11" x14ac:dyDescent="0.3">
      <c r="A244" s="1">
        <v>44804</v>
      </c>
      <c r="B244">
        <v>0</v>
      </c>
      <c r="C244">
        <f>ekodom4[[#This Row],[retencja]]+K243</f>
        <v>0</v>
      </c>
      <c r="D244">
        <v>190</v>
      </c>
      <c r="E244">
        <f>IF(WEEKDAY(ekodom4[[#This Row],[Data]],2) = 3,70,0)</f>
        <v>70</v>
      </c>
      <c r="F244" s="2">
        <f>IF(AND(MONTH(ekodom4[[#This Row],[Data]])&gt;=4,MONTH(ekodom4[[#This Row],[Data]])&lt;=9),1,0)</f>
        <v>1</v>
      </c>
      <c r="G244" s="2">
        <f>IF(ekodom4[[#This Row],[Czy data pod?]] = 1,IF(ekodom4[[#This Row],[retencja]] = 0,G243+1,0),0)</f>
        <v>20</v>
      </c>
      <c r="H244">
        <f>IF(ekodom4[[#This Row],[Kolumna1]] = 0,0,IF(MOD(ekodom4[[#This Row],[Kolumna1]],5) = 0,300,0))</f>
        <v>300</v>
      </c>
      <c r="I244">
        <f>ekodom4[[#This Row],[Codziennie]]+ekodom4[[#This Row],[Prace]]+ekodom4[[#This Row],[Podlewanie]]</f>
        <v>560</v>
      </c>
      <c r="J244" s="3">
        <f>IF(ekodom4[[#This Row],[Zużycie]]&gt;ekodom4[[#This Row],[Stan]],ABS(ekodom4[[#This Row],[Zużycie]]-ekodom4[[#This Row],[Stan]]),0)</f>
        <v>560</v>
      </c>
      <c r="K244" s="3">
        <f>ekodom4[[#This Row],[Stan]]-ekodom4[[#This Row],[Zużycie]]+ekodom4[[#This Row],[Z wodociągów]]</f>
        <v>0</v>
      </c>
    </row>
    <row r="245" spans="1:11" x14ac:dyDescent="0.3">
      <c r="A245" s="1">
        <v>44805</v>
      </c>
      <c r="B245">
        <v>0</v>
      </c>
      <c r="C245">
        <f>ekodom4[[#This Row],[retencja]]+K244</f>
        <v>0</v>
      </c>
      <c r="D245">
        <v>190</v>
      </c>
      <c r="E245">
        <f>IF(WEEKDAY(ekodom4[[#This Row],[Data]],2) = 3,70,0)</f>
        <v>0</v>
      </c>
      <c r="F245" s="2">
        <f>IF(AND(MONTH(ekodom4[[#This Row],[Data]])&gt;=4,MONTH(ekodom4[[#This Row],[Data]])&lt;=9),1,0)</f>
        <v>1</v>
      </c>
      <c r="G245" s="2">
        <f>IF(ekodom4[[#This Row],[Czy data pod?]] = 1,IF(ekodom4[[#This Row],[retencja]] = 0,G244+1,0),0)</f>
        <v>21</v>
      </c>
      <c r="H245">
        <f>IF(ekodom4[[#This Row],[Kolumna1]] = 0,0,IF(MOD(ekodom4[[#This Row],[Kolumna1]],5) = 0,300,0))</f>
        <v>0</v>
      </c>
      <c r="I245">
        <f>ekodom4[[#This Row],[Codziennie]]+ekodom4[[#This Row],[Prace]]+ekodom4[[#This Row],[Podlewanie]]</f>
        <v>190</v>
      </c>
      <c r="J245" s="3">
        <f>IF(ekodom4[[#This Row],[Zużycie]]&gt;ekodom4[[#This Row],[Stan]],ABS(ekodom4[[#This Row],[Zużycie]]-ekodom4[[#This Row],[Stan]]),0)</f>
        <v>190</v>
      </c>
      <c r="K245" s="3">
        <f>ekodom4[[#This Row],[Stan]]-ekodom4[[#This Row],[Zużycie]]+ekodom4[[#This Row],[Z wodociągów]]</f>
        <v>0</v>
      </c>
    </row>
    <row r="246" spans="1:11" x14ac:dyDescent="0.3">
      <c r="A246" s="1">
        <v>44806</v>
      </c>
      <c r="B246">
        <v>388</v>
      </c>
      <c r="C246">
        <f>ekodom4[[#This Row],[retencja]]+K245</f>
        <v>388</v>
      </c>
      <c r="D246">
        <v>190</v>
      </c>
      <c r="E246">
        <f>IF(WEEKDAY(ekodom4[[#This Row],[Data]],2) = 3,70,0)</f>
        <v>0</v>
      </c>
      <c r="F246" s="2">
        <f>IF(AND(MONTH(ekodom4[[#This Row],[Data]])&gt;=4,MONTH(ekodom4[[#This Row],[Data]])&lt;=9),1,0)</f>
        <v>1</v>
      </c>
      <c r="G246" s="2">
        <f>IF(ekodom4[[#This Row],[Czy data pod?]] = 1,IF(ekodom4[[#This Row],[retencja]] = 0,G245+1,0),0)</f>
        <v>0</v>
      </c>
      <c r="H246">
        <f>IF(ekodom4[[#This Row],[Kolumna1]] = 0,0,IF(MOD(ekodom4[[#This Row],[Kolumna1]],5) = 0,300,0))</f>
        <v>0</v>
      </c>
      <c r="I246">
        <f>ekodom4[[#This Row],[Codziennie]]+ekodom4[[#This Row],[Prace]]+ekodom4[[#This Row],[Podlewanie]]</f>
        <v>190</v>
      </c>
      <c r="J246" s="3">
        <f>IF(ekodom4[[#This Row],[Zużycie]]&gt;ekodom4[[#This Row],[Stan]],ABS(ekodom4[[#This Row],[Zużycie]]-ekodom4[[#This Row],[Stan]]),0)</f>
        <v>0</v>
      </c>
      <c r="K246" s="3">
        <f>ekodom4[[#This Row],[Stan]]-ekodom4[[#This Row],[Zużycie]]+ekodom4[[#This Row],[Z wodociągów]]</f>
        <v>198</v>
      </c>
    </row>
    <row r="247" spans="1:11" x14ac:dyDescent="0.3">
      <c r="A247" s="1">
        <v>44807</v>
      </c>
      <c r="B247">
        <v>415</v>
      </c>
      <c r="C247">
        <f>ekodom4[[#This Row],[retencja]]+K246</f>
        <v>613</v>
      </c>
      <c r="D247">
        <v>190</v>
      </c>
      <c r="E247">
        <f>IF(WEEKDAY(ekodom4[[#This Row],[Data]],2) = 3,70,0)</f>
        <v>0</v>
      </c>
      <c r="F247" s="2">
        <f>IF(AND(MONTH(ekodom4[[#This Row],[Data]])&gt;=4,MONTH(ekodom4[[#This Row],[Data]])&lt;=9),1,0)</f>
        <v>1</v>
      </c>
      <c r="G247" s="2">
        <f>IF(ekodom4[[#This Row],[Czy data pod?]] = 1,IF(ekodom4[[#This Row],[retencja]] = 0,G246+1,0),0)</f>
        <v>0</v>
      </c>
      <c r="H247">
        <f>IF(ekodom4[[#This Row],[Kolumna1]] = 0,0,IF(MOD(ekodom4[[#This Row],[Kolumna1]],5) = 0,300,0))</f>
        <v>0</v>
      </c>
      <c r="I247">
        <f>ekodom4[[#This Row],[Codziennie]]+ekodom4[[#This Row],[Prace]]+ekodom4[[#This Row],[Podlewanie]]</f>
        <v>190</v>
      </c>
      <c r="J247" s="3">
        <f>IF(ekodom4[[#This Row],[Zużycie]]&gt;ekodom4[[#This Row],[Stan]],ABS(ekodom4[[#This Row],[Zużycie]]-ekodom4[[#This Row],[Stan]]),0)</f>
        <v>0</v>
      </c>
      <c r="K247" s="3">
        <f>ekodom4[[#This Row],[Stan]]-ekodom4[[#This Row],[Zużycie]]+ekodom4[[#This Row],[Z wodociągów]]</f>
        <v>423</v>
      </c>
    </row>
    <row r="248" spans="1:11" x14ac:dyDescent="0.3">
      <c r="A248" s="1">
        <v>44808</v>
      </c>
      <c r="B248">
        <v>560</v>
      </c>
      <c r="C248">
        <f>ekodom4[[#This Row],[retencja]]+K247</f>
        <v>983</v>
      </c>
      <c r="D248">
        <v>190</v>
      </c>
      <c r="E248">
        <f>IF(WEEKDAY(ekodom4[[#This Row],[Data]],2) = 3,70,0)</f>
        <v>0</v>
      </c>
      <c r="F248" s="2">
        <f>IF(AND(MONTH(ekodom4[[#This Row],[Data]])&gt;=4,MONTH(ekodom4[[#This Row],[Data]])&lt;=9),1,0)</f>
        <v>1</v>
      </c>
      <c r="G248" s="2">
        <f>IF(ekodom4[[#This Row],[Czy data pod?]] = 1,IF(ekodom4[[#This Row],[retencja]] = 0,G247+1,0),0)</f>
        <v>0</v>
      </c>
      <c r="H248">
        <f>IF(ekodom4[[#This Row],[Kolumna1]] = 0,0,IF(MOD(ekodom4[[#This Row],[Kolumna1]],5) = 0,300,0))</f>
        <v>0</v>
      </c>
      <c r="I248">
        <f>ekodom4[[#This Row],[Codziennie]]+ekodom4[[#This Row],[Prace]]+ekodom4[[#This Row],[Podlewanie]]</f>
        <v>190</v>
      </c>
      <c r="J248" s="3">
        <f>IF(ekodom4[[#This Row],[Zużycie]]&gt;ekodom4[[#This Row],[Stan]],ABS(ekodom4[[#This Row],[Zużycie]]-ekodom4[[#This Row],[Stan]]),0)</f>
        <v>0</v>
      </c>
      <c r="K248" s="3">
        <f>ekodom4[[#This Row],[Stan]]-ekodom4[[#This Row],[Zużycie]]+ekodom4[[#This Row],[Z wodociągów]]</f>
        <v>793</v>
      </c>
    </row>
    <row r="249" spans="1:11" x14ac:dyDescent="0.3">
      <c r="A249" s="1">
        <v>44809</v>
      </c>
      <c r="B249">
        <v>467</v>
      </c>
      <c r="C249">
        <f>ekodom4[[#This Row],[retencja]]+K248</f>
        <v>1260</v>
      </c>
      <c r="D249">
        <v>190</v>
      </c>
      <c r="E249">
        <f>IF(WEEKDAY(ekodom4[[#This Row],[Data]],2) = 3,70,0)</f>
        <v>0</v>
      </c>
      <c r="F249" s="2">
        <f>IF(AND(MONTH(ekodom4[[#This Row],[Data]])&gt;=4,MONTH(ekodom4[[#This Row],[Data]])&lt;=9),1,0)</f>
        <v>1</v>
      </c>
      <c r="G249" s="2">
        <f>IF(ekodom4[[#This Row],[Czy data pod?]] = 1,IF(ekodom4[[#This Row],[retencja]] = 0,G248+1,0),0)</f>
        <v>0</v>
      </c>
      <c r="H249">
        <f>IF(ekodom4[[#This Row],[Kolumna1]] = 0,0,IF(MOD(ekodom4[[#This Row],[Kolumna1]],5) = 0,300,0))</f>
        <v>0</v>
      </c>
      <c r="I249">
        <f>ekodom4[[#This Row],[Codziennie]]+ekodom4[[#This Row],[Prace]]+ekodom4[[#This Row],[Podlewanie]]</f>
        <v>190</v>
      </c>
      <c r="J249" s="3">
        <f>IF(ekodom4[[#This Row],[Zużycie]]&gt;ekodom4[[#This Row],[Stan]],ABS(ekodom4[[#This Row],[Zużycie]]-ekodom4[[#This Row],[Stan]]),0)</f>
        <v>0</v>
      </c>
      <c r="K249" s="3">
        <f>ekodom4[[#This Row],[Stan]]-ekodom4[[#This Row],[Zużycie]]+ekodom4[[#This Row],[Z wodociągów]]</f>
        <v>1070</v>
      </c>
    </row>
    <row r="250" spans="1:11" x14ac:dyDescent="0.3">
      <c r="A250" s="1">
        <v>44810</v>
      </c>
      <c r="B250">
        <v>517</v>
      </c>
      <c r="C250">
        <f>ekodom4[[#This Row],[retencja]]+K249</f>
        <v>1587</v>
      </c>
      <c r="D250">
        <v>190</v>
      </c>
      <c r="E250">
        <f>IF(WEEKDAY(ekodom4[[#This Row],[Data]],2) = 3,70,0)</f>
        <v>0</v>
      </c>
      <c r="F250" s="2">
        <f>IF(AND(MONTH(ekodom4[[#This Row],[Data]])&gt;=4,MONTH(ekodom4[[#This Row],[Data]])&lt;=9),1,0)</f>
        <v>1</v>
      </c>
      <c r="G250" s="2">
        <f>IF(ekodom4[[#This Row],[Czy data pod?]] = 1,IF(ekodom4[[#This Row],[retencja]] = 0,G249+1,0),0)</f>
        <v>0</v>
      </c>
      <c r="H250">
        <f>IF(ekodom4[[#This Row],[Kolumna1]] = 0,0,IF(MOD(ekodom4[[#This Row],[Kolumna1]],5) = 0,300,0))</f>
        <v>0</v>
      </c>
      <c r="I250">
        <f>ekodom4[[#This Row],[Codziennie]]+ekodom4[[#This Row],[Prace]]+ekodom4[[#This Row],[Podlewanie]]</f>
        <v>190</v>
      </c>
      <c r="J250" s="3">
        <f>IF(ekodom4[[#This Row],[Zużycie]]&gt;ekodom4[[#This Row],[Stan]],ABS(ekodom4[[#This Row],[Zużycie]]-ekodom4[[#This Row],[Stan]]),0)</f>
        <v>0</v>
      </c>
      <c r="K250" s="3">
        <f>ekodom4[[#This Row],[Stan]]-ekodom4[[#This Row],[Zużycie]]+ekodom4[[#This Row],[Z wodociągów]]</f>
        <v>1397</v>
      </c>
    </row>
    <row r="251" spans="1:11" x14ac:dyDescent="0.3">
      <c r="A251" s="1">
        <v>44811</v>
      </c>
      <c r="B251">
        <v>552</v>
      </c>
      <c r="C251">
        <f>ekodom4[[#This Row],[retencja]]+K250</f>
        <v>1949</v>
      </c>
      <c r="D251">
        <v>190</v>
      </c>
      <c r="E251">
        <f>IF(WEEKDAY(ekodom4[[#This Row],[Data]],2) = 3,70,0)</f>
        <v>70</v>
      </c>
      <c r="F251" s="2">
        <f>IF(AND(MONTH(ekodom4[[#This Row],[Data]])&gt;=4,MONTH(ekodom4[[#This Row],[Data]])&lt;=9),1,0)</f>
        <v>1</v>
      </c>
      <c r="G251" s="2">
        <f>IF(ekodom4[[#This Row],[Czy data pod?]] = 1,IF(ekodom4[[#This Row],[retencja]] = 0,G250+1,0),0)</f>
        <v>0</v>
      </c>
      <c r="H251">
        <f>IF(ekodom4[[#This Row],[Kolumna1]] = 0,0,IF(MOD(ekodom4[[#This Row],[Kolumna1]],5) = 0,300,0))</f>
        <v>0</v>
      </c>
      <c r="I251">
        <f>ekodom4[[#This Row],[Codziennie]]+ekodom4[[#This Row],[Prace]]+ekodom4[[#This Row],[Podlewanie]]</f>
        <v>260</v>
      </c>
      <c r="J251" s="3">
        <f>IF(ekodom4[[#This Row],[Zużycie]]&gt;ekodom4[[#This Row],[Stan]],ABS(ekodom4[[#This Row],[Zużycie]]-ekodom4[[#This Row],[Stan]]),0)</f>
        <v>0</v>
      </c>
      <c r="K251" s="3">
        <f>ekodom4[[#This Row],[Stan]]-ekodom4[[#This Row],[Zużycie]]+ekodom4[[#This Row],[Z wodociągów]]</f>
        <v>1689</v>
      </c>
    </row>
    <row r="252" spans="1:11" x14ac:dyDescent="0.3">
      <c r="A252" s="1">
        <v>44812</v>
      </c>
      <c r="B252">
        <v>0</v>
      </c>
      <c r="C252">
        <f>ekodom4[[#This Row],[retencja]]+K251</f>
        <v>1689</v>
      </c>
      <c r="D252">
        <v>190</v>
      </c>
      <c r="E252">
        <f>IF(WEEKDAY(ekodom4[[#This Row],[Data]],2) = 3,70,0)</f>
        <v>0</v>
      </c>
      <c r="F252" s="2">
        <f>IF(AND(MONTH(ekodom4[[#This Row],[Data]])&gt;=4,MONTH(ekodom4[[#This Row],[Data]])&lt;=9),1,0)</f>
        <v>1</v>
      </c>
      <c r="G252" s="2">
        <f>IF(ekodom4[[#This Row],[Czy data pod?]] = 1,IF(ekodom4[[#This Row],[retencja]] = 0,G251+1,0),0)</f>
        <v>1</v>
      </c>
      <c r="H252">
        <f>IF(ekodom4[[#This Row],[Kolumna1]] = 0,0,IF(MOD(ekodom4[[#This Row],[Kolumna1]],5) = 0,300,0))</f>
        <v>0</v>
      </c>
      <c r="I252">
        <f>ekodom4[[#This Row],[Codziennie]]+ekodom4[[#This Row],[Prace]]+ekodom4[[#This Row],[Podlewanie]]</f>
        <v>190</v>
      </c>
      <c r="J252" s="3">
        <f>IF(ekodom4[[#This Row],[Zużycie]]&gt;ekodom4[[#This Row],[Stan]],ABS(ekodom4[[#This Row],[Zużycie]]-ekodom4[[#This Row],[Stan]]),0)</f>
        <v>0</v>
      </c>
      <c r="K252" s="3">
        <f>ekodom4[[#This Row],[Stan]]-ekodom4[[#This Row],[Zużycie]]+ekodom4[[#This Row],[Z wodociągów]]</f>
        <v>1499</v>
      </c>
    </row>
    <row r="253" spans="1:11" x14ac:dyDescent="0.3">
      <c r="A253" s="1">
        <v>44813</v>
      </c>
      <c r="B253">
        <v>0</v>
      </c>
      <c r="C253">
        <f>ekodom4[[#This Row],[retencja]]+K252</f>
        <v>1499</v>
      </c>
      <c r="D253">
        <v>190</v>
      </c>
      <c r="E253">
        <f>IF(WEEKDAY(ekodom4[[#This Row],[Data]],2) = 3,70,0)</f>
        <v>0</v>
      </c>
      <c r="F253" s="2">
        <f>IF(AND(MONTH(ekodom4[[#This Row],[Data]])&gt;=4,MONTH(ekodom4[[#This Row],[Data]])&lt;=9),1,0)</f>
        <v>1</v>
      </c>
      <c r="G253" s="2">
        <f>IF(ekodom4[[#This Row],[Czy data pod?]] = 1,IF(ekodom4[[#This Row],[retencja]] = 0,G252+1,0),0)</f>
        <v>2</v>
      </c>
      <c r="H253">
        <f>IF(ekodom4[[#This Row],[Kolumna1]] = 0,0,IF(MOD(ekodom4[[#This Row],[Kolumna1]],5) = 0,300,0))</f>
        <v>0</v>
      </c>
      <c r="I253">
        <f>ekodom4[[#This Row],[Codziennie]]+ekodom4[[#This Row],[Prace]]+ekodom4[[#This Row],[Podlewanie]]</f>
        <v>190</v>
      </c>
      <c r="J253" s="3">
        <f>IF(ekodom4[[#This Row],[Zużycie]]&gt;ekodom4[[#This Row],[Stan]],ABS(ekodom4[[#This Row],[Zużycie]]-ekodom4[[#This Row],[Stan]]),0)</f>
        <v>0</v>
      </c>
      <c r="K253" s="3">
        <f>ekodom4[[#This Row],[Stan]]-ekodom4[[#This Row],[Zużycie]]+ekodom4[[#This Row],[Z wodociągów]]</f>
        <v>1309</v>
      </c>
    </row>
    <row r="254" spans="1:11" x14ac:dyDescent="0.3">
      <c r="A254" s="1">
        <v>44814</v>
      </c>
      <c r="B254">
        <v>0</v>
      </c>
      <c r="C254">
        <f>ekodom4[[#This Row],[retencja]]+K253</f>
        <v>1309</v>
      </c>
      <c r="D254">
        <v>190</v>
      </c>
      <c r="E254">
        <f>IF(WEEKDAY(ekodom4[[#This Row],[Data]],2) = 3,70,0)</f>
        <v>0</v>
      </c>
      <c r="F254" s="2">
        <f>IF(AND(MONTH(ekodom4[[#This Row],[Data]])&gt;=4,MONTH(ekodom4[[#This Row],[Data]])&lt;=9),1,0)</f>
        <v>1</v>
      </c>
      <c r="G254" s="2">
        <f>IF(ekodom4[[#This Row],[Czy data pod?]] = 1,IF(ekodom4[[#This Row],[retencja]] = 0,G253+1,0),0)</f>
        <v>3</v>
      </c>
      <c r="H254">
        <f>IF(ekodom4[[#This Row],[Kolumna1]] = 0,0,IF(MOD(ekodom4[[#This Row],[Kolumna1]],5) = 0,300,0))</f>
        <v>0</v>
      </c>
      <c r="I254">
        <f>ekodom4[[#This Row],[Codziennie]]+ekodom4[[#This Row],[Prace]]+ekodom4[[#This Row],[Podlewanie]]</f>
        <v>190</v>
      </c>
      <c r="J254" s="3">
        <f>IF(ekodom4[[#This Row],[Zużycie]]&gt;ekodom4[[#This Row],[Stan]],ABS(ekodom4[[#This Row],[Zużycie]]-ekodom4[[#This Row],[Stan]]),0)</f>
        <v>0</v>
      </c>
      <c r="K254" s="3">
        <f>ekodom4[[#This Row],[Stan]]-ekodom4[[#This Row],[Zużycie]]+ekodom4[[#This Row],[Z wodociągów]]</f>
        <v>1119</v>
      </c>
    </row>
    <row r="255" spans="1:11" x14ac:dyDescent="0.3">
      <c r="A255" s="1">
        <v>44815</v>
      </c>
      <c r="B255">
        <v>0</v>
      </c>
      <c r="C255">
        <f>ekodom4[[#This Row],[retencja]]+K254</f>
        <v>1119</v>
      </c>
      <c r="D255">
        <v>190</v>
      </c>
      <c r="E255">
        <f>IF(WEEKDAY(ekodom4[[#This Row],[Data]],2) = 3,70,0)</f>
        <v>0</v>
      </c>
      <c r="F255" s="2">
        <f>IF(AND(MONTH(ekodom4[[#This Row],[Data]])&gt;=4,MONTH(ekodom4[[#This Row],[Data]])&lt;=9),1,0)</f>
        <v>1</v>
      </c>
      <c r="G255" s="2">
        <f>IF(ekodom4[[#This Row],[Czy data pod?]] = 1,IF(ekodom4[[#This Row],[retencja]] = 0,G254+1,0),0)</f>
        <v>4</v>
      </c>
      <c r="H255">
        <f>IF(ekodom4[[#This Row],[Kolumna1]] = 0,0,IF(MOD(ekodom4[[#This Row],[Kolumna1]],5) = 0,300,0))</f>
        <v>0</v>
      </c>
      <c r="I255">
        <f>ekodom4[[#This Row],[Codziennie]]+ekodom4[[#This Row],[Prace]]+ekodom4[[#This Row],[Podlewanie]]</f>
        <v>190</v>
      </c>
      <c r="J255" s="3">
        <f>IF(ekodom4[[#This Row],[Zużycie]]&gt;ekodom4[[#This Row],[Stan]],ABS(ekodom4[[#This Row],[Zużycie]]-ekodom4[[#This Row],[Stan]]),0)</f>
        <v>0</v>
      </c>
      <c r="K255" s="3">
        <f>ekodom4[[#This Row],[Stan]]-ekodom4[[#This Row],[Zużycie]]+ekodom4[[#This Row],[Z wodociągów]]</f>
        <v>929</v>
      </c>
    </row>
    <row r="256" spans="1:11" x14ac:dyDescent="0.3">
      <c r="A256" s="1">
        <v>44816</v>
      </c>
      <c r="B256">
        <v>435</v>
      </c>
      <c r="C256">
        <f>ekodom4[[#This Row],[retencja]]+K255</f>
        <v>1364</v>
      </c>
      <c r="D256">
        <v>190</v>
      </c>
      <c r="E256">
        <f>IF(WEEKDAY(ekodom4[[#This Row],[Data]],2) = 3,70,0)</f>
        <v>0</v>
      </c>
      <c r="F256" s="2">
        <f>IF(AND(MONTH(ekodom4[[#This Row],[Data]])&gt;=4,MONTH(ekodom4[[#This Row],[Data]])&lt;=9),1,0)</f>
        <v>1</v>
      </c>
      <c r="G256" s="2">
        <f>IF(ekodom4[[#This Row],[Czy data pod?]] = 1,IF(ekodom4[[#This Row],[retencja]] = 0,G255+1,0),0)</f>
        <v>0</v>
      </c>
      <c r="H256">
        <f>IF(ekodom4[[#This Row],[Kolumna1]] = 0,0,IF(MOD(ekodom4[[#This Row],[Kolumna1]],5) = 0,300,0))</f>
        <v>0</v>
      </c>
      <c r="I256">
        <f>ekodom4[[#This Row],[Codziennie]]+ekodom4[[#This Row],[Prace]]+ekodom4[[#This Row],[Podlewanie]]</f>
        <v>190</v>
      </c>
      <c r="J256" s="3">
        <f>IF(ekodom4[[#This Row],[Zużycie]]&gt;ekodom4[[#This Row],[Stan]],ABS(ekodom4[[#This Row],[Zużycie]]-ekodom4[[#This Row],[Stan]]),0)</f>
        <v>0</v>
      </c>
      <c r="K256" s="3">
        <f>ekodom4[[#This Row],[Stan]]-ekodom4[[#This Row],[Zużycie]]+ekodom4[[#This Row],[Z wodociągów]]</f>
        <v>1174</v>
      </c>
    </row>
    <row r="257" spans="1:11" x14ac:dyDescent="0.3">
      <c r="A257" s="1">
        <v>44817</v>
      </c>
      <c r="B257">
        <v>406</v>
      </c>
      <c r="C257">
        <f>ekodom4[[#This Row],[retencja]]+K256</f>
        <v>1580</v>
      </c>
      <c r="D257">
        <v>190</v>
      </c>
      <c r="E257">
        <f>IF(WEEKDAY(ekodom4[[#This Row],[Data]],2) = 3,70,0)</f>
        <v>0</v>
      </c>
      <c r="F257" s="2">
        <f>IF(AND(MONTH(ekodom4[[#This Row],[Data]])&gt;=4,MONTH(ekodom4[[#This Row],[Data]])&lt;=9),1,0)</f>
        <v>1</v>
      </c>
      <c r="G257" s="2">
        <f>IF(ekodom4[[#This Row],[Czy data pod?]] = 1,IF(ekodom4[[#This Row],[retencja]] = 0,G256+1,0),0)</f>
        <v>0</v>
      </c>
      <c r="H257">
        <f>IF(ekodom4[[#This Row],[Kolumna1]] = 0,0,IF(MOD(ekodom4[[#This Row],[Kolumna1]],5) = 0,300,0))</f>
        <v>0</v>
      </c>
      <c r="I257">
        <f>ekodom4[[#This Row],[Codziennie]]+ekodom4[[#This Row],[Prace]]+ekodom4[[#This Row],[Podlewanie]]</f>
        <v>190</v>
      </c>
      <c r="J257" s="3">
        <f>IF(ekodom4[[#This Row],[Zużycie]]&gt;ekodom4[[#This Row],[Stan]],ABS(ekodom4[[#This Row],[Zużycie]]-ekodom4[[#This Row],[Stan]]),0)</f>
        <v>0</v>
      </c>
      <c r="K257" s="3">
        <f>ekodom4[[#This Row],[Stan]]-ekodom4[[#This Row],[Zużycie]]+ekodom4[[#This Row],[Z wodociągów]]</f>
        <v>1390</v>
      </c>
    </row>
    <row r="258" spans="1:11" x14ac:dyDescent="0.3">
      <c r="A258" s="1">
        <v>44818</v>
      </c>
      <c r="B258">
        <v>0</v>
      </c>
      <c r="C258">
        <f>ekodom4[[#This Row],[retencja]]+K257</f>
        <v>1390</v>
      </c>
      <c r="D258">
        <v>190</v>
      </c>
      <c r="E258">
        <f>IF(WEEKDAY(ekodom4[[#This Row],[Data]],2) = 3,70,0)</f>
        <v>70</v>
      </c>
      <c r="F258" s="2">
        <f>IF(AND(MONTH(ekodom4[[#This Row],[Data]])&gt;=4,MONTH(ekodom4[[#This Row],[Data]])&lt;=9),1,0)</f>
        <v>1</v>
      </c>
      <c r="G258" s="2">
        <f>IF(ekodom4[[#This Row],[Czy data pod?]] = 1,IF(ekodom4[[#This Row],[retencja]] = 0,G257+1,0),0)</f>
        <v>1</v>
      </c>
      <c r="H258">
        <f>IF(ekodom4[[#This Row],[Kolumna1]] = 0,0,IF(MOD(ekodom4[[#This Row],[Kolumna1]],5) = 0,300,0))</f>
        <v>0</v>
      </c>
      <c r="I258">
        <f>ekodom4[[#This Row],[Codziennie]]+ekodom4[[#This Row],[Prace]]+ekodom4[[#This Row],[Podlewanie]]</f>
        <v>260</v>
      </c>
      <c r="J258" s="3">
        <f>IF(ekodom4[[#This Row],[Zużycie]]&gt;ekodom4[[#This Row],[Stan]],ABS(ekodom4[[#This Row],[Zużycie]]-ekodom4[[#This Row],[Stan]]),0)</f>
        <v>0</v>
      </c>
      <c r="K258" s="3">
        <f>ekodom4[[#This Row],[Stan]]-ekodom4[[#This Row],[Zużycie]]+ekodom4[[#This Row],[Z wodociągów]]</f>
        <v>1130</v>
      </c>
    </row>
    <row r="259" spans="1:11" x14ac:dyDescent="0.3">
      <c r="A259" s="1">
        <v>44819</v>
      </c>
      <c r="B259">
        <v>0</v>
      </c>
      <c r="C259">
        <f>ekodom4[[#This Row],[retencja]]+K258</f>
        <v>1130</v>
      </c>
      <c r="D259">
        <v>190</v>
      </c>
      <c r="E259">
        <f>IF(WEEKDAY(ekodom4[[#This Row],[Data]],2) = 3,70,0)</f>
        <v>0</v>
      </c>
      <c r="F259" s="2">
        <f>IF(AND(MONTH(ekodom4[[#This Row],[Data]])&gt;=4,MONTH(ekodom4[[#This Row],[Data]])&lt;=9),1,0)</f>
        <v>1</v>
      </c>
      <c r="G259" s="2">
        <f>IF(ekodom4[[#This Row],[Czy data pod?]] = 1,IF(ekodom4[[#This Row],[retencja]] = 0,G258+1,0),0)</f>
        <v>2</v>
      </c>
      <c r="H259">
        <f>IF(ekodom4[[#This Row],[Kolumna1]] = 0,0,IF(MOD(ekodom4[[#This Row],[Kolumna1]],5) = 0,300,0))</f>
        <v>0</v>
      </c>
      <c r="I259">
        <f>ekodom4[[#This Row],[Codziennie]]+ekodom4[[#This Row],[Prace]]+ekodom4[[#This Row],[Podlewanie]]</f>
        <v>190</v>
      </c>
      <c r="J259" s="3">
        <f>IF(ekodom4[[#This Row],[Zużycie]]&gt;ekodom4[[#This Row],[Stan]],ABS(ekodom4[[#This Row],[Zużycie]]-ekodom4[[#This Row],[Stan]]),0)</f>
        <v>0</v>
      </c>
      <c r="K259" s="3">
        <f>ekodom4[[#This Row],[Stan]]-ekodom4[[#This Row],[Zużycie]]+ekodom4[[#This Row],[Z wodociągów]]</f>
        <v>940</v>
      </c>
    </row>
    <row r="260" spans="1:11" x14ac:dyDescent="0.3">
      <c r="A260" s="1">
        <v>44820</v>
      </c>
      <c r="B260">
        <v>0</v>
      </c>
      <c r="C260">
        <f>ekodom4[[#This Row],[retencja]]+K259</f>
        <v>940</v>
      </c>
      <c r="D260">
        <v>190</v>
      </c>
      <c r="E260">
        <f>IF(WEEKDAY(ekodom4[[#This Row],[Data]],2) = 3,70,0)</f>
        <v>0</v>
      </c>
      <c r="F260" s="2">
        <f>IF(AND(MONTH(ekodom4[[#This Row],[Data]])&gt;=4,MONTH(ekodom4[[#This Row],[Data]])&lt;=9),1,0)</f>
        <v>1</v>
      </c>
      <c r="G260" s="2">
        <f>IF(ekodom4[[#This Row],[Czy data pod?]] = 1,IF(ekodom4[[#This Row],[retencja]] = 0,G259+1,0),0)</f>
        <v>3</v>
      </c>
      <c r="H260">
        <f>IF(ekodom4[[#This Row],[Kolumna1]] = 0,0,IF(MOD(ekodom4[[#This Row],[Kolumna1]],5) = 0,300,0))</f>
        <v>0</v>
      </c>
      <c r="I260">
        <f>ekodom4[[#This Row],[Codziennie]]+ekodom4[[#This Row],[Prace]]+ekodom4[[#This Row],[Podlewanie]]</f>
        <v>190</v>
      </c>
      <c r="J260" s="3">
        <f>IF(ekodom4[[#This Row],[Zużycie]]&gt;ekodom4[[#This Row],[Stan]],ABS(ekodom4[[#This Row],[Zużycie]]-ekodom4[[#This Row],[Stan]]),0)</f>
        <v>0</v>
      </c>
      <c r="K260" s="3">
        <f>ekodom4[[#This Row],[Stan]]-ekodom4[[#This Row],[Zużycie]]+ekodom4[[#This Row],[Z wodociągów]]</f>
        <v>750</v>
      </c>
    </row>
    <row r="261" spans="1:11" x14ac:dyDescent="0.3">
      <c r="A261" s="1">
        <v>44821</v>
      </c>
      <c r="B261">
        <v>0</v>
      </c>
      <c r="C261">
        <f>ekodom4[[#This Row],[retencja]]+K260</f>
        <v>750</v>
      </c>
      <c r="D261">
        <v>190</v>
      </c>
      <c r="E261">
        <f>IF(WEEKDAY(ekodom4[[#This Row],[Data]],2) = 3,70,0)</f>
        <v>0</v>
      </c>
      <c r="F261" s="2">
        <f>IF(AND(MONTH(ekodom4[[#This Row],[Data]])&gt;=4,MONTH(ekodom4[[#This Row],[Data]])&lt;=9),1,0)</f>
        <v>1</v>
      </c>
      <c r="G261" s="2">
        <f>IF(ekodom4[[#This Row],[Czy data pod?]] = 1,IF(ekodom4[[#This Row],[retencja]] = 0,G260+1,0),0)</f>
        <v>4</v>
      </c>
      <c r="H261">
        <f>IF(ekodom4[[#This Row],[Kolumna1]] = 0,0,IF(MOD(ekodom4[[#This Row],[Kolumna1]],5) = 0,300,0))</f>
        <v>0</v>
      </c>
      <c r="I261">
        <f>ekodom4[[#This Row],[Codziennie]]+ekodom4[[#This Row],[Prace]]+ekodom4[[#This Row],[Podlewanie]]</f>
        <v>190</v>
      </c>
      <c r="J261" s="3">
        <f>IF(ekodom4[[#This Row],[Zużycie]]&gt;ekodom4[[#This Row],[Stan]],ABS(ekodom4[[#This Row],[Zużycie]]-ekodom4[[#This Row],[Stan]]),0)</f>
        <v>0</v>
      </c>
      <c r="K261" s="3">
        <f>ekodom4[[#This Row],[Stan]]-ekodom4[[#This Row],[Zużycie]]+ekodom4[[#This Row],[Z wodociągów]]</f>
        <v>560</v>
      </c>
    </row>
    <row r="262" spans="1:11" x14ac:dyDescent="0.3">
      <c r="A262" s="1">
        <v>44822</v>
      </c>
      <c r="B262">
        <v>0</v>
      </c>
      <c r="C262">
        <f>ekodom4[[#This Row],[retencja]]+K261</f>
        <v>560</v>
      </c>
      <c r="D262">
        <v>190</v>
      </c>
      <c r="E262">
        <f>IF(WEEKDAY(ekodom4[[#This Row],[Data]],2) = 3,70,0)</f>
        <v>0</v>
      </c>
      <c r="F262" s="2">
        <f>IF(AND(MONTH(ekodom4[[#This Row],[Data]])&gt;=4,MONTH(ekodom4[[#This Row],[Data]])&lt;=9),1,0)</f>
        <v>1</v>
      </c>
      <c r="G262" s="2">
        <f>IF(ekodom4[[#This Row],[Czy data pod?]] = 1,IF(ekodom4[[#This Row],[retencja]] = 0,G261+1,0),0)</f>
        <v>5</v>
      </c>
      <c r="H262">
        <f>IF(ekodom4[[#This Row],[Kolumna1]] = 0,0,IF(MOD(ekodom4[[#This Row],[Kolumna1]],5) = 0,300,0))</f>
        <v>300</v>
      </c>
      <c r="I262">
        <f>ekodom4[[#This Row],[Codziennie]]+ekodom4[[#This Row],[Prace]]+ekodom4[[#This Row],[Podlewanie]]</f>
        <v>490</v>
      </c>
      <c r="J262" s="3">
        <f>IF(ekodom4[[#This Row],[Zużycie]]&gt;ekodom4[[#This Row],[Stan]],ABS(ekodom4[[#This Row],[Zużycie]]-ekodom4[[#This Row],[Stan]]),0)</f>
        <v>0</v>
      </c>
      <c r="K262" s="3">
        <f>ekodom4[[#This Row],[Stan]]-ekodom4[[#This Row],[Zużycie]]+ekodom4[[#This Row],[Z wodociągów]]</f>
        <v>70</v>
      </c>
    </row>
    <row r="263" spans="1:11" x14ac:dyDescent="0.3">
      <c r="A263" s="1">
        <v>44823</v>
      </c>
      <c r="B263">
        <v>353</v>
      </c>
      <c r="C263">
        <f>ekodom4[[#This Row],[retencja]]+K262</f>
        <v>423</v>
      </c>
      <c r="D263">
        <v>190</v>
      </c>
      <c r="E263">
        <f>IF(WEEKDAY(ekodom4[[#This Row],[Data]],2) = 3,70,0)</f>
        <v>0</v>
      </c>
      <c r="F263" s="2">
        <f>IF(AND(MONTH(ekodom4[[#This Row],[Data]])&gt;=4,MONTH(ekodom4[[#This Row],[Data]])&lt;=9),1,0)</f>
        <v>1</v>
      </c>
      <c r="G263" s="2">
        <f>IF(ekodom4[[#This Row],[Czy data pod?]] = 1,IF(ekodom4[[#This Row],[retencja]] = 0,G262+1,0),0)</f>
        <v>0</v>
      </c>
      <c r="H263">
        <f>IF(ekodom4[[#This Row],[Kolumna1]] = 0,0,IF(MOD(ekodom4[[#This Row],[Kolumna1]],5) = 0,300,0))</f>
        <v>0</v>
      </c>
      <c r="I263">
        <f>ekodom4[[#This Row],[Codziennie]]+ekodom4[[#This Row],[Prace]]+ekodom4[[#This Row],[Podlewanie]]</f>
        <v>190</v>
      </c>
      <c r="J263" s="3">
        <f>IF(ekodom4[[#This Row],[Zużycie]]&gt;ekodom4[[#This Row],[Stan]],ABS(ekodom4[[#This Row],[Zużycie]]-ekodom4[[#This Row],[Stan]]),0)</f>
        <v>0</v>
      </c>
      <c r="K263" s="3">
        <f>ekodom4[[#This Row],[Stan]]-ekodom4[[#This Row],[Zużycie]]+ekodom4[[#This Row],[Z wodociągów]]</f>
        <v>233</v>
      </c>
    </row>
    <row r="264" spans="1:11" x14ac:dyDescent="0.3">
      <c r="A264" s="1">
        <v>44824</v>
      </c>
      <c r="B264">
        <v>476</v>
      </c>
      <c r="C264">
        <f>ekodom4[[#This Row],[retencja]]+K263</f>
        <v>709</v>
      </c>
      <c r="D264">
        <v>190</v>
      </c>
      <c r="E264">
        <f>IF(WEEKDAY(ekodom4[[#This Row],[Data]],2) = 3,70,0)</f>
        <v>0</v>
      </c>
      <c r="F264" s="2">
        <f>IF(AND(MONTH(ekodom4[[#This Row],[Data]])&gt;=4,MONTH(ekodom4[[#This Row],[Data]])&lt;=9),1,0)</f>
        <v>1</v>
      </c>
      <c r="G264" s="2">
        <f>IF(ekodom4[[#This Row],[Czy data pod?]] = 1,IF(ekodom4[[#This Row],[retencja]] = 0,G263+1,0),0)</f>
        <v>0</v>
      </c>
      <c r="H264">
        <f>IF(ekodom4[[#This Row],[Kolumna1]] = 0,0,IF(MOD(ekodom4[[#This Row],[Kolumna1]],5) = 0,300,0))</f>
        <v>0</v>
      </c>
      <c r="I264">
        <f>ekodom4[[#This Row],[Codziennie]]+ekodom4[[#This Row],[Prace]]+ekodom4[[#This Row],[Podlewanie]]</f>
        <v>190</v>
      </c>
      <c r="J264" s="3">
        <f>IF(ekodom4[[#This Row],[Zużycie]]&gt;ekodom4[[#This Row],[Stan]],ABS(ekodom4[[#This Row],[Zużycie]]-ekodom4[[#This Row],[Stan]]),0)</f>
        <v>0</v>
      </c>
      <c r="K264" s="3">
        <f>ekodom4[[#This Row],[Stan]]-ekodom4[[#This Row],[Zużycie]]+ekodom4[[#This Row],[Z wodociągów]]</f>
        <v>519</v>
      </c>
    </row>
    <row r="265" spans="1:11" x14ac:dyDescent="0.3">
      <c r="A265" s="1">
        <v>44825</v>
      </c>
      <c r="B265">
        <v>383</v>
      </c>
      <c r="C265">
        <f>ekodom4[[#This Row],[retencja]]+K264</f>
        <v>902</v>
      </c>
      <c r="D265">
        <v>190</v>
      </c>
      <c r="E265">
        <f>IF(WEEKDAY(ekodom4[[#This Row],[Data]],2) = 3,70,0)</f>
        <v>70</v>
      </c>
      <c r="F265" s="2">
        <f>IF(AND(MONTH(ekodom4[[#This Row],[Data]])&gt;=4,MONTH(ekodom4[[#This Row],[Data]])&lt;=9),1,0)</f>
        <v>1</v>
      </c>
      <c r="G265" s="2">
        <f>IF(ekodom4[[#This Row],[Czy data pod?]] = 1,IF(ekodom4[[#This Row],[retencja]] = 0,G264+1,0),0)</f>
        <v>0</v>
      </c>
      <c r="H265">
        <f>IF(ekodom4[[#This Row],[Kolumna1]] = 0,0,IF(MOD(ekodom4[[#This Row],[Kolumna1]],5) = 0,300,0))</f>
        <v>0</v>
      </c>
      <c r="I265">
        <f>ekodom4[[#This Row],[Codziennie]]+ekodom4[[#This Row],[Prace]]+ekodom4[[#This Row],[Podlewanie]]</f>
        <v>260</v>
      </c>
      <c r="J265" s="3">
        <f>IF(ekodom4[[#This Row],[Zużycie]]&gt;ekodom4[[#This Row],[Stan]],ABS(ekodom4[[#This Row],[Zużycie]]-ekodom4[[#This Row],[Stan]]),0)</f>
        <v>0</v>
      </c>
      <c r="K265" s="3">
        <f>ekodom4[[#This Row],[Stan]]-ekodom4[[#This Row],[Zużycie]]+ekodom4[[#This Row],[Z wodociągów]]</f>
        <v>642</v>
      </c>
    </row>
    <row r="266" spans="1:11" x14ac:dyDescent="0.3">
      <c r="A266" s="1">
        <v>44826</v>
      </c>
      <c r="B266">
        <v>0</v>
      </c>
      <c r="C266">
        <f>ekodom4[[#This Row],[retencja]]+K265</f>
        <v>642</v>
      </c>
      <c r="D266">
        <v>190</v>
      </c>
      <c r="E266">
        <f>IF(WEEKDAY(ekodom4[[#This Row],[Data]],2) = 3,70,0)</f>
        <v>0</v>
      </c>
      <c r="F266" s="2">
        <f>IF(AND(MONTH(ekodom4[[#This Row],[Data]])&gt;=4,MONTH(ekodom4[[#This Row],[Data]])&lt;=9),1,0)</f>
        <v>1</v>
      </c>
      <c r="G266" s="2">
        <f>IF(ekodom4[[#This Row],[Czy data pod?]] = 1,IF(ekodom4[[#This Row],[retencja]] = 0,G265+1,0),0)</f>
        <v>1</v>
      </c>
      <c r="H266">
        <f>IF(ekodom4[[#This Row],[Kolumna1]] = 0,0,IF(MOD(ekodom4[[#This Row],[Kolumna1]],5) = 0,300,0))</f>
        <v>0</v>
      </c>
      <c r="I266">
        <f>ekodom4[[#This Row],[Codziennie]]+ekodom4[[#This Row],[Prace]]+ekodom4[[#This Row],[Podlewanie]]</f>
        <v>190</v>
      </c>
      <c r="J266" s="3">
        <f>IF(ekodom4[[#This Row],[Zużycie]]&gt;ekodom4[[#This Row],[Stan]],ABS(ekodom4[[#This Row],[Zużycie]]-ekodom4[[#This Row],[Stan]]),0)</f>
        <v>0</v>
      </c>
      <c r="K266" s="3">
        <f>ekodom4[[#This Row],[Stan]]-ekodom4[[#This Row],[Zużycie]]+ekodom4[[#This Row],[Z wodociągów]]</f>
        <v>452</v>
      </c>
    </row>
    <row r="267" spans="1:11" x14ac:dyDescent="0.3">
      <c r="A267" s="1">
        <v>44827</v>
      </c>
      <c r="B267">
        <v>0</v>
      </c>
      <c r="C267">
        <f>ekodom4[[#This Row],[retencja]]+K266</f>
        <v>452</v>
      </c>
      <c r="D267">
        <v>190</v>
      </c>
      <c r="E267">
        <f>IF(WEEKDAY(ekodom4[[#This Row],[Data]],2) = 3,70,0)</f>
        <v>0</v>
      </c>
      <c r="F267" s="2">
        <f>IF(AND(MONTH(ekodom4[[#This Row],[Data]])&gt;=4,MONTH(ekodom4[[#This Row],[Data]])&lt;=9),1,0)</f>
        <v>1</v>
      </c>
      <c r="G267" s="2">
        <f>IF(ekodom4[[#This Row],[Czy data pod?]] = 1,IF(ekodom4[[#This Row],[retencja]] = 0,G266+1,0),0)</f>
        <v>2</v>
      </c>
      <c r="H267">
        <f>IF(ekodom4[[#This Row],[Kolumna1]] = 0,0,IF(MOD(ekodom4[[#This Row],[Kolumna1]],5) = 0,300,0))</f>
        <v>0</v>
      </c>
      <c r="I267">
        <f>ekodom4[[#This Row],[Codziennie]]+ekodom4[[#This Row],[Prace]]+ekodom4[[#This Row],[Podlewanie]]</f>
        <v>190</v>
      </c>
      <c r="J267" s="3">
        <f>IF(ekodom4[[#This Row],[Zużycie]]&gt;ekodom4[[#This Row],[Stan]],ABS(ekodom4[[#This Row],[Zużycie]]-ekodom4[[#This Row],[Stan]]),0)</f>
        <v>0</v>
      </c>
      <c r="K267" s="3">
        <f>ekodom4[[#This Row],[Stan]]-ekodom4[[#This Row],[Zużycie]]+ekodom4[[#This Row],[Z wodociągów]]</f>
        <v>262</v>
      </c>
    </row>
    <row r="268" spans="1:11" x14ac:dyDescent="0.3">
      <c r="A268" s="1">
        <v>44828</v>
      </c>
      <c r="B268">
        <v>0</v>
      </c>
      <c r="C268">
        <f>ekodom4[[#This Row],[retencja]]+K267</f>
        <v>262</v>
      </c>
      <c r="D268">
        <v>190</v>
      </c>
      <c r="E268">
        <f>IF(WEEKDAY(ekodom4[[#This Row],[Data]],2) = 3,70,0)</f>
        <v>0</v>
      </c>
      <c r="F268" s="2">
        <f>IF(AND(MONTH(ekodom4[[#This Row],[Data]])&gt;=4,MONTH(ekodom4[[#This Row],[Data]])&lt;=9),1,0)</f>
        <v>1</v>
      </c>
      <c r="G268" s="2">
        <f>IF(ekodom4[[#This Row],[Czy data pod?]] = 1,IF(ekodom4[[#This Row],[retencja]] = 0,G267+1,0),0)</f>
        <v>3</v>
      </c>
      <c r="H268">
        <f>IF(ekodom4[[#This Row],[Kolumna1]] = 0,0,IF(MOD(ekodom4[[#This Row],[Kolumna1]],5) = 0,300,0))</f>
        <v>0</v>
      </c>
      <c r="I268">
        <f>ekodom4[[#This Row],[Codziennie]]+ekodom4[[#This Row],[Prace]]+ekodom4[[#This Row],[Podlewanie]]</f>
        <v>190</v>
      </c>
      <c r="J268" s="3">
        <f>IF(ekodom4[[#This Row],[Zużycie]]&gt;ekodom4[[#This Row],[Stan]],ABS(ekodom4[[#This Row],[Zużycie]]-ekodom4[[#This Row],[Stan]]),0)</f>
        <v>0</v>
      </c>
      <c r="K268" s="3">
        <f>ekodom4[[#This Row],[Stan]]-ekodom4[[#This Row],[Zużycie]]+ekodom4[[#This Row],[Z wodociągów]]</f>
        <v>72</v>
      </c>
    </row>
    <row r="269" spans="1:11" x14ac:dyDescent="0.3">
      <c r="A269" s="1">
        <v>44829</v>
      </c>
      <c r="B269">
        <v>0</v>
      </c>
      <c r="C269">
        <f>ekodom4[[#This Row],[retencja]]+K268</f>
        <v>72</v>
      </c>
      <c r="D269">
        <v>190</v>
      </c>
      <c r="E269">
        <f>IF(WEEKDAY(ekodom4[[#This Row],[Data]],2) = 3,70,0)</f>
        <v>0</v>
      </c>
      <c r="F269" s="2">
        <f>IF(AND(MONTH(ekodom4[[#This Row],[Data]])&gt;=4,MONTH(ekodom4[[#This Row],[Data]])&lt;=9),1,0)</f>
        <v>1</v>
      </c>
      <c r="G269" s="2">
        <f>IF(ekodom4[[#This Row],[Czy data pod?]] = 1,IF(ekodom4[[#This Row],[retencja]] = 0,G268+1,0),0)</f>
        <v>4</v>
      </c>
      <c r="H269">
        <f>IF(ekodom4[[#This Row],[Kolumna1]] = 0,0,IF(MOD(ekodom4[[#This Row],[Kolumna1]],5) = 0,300,0))</f>
        <v>0</v>
      </c>
      <c r="I269">
        <f>ekodom4[[#This Row],[Codziennie]]+ekodom4[[#This Row],[Prace]]+ekodom4[[#This Row],[Podlewanie]]</f>
        <v>190</v>
      </c>
      <c r="J269" s="3">
        <f>IF(ekodom4[[#This Row],[Zużycie]]&gt;ekodom4[[#This Row],[Stan]],ABS(ekodom4[[#This Row],[Zużycie]]-ekodom4[[#This Row],[Stan]]),0)</f>
        <v>118</v>
      </c>
      <c r="K269" s="3">
        <f>ekodom4[[#This Row],[Stan]]-ekodom4[[#This Row],[Zużycie]]+ekodom4[[#This Row],[Z wodociągów]]</f>
        <v>0</v>
      </c>
    </row>
    <row r="270" spans="1:11" x14ac:dyDescent="0.3">
      <c r="A270" s="1">
        <v>44830</v>
      </c>
      <c r="B270">
        <v>0</v>
      </c>
      <c r="C270">
        <f>ekodom4[[#This Row],[retencja]]+K269</f>
        <v>0</v>
      </c>
      <c r="D270">
        <v>190</v>
      </c>
      <c r="E270">
        <f>IF(WEEKDAY(ekodom4[[#This Row],[Data]],2) = 3,70,0)</f>
        <v>0</v>
      </c>
      <c r="F270" s="2">
        <f>IF(AND(MONTH(ekodom4[[#This Row],[Data]])&gt;=4,MONTH(ekodom4[[#This Row],[Data]])&lt;=9),1,0)</f>
        <v>1</v>
      </c>
      <c r="G270" s="2">
        <f>IF(ekodom4[[#This Row],[Czy data pod?]] = 1,IF(ekodom4[[#This Row],[retencja]] = 0,G269+1,0),0)</f>
        <v>5</v>
      </c>
      <c r="H270">
        <f>IF(ekodom4[[#This Row],[Kolumna1]] = 0,0,IF(MOD(ekodom4[[#This Row],[Kolumna1]],5) = 0,300,0))</f>
        <v>300</v>
      </c>
      <c r="I270">
        <f>ekodom4[[#This Row],[Codziennie]]+ekodom4[[#This Row],[Prace]]+ekodom4[[#This Row],[Podlewanie]]</f>
        <v>490</v>
      </c>
      <c r="J270" s="3">
        <f>IF(ekodom4[[#This Row],[Zużycie]]&gt;ekodom4[[#This Row],[Stan]],ABS(ekodom4[[#This Row],[Zużycie]]-ekodom4[[#This Row],[Stan]]),0)</f>
        <v>490</v>
      </c>
      <c r="K270" s="3">
        <f>ekodom4[[#This Row],[Stan]]-ekodom4[[#This Row],[Zużycie]]+ekodom4[[#This Row],[Z wodociągów]]</f>
        <v>0</v>
      </c>
    </row>
    <row r="271" spans="1:11" x14ac:dyDescent="0.3">
      <c r="A271" s="1">
        <v>44831</v>
      </c>
      <c r="B271">
        <v>0</v>
      </c>
      <c r="C271">
        <f>ekodom4[[#This Row],[retencja]]+K270</f>
        <v>0</v>
      </c>
      <c r="D271">
        <v>190</v>
      </c>
      <c r="E271">
        <f>IF(WEEKDAY(ekodom4[[#This Row],[Data]],2) = 3,70,0)</f>
        <v>0</v>
      </c>
      <c r="F271" s="2">
        <f>IF(AND(MONTH(ekodom4[[#This Row],[Data]])&gt;=4,MONTH(ekodom4[[#This Row],[Data]])&lt;=9),1,0)</f>
        <v>1</v>
      </c>
      <c r="G271" s="2">
        <f>IF(ekodom4[[#This Row],[Czy data pod?]] = 1,IF(ekodom4[[#This Row],[retencja]] = 0,G270+1,0),0)</f>
        <v>6</v>
      </c>
      <c r="H271">
        <f>IF(ekodom4[[#This Row],[Kolumna1]] = 0,0,IF(MOD(ekodom4[[#This Row],[Kolumna1]],5) = 0,300,0))</f>
        <v>0</v>
      </c>
      <c r="I271">
        <f>ekodom4[[#This Row],[Codziennie]]+ekodom4[[#This Row],[Prace]]+ekodom4[[#This Row],[Podlewanie]]</f>
        <v>190</v>
      </c>
      <c r="J271" s="3">
        <f>IF(ekodom4[[#This Row],[Zużycie]]&gt;ekodom4[[#This Row],[Stan]],ABS(ekodom4[[#This Row],[Zużycie]]-ekodom4[[#This Row],[Stan]]),0)</f>
        <v>190</v>
      </c>
      <c r="K271" s="3">
        <f>ekodom4[[#This Row],[Stan]]-ekodom4[[#This Row],[Zużycie]]+ekodom4[[#This Row],[Z wodociągów]]</f>
        <v>0</v>
      </c>
    </row>
    <row r="272" spans="1:11" x14ac:dyDescent="0.3">
      <c r="A272" s="1">
        <v>44832</v>
      </c>
      <c r="B272">
        <v>0</v>
      </c>
      <c r="C272">
        <f>ekodom4[[#This Row],[retencja]]+K271</f>
        <v>0</v>
      </c>
      <c r="D272">
        <v>190</v>
      </c>
      <c r="E272">
        <f>IF(WEEKDAY(ekodom4[[#This Row],[Data]],2) = 3,70,0)</f>
        <v>70</v>
      </c>
      <c r="F272" s="2">
        <f>IF(AND(MONTH(ekodom4[[#This Row],[Data]])&gt;=4,MONTH(ekodom4[[#This Row],[Data]])&lt;=9),1,0)</f>
        <v>1</v>
      </c>
      <c r="G272" s="2">
        <f>IF(ekodom4[[#This Row],[Czy data pod?]] = 1,IF(ekodom4[[#This Row],[retencja]] = 0,G271+1,0),0)</f>
        <v>7</v>
      </c>
      <c r="H272">
        <f>IF(ekodom4[[#This Row],[Kolumna1]] = 0,0,IF(MOD(ekodom4[[#This Row],[Kolumna1]],5) = 0,300,0))</f>
        <v>0</v>
      </c>
      <c r="I272">
        <f>ekodom4[[#This Row],[Codziennie]]+ekodom4[[#This Row],[Prace]]+ekodom4[[#This Row],[Podlewanie]]</f>
        <v>260</v>
      </c>
      <c r="J272" s="3">
        <f>IF(ekodom4[[#This Row],[Zużycie]]&gt;ekodom4[[#This Row],[Stan]],ABS(ekodom4[[#This Row],[Zużycie]]-ekodom4[[#This Row],[Stan]]),0)</f>
        <v>260</v>
      </c>
      <c r="K272" s="3">
        <f>ekodom4[[#This Row],[Stan]]-ekodom4[[#This Row],[Zużycie]]+ekodom4[[#This Row],[Z wodociągów]]</f>
        <v>0</v>
      </c>
    </row>
    <row r="273" spans="1:11" x14ac:dyDescent="0.3">
      <c r="A273" s="1">
        <v>44833</v>
      </c>
      <c r="B273">
        <v>302</v>
      </c>
      <c r="C273">
        <f>ekodom4[[#This Row],[retencja]]+K272</f>
        <v>302</v>
      </c>
      <c r="D273">
        <v>190</v>
      </c>
      <c r="E273">
        <f>IF(WEEKDAY(ekodom4[[#This Row],[Data]],2) = 3,70,0)</f>
        <v>0</v>
      </c>
      <c r="F273" s="2">
        <f>IF(AND(MONTH(ekodom4[[#This Row],[Data]])&gt;=4,MONTH(ekodom4[[#This Row],[Data]])&lt;=9),1,0)</f>
        <v>1</v>
      </c>
      <c r="G273" s="2">
        <f>IF(ekodom4[[#This Row],[Czy data pod?]] = 1,IF(ekodom4[[#This Row],[retencja]] = 0,G272+1,0),0)</f>
        <v>0</v>
      </c>
      <c r="H273">
        <f>IF(ekodom4[[#This Row],[Kolumna1]] = 0,0,IF(MOD(ekodom4[[#This Row],[Kolumna1]],5) = 0,300,0))</f>
        <v>0</v>
      </c>
      <c r="I273">
        <f>ekodom4[[#This Row],[Codziennie]]+ekodom4[[#This Row],[Prace]]+ekodom4[[#This Row],[Podlewanie]]</f>
        <v>190</v>
      </c>
      <c r="J273" s="3">
        <f>IF(ekodom4[[#This Row],[Zużycie]]&gt;ekodom4[[#This Row],[Stan]],ABS(ekodom4[[#This Row],[Zużycie]]-ekodom4[[#This Row],[Stan]]),0)</f>
        <v>0</v>
      </c>
      <c r="K273" s="3">
        <f>ekodom4[[#This Row],[Stan]]-ekodom4[[#This Row],[Zużycie]]+ekodom4[[#This Row],[Z wodociągów]]</f>
        <v>112</v>
      </c>
    </row>
    <row r="274" spans="1:11" x14ac:dyDescent="0.3">
      <c r="A274" s="1">
        <v>44834</v>
      </c>
      <c r="B274">
        <v>426</v>
      </c>
      <c r="C274">
        <f>ekodom4[[#This Row],[retencja]]+K273</f>
        <v>538</v>
      </c>
      <c r="D274">
        <v>190</v>
      </c>
      <c r="E274">
        <f>IF(WEEKDAY(ekodom4[[#This Row],[Data]],2) = 3,70,0)</f>
        <v>0</v>
      </c>
      <c r="F274" s="2">
        <f>IF(AND(MONTH(ekodom4[[#This Row],[Data]])&gt;=4,MONTH(ekodom4[[#This Row],[Data]])&lt;=9),1,0)</f>
        <v>1</v>
      </c>
      <c r="G274" s="2">
        <f>IF(ekodom4[[#This Row],[Czy data pod?]] = 1,IF(ekodom4[[#This Row],[retencja]] = 0,G273+1,0),0)</f>
        <v>0</v>
      </c>
      <c r="H274">
        <f>IF(ekodom4[[#This Row],[Kolumna1]] = 0,0,IF(MOD(ekodom4[[#This Row],[Kolumna1]],5) = 0,300,0))</f>
        <v>0</v>
      </c>
      <c r="I274">
        <f>ekodom4[[#This Row],[Codziennie]]+ekodom4[[#This Row],[Prace]]+ekodom4[[#This Row],[Podlewanie]]</f>
        <v>190</v>
      </c>
      <c r="J274" s="3">
        <f>IF(ekodom4[[#This Row],[Zużycie]]&gt;ekodom4[[#This Row],[Stan]],ABS(ekodom4[[#This Row],[Zużycie]]-ekodom4[[#This Row],[Stan]]),0)</f>
        <v>0</v>
      </c>
      <c r="K274" s="3">
        <f>ekodom4[[#This Row],[Stan]]-ekodom4[[#This Row],[Zużycie]]+ekodom4[[#This Row],[Z wodociągów]]</f>
        <v>348</v>
      </c>
    </row>
    <row r="275" spans="1:11" x14ac:dyDescent="0.3">
      <c r="A275" s="1">
        <v>44835</v>
      </c>
      <c r="B275">
        <v>456</v>
      </c>
      <c r="C275">
        <f>ekodom4[[#This Row],[retencja]]+K274</f>
        <v>804</v>
      </c>
      <c r="D275">
        <v>190</v>
      </c>
      <c r="E275">
        <f>IF(WEEKDAY(ekodom4[[#This Row],[Data]],2) = 3,70,0)</f>
        <v>0</v>
      </c>
      <c r="F275" s="2">
        <f>IF(AND(MONTH(ekodom4[[#This Row],[Data]])&gt;=4,MONTH(ekodom4[[#This Row],[Data]])&lt;=9),1,0)</f>
        <v>0</v>
      </c>
      <c r="G275" s="2">
        <f>IF(ekodom4[[#This Row],[Czy data pod?]] = 1,IF(ekodom4[[#This Row],[retencja]] = 0,G274+1,0),0)</f>
        <v>0</v>
      </c>
      <c r="H275">
        <f>IF(ekodom4[[#This Row],[Kolumna1]] = 0,0,IF(MOD(ekodom4[[#This Row],[Kolumna1]],5) = 0,300,0))</f>
        <v>0</v>
      </c>
      <c r="I275">
        <f>ekodom4[[#This Row],[Codziennie]]+ekodom4[[#This Row],[Prace]]+ekodom4[[#This Row],[Podlewanie]]</f>
        <v>190</v>
      </c>
      <c r="J275" s="3">
        <f>IF(ekodom4[[#This Row],[Zużycie]]&gt;ekodom4[[#This Row],[Stan]],ABS(ekodom4[[#This Row],[Zużycie]]-ekodom4[[#This Row],[Stan]]),0)</f>
        <v>0</v>
      </c>
      <c r="K275" s="3">
        <f>ekodom4[[#This Row],[Stan]]-ekodom4[[#This Row],[Zużycie]]+ekodom4[[#This Row],[Z wodociągów]]</f>
        <v>614</v>
      </c>
    </row>
    <row r="276" spans="1:11" x14ac:dyDescent="0.3">
      <c r="A276" s="1">
        <v>44836</v>
      </c>
      <c r="B276">
        <v>568</v>
      </c>
      <c r="C276">
        <f>ekodom4[[#This Row],[retencja]]+K275</f>
        <v>1182</v>
      </c>
      <c r="D276">
        <v>190</v>
      </c>
      <c r="E276">
        <f>IF(WEEKDAY(ekodom4[[#This Row],[Data]],2) = 3,70,0)</f>
        <v>0</v>
      </c>
      <c r="F276" s="2">
        <f>IF(AND(MONTH(ekodom4[[#This Row],[Data]])&gt;=4,MONTH(ekodom4[[#This Row],[Data]])&lt;=9),1,0)</f>
        <v>0</v>
      </c>
      <c r="G276" s="2">
        <f>IF(ekodom4[[#This Row],[Czy data pod?]] = 1,IF(ekodom4[[#This Row],[retencja]] = 0,G275+1,0),0)</f>
        <v>0</v>
      </c>
      <c r="H276">
        <f>IF(ekodom4[[#This Row],[Kolumna1]] = 0,0,IF(MOD(ekodom4[[#This Row],[Kolumna1]],5) = 0,300,0))</f>
        <v>0</v>
      </c>
      <c r="I276">
        <f>ekodom4[[#This Row],[Codziennie]]+ekodom4[[#This Row],[Prace]]+ekodom4[[#This Row],[Podlewanie]]</f>
        <v>190</v>
      </c>
      <c r="J276" s="3">
        <f>IF(ekodom4[[#This Row],[Zużycie]]&gt;ekodom4[[#This Row],[Stan]],ABS(ekodom4[[#This Row],[Zużycie]]-ekodom4[[#This Row],[Stan]]),0)</f>
        <v>0</v>
      </c>
      <c r="K276" s="3">
        <f>ekodom4[[#This Row],[Stan]]-ekodom4[[#This Row],[Zużycie]]+ekodom4[[#This Row],[Z wodociągów]]</f>
        <v>992</v>
      </c>
    </row>
    <row r="277" spans="1:11" x14ac:dyDescent="0.3">
      <c r="A277" s="1">
        <v>44837</v>
      </c>
      <c r="B277">
        <v>1182</v>
      </c>
      <c r="C277">
        <f>ekodom4[[#This Row],[retencja]]+K276</f>
        <v>2174</v>
      </c>
      <c r="D277">
        <v>190</v>
      </c>
      <c r="E277">
        <f>IF(WEEKDAY(ekodom4[[#This Row],[Data]],2) = 3,70,0)</f>
        <v>0</v>
      </c>
      <c r="F277" s="2">
        <f>IF(AND(MONTH(ekodom4[[#This Row],[Data]])&gt;=4,MONTH(ekodom4[[#This Row],[Data]])&lt;=9),1,0)</f>
        <v>0</v>
      </c>
      <c r="G277" s="2">
        <f>IF(ekodom4[[#This Row],[Czy data pod?]] = 1,IF(ekodom4[[#This Row],[retencja]] = 0,G276+1,0),0)</f>
        <v>0</v>
      </c>
      <c r="H277">
        <f>IF(ekodom4[[#This Row],[Kolumna1]] = 0,0,IF(MOD(ekodom4[[#This Row],[Kolumna1]],5) = 0,300,0))</f>
        <v>0</v>
      </c>
      <c r="I277">
        <f>ekodom4[[#This Row],[Codziennie]]+ekodom4[[#This Row],[Prace]]+ekodom4[[#This Row],[Podlewanie]]</f>
        <v>190</v>
      </c>
      <c r="J277" s="3">
        <f>IF(ekodom4[[#This Row],[Zużycie]]&gt;ekodom4[[#This Row],[Stan]],ABS(ekodom4[[#This Row],[Zużycie]]-ekodom4[[#This Row],[Stan]]),0)</f>
        <v>0</v>
      </c>
      <c r="K277" s="3">
        <f>ekodom4[[#This Row],[Stan]]-ekodom4[[#This Row],[Zużycie]]+ekodom4[[#This Row],[Z wodociągów]]</f>
        <v>1984</v>
      </c>
    </row>
    <row r="278" spans="1:11" x14ac:dyDescent="0.3">
      <c r="A278" s="1">
        <v>44838</v>
      </c>
      <c r="B278">
        <v>0</v>
      </c>
      <c r="C278">
        <f>ekodom4[[#This Row],[retencja]]+K277</f>
        <v>1984</v>
      </c>
      <c r="D278">
        <v>190</v>
      </c>
      <c r="E278">
        <f>IF(WEEKDAY(ekodom4[[#This Row],[Data]],2) = 3,70,0)</f>
        <v>0</v>
      </c>
      <c r="F278" s="2">
        <f>IF(AND(MONTH(ekodom4[[#This Row],[Data]])&gt;=4,MONTH(ekodom4[[#This Row],[Data]])&lt;=9),1,0)</f>
        <v>0</v>
      </c>
      <c r="G278" s="2">
        <f>IF(ekodom4[[#This Row],[Czy data pod?]] = 1,IF(ekodom4[[#This Row],[retencja]] = 0,G277+1,0),0)</f>
        <v>0</v>
      </c>
      <c r="H278">
        <f>IF(ekodom4[[#This Row],[Kolumna1]] = 0,0,IF(MOD(ekodom4[[#This Row],[Kolumna1]],5) = 0,300,0))</f>
        <v>0</v>
      </c>
      <c r="I278">
        <f>ekodom4[[#This Row],[Codziennie]]+ekodom4[[#This Row],[Prace]]+ekodom4[[#This Row],[Podlewanie]]</f>
        <v>190</v>
      </c>
      <c r="J278" s="3">
        <f>IF(ekodom4[[#This Row],[Zużycie]]&gt;ekodom4[[#This Row],[Stan]],ABS(ekodom4[[#This Row],[Zużycie]]-ekodom4[[#This Row],[Stan]]),0)</f>
        <v>0</v>
      </c>
      <c r="K278" s="3">
        <f>ekodom4[[#This Row],[Stan]]-ekodom4[[#This Row],[Zużycie]]+ekodom4[[#This Row],[Z wodociągów]]</f>
        <v>1794</v>
      </c>
    </row>
    <row r="279" spans="1:11" x14ac:dyDescent="0.3">
      <c r="A279" s="1">
        <v>44839</v>
      </c>
      <c r="B279">
        <v>0</v>
      </c>
      <c r="C279">
        <f>ekodom4[[#This Row],[retencja]]+K278</f>
        <v>1794</v>
      </c>
      <c r="D279">
        <v>190</v>
      </c>
      <c r="E279">
        <f>IF(WEEKDAY(ekodom4[[#This Row],[Data]],2) = 3,70,0)</f>
        <v>70</v>
      </c>
      <c r="F279" s="2">
        <f>IF(AND(MONTH(ekodom4[[#This Row],[Data]])&gt;=4,MONTH(ekodom4[[#This Row],[Data]])&lt;=9),1,0)</f>
        <v>0</v>
      </c>
      <c r="G279" s="2">
        <f>IF(ekodom4[[#This Row],[Czy data pod?]] = 1,IF(ekodom4[[#This Row],[retencja]] = 0,G278+1,0),0)</f>
        <v>0</v>
      </c>
      <c r="H279">
        <f>IF(ekodom4[[#This Row],[Kolumna1]] = 0,0,IF(MOD(ekodom4[[#This Row],[Kolumna1]],5) = 0,300,0))</f>
        <v>0</v>
      </c>
      <c r="I279">
        <f>ekodom4[[#This Row],[Codziennie]]+ekodom4[[#This Row],[Prace]]+ekodom4[[#This Row],[Podlewanie]]</f>
        <v>260</v>
      </c>
      <c r="J279" s="3">
        <f>IF(ekodom4[[#This Row],[Zużycie]]&gt;ekodom4[[#This Row],[Stan]],ABS(ekodom4[[#This Row],[Zużycie]]-ekodom4[[#This Row],[Stan]]),0)</f>
        <v>0</v>
      </c>
      <c r="K279" s="3">
        <f>ekodom4[[#This Row],[Stan]]-ekodom4[[#This Row],[Zużycie]]+ekodom4[[#This Row],[Z wodociągów]]</f>
        <v>1534</v>
      </c>
    </row>
    <row r="280" spans="1:11" x14ac:dyDescent="0.3">
      <c r="A280" s="1">
        <v>44840</v>
      </c>
      <c r="B280">
        <v>0</v>
      </c>
      <c r="C280">
        <f>ekodom4[[#This Row],[retencja]]+K279</f>
        <v>1534</v>
      </c>
      <c r="D280">
        <v>190</v>
      </c>
      <c r="E280">
        <f>IF(WEEKDAY(ekodom4[[#This Row],[Data]],2) = 3,70,0)</f>
        <v>0</v>
      </c>
      <c r="F280" s="2">
        <f>IF(AND(MONTH(ekodom4[[#This Row],[Data]])&gt;=4,MONTH(ekodom4[[#This Row],[Data]])&lt;=9),1,0)</f>
        <v>0</v>
      </c>
      <c r="G280" s="2">
        <f>IF(ekodom4[[#This Row],[Czy data pod?]] = 1,IF(ekodom4[[#This Row],[retencja]] = 0,G279+1,0),0)</f>
        <v>0</v>
      </c>
      <c r="H280">
        <f>IF(ekodom4[[#This Row],[Kolumna1]] = 0,0,IF(MOD(ekodom4[[#This Row],[Kolumna1]],5) = 0,300,0))</f>
        <v>0</v>
      </c>
      <c r="I280">
        <f>ekodom4[[#This Row],[Codziennie]]+ekodom4[[#This Row],[Prace]]+ekodom4[[#This Row],[Podlewanie]]</f>
        <v>190</v>
      </c>
      <c r="J280" s="3">
        <f>IF(ekodom4[[#This Row],[Zużycie]]&gt;ekodom4[[#This Row],[Stan]],ABS(ekodom4[[#This Row],[Zużycie]]-ekodom4[[#This Row],[Stan]]),0)</f>
        <v>0</v>
      </c>
      <c r="K280" s="3">
        <f>ekodom4[[#This Row],[Stan]]-ekodom4[[#This Row],[Zużycie]]+ekodom4[[#This Row],[Z wodociągów]]</f>
        <v>1344</v>
      </c>
    </row>
    <row r="281" spans="1:11" x14ac:dyDescent="0.3">
      <c r="A281" s="1">
        <v>44841</v>
      </c>
      <c r="B281">
        <v>0</v>
      </c>
      <c r="C281">
        <f>ekodom4[[#This Row],[retencja]]+K280</f>
        <v>1344</v>
      </c>
      <c r="D281">
        <v>190</v>
      </c>
      <c r="E281">
        <f>IF(WEEKDAY(ekodom4[[#This Row],[Data]],2) = 3,70,0)</f>
        <v>0</v>
      </c>
      <c r="F281" s="2">
        <f>IF(AND(MONTH(ekodom4[[#This Row],[Data]])&gt;=4,MONTH(ekodom4[[#This Row],[Data]])&lt;=9),1,0)</f>
        <v>0</v>
      </c>
      <c r="G281" s="2">
        <f>IF(ekodom4[[#This Row],[Czy data pod?]] = 1,IF(ekodom4[[#This Row],[retencja]] = 0,G280+1,0),0)</f>
        <v>0</v>
      </c>
      <c r="H281">
        <f>IF(ekodom4[[#This Row],[Kolumna1]] = 0,0,IF(MOD(ekodom4[[#This Row],[Kolumna1]],5) = 0,300,0))</f>
        <v>0</v>
      </c>
      <c r="I281">
        <f>ekodom4[[#This Row],[Codziennie]]+ekodom4[[#This Row],[Prace]]+ekodom4[[#This Row],[Podlewanie]]</f>
        <v>190</v>
      </c>
      <c r="J281" s="3">
        <f>IF(ekodom4[[#This Row],[Zużycie]]&gt;ekodom4[[#This Row],[Stan]],ABS(ekodom4[[#This Row],[Zużycie]]-ekodom4[[#This Row],[Stan]]),0)</f>
        <v>0</v>
      </c>
      <c r="K281" s="3">
        <f>ekodom4[[#This Row],[Stan]]-ekodom4[[#This Row],[Zużycie]]+ekodom4[[#This Row],[Z wodociągów]]</f>
        <v>1154</v>
      </c>
    </row>
    <row r="282" spans="1:11" x14ac:dyDescent="0.3">
      <c r="A282" s="1">
        <v>44842</v>
      </c>
      <c r="B282">
        <v>0</v>
      </c>
      <c r="C282">
        <f>ekodom4[[#This Row],[retencja]]+K281</f>
        <v>1154</v>
      </c>
      <c r="D282">
        <v>190</v>
      </c>
      <c r="E282">
        <f>IF(WEEKDAY(ekodom4[[#This Row],[Data]],2) = 3,70,0)</f>
        <v>0</v>
      </c>
      <c r="F282" s="2">
        <f>IF(AND(MONTH(ekodom4[[#This Row],[Data]])&gt;=4,MONTH(ekodom4[[#This Row],[Data]])&lt;=9),1,0)</f>
        <v>0</v>
      </c>
      <c r="G282" s="2">
        <f>IF(ekodom4[[#This Row],[Czy data pod?]] = 1,IF(ekodom4[[#This Row],[retencja]] = 0,G281+1,0),0)</f>
        <v>0</v>
      </c>
      <c r="H282">
        <f>IF(ekodom4[[#This Row],[Kolumna1]] = 0,0,IF(MOD(ekodom4[[#This Row],[Kolumna1]],5) = 0,300,0))</f>
        <v>0</v>
      </c>
      <c r="I282">
        <f>ekodom4[[#This Row],[Codziennie]]+ekodom4[[#This Row],[Prace]]+ekodom4[[#This Row],[Podlewanie]]</f>
        <v>190</v>
      </c>
      <c r="J282" s="3">
        <f>IF(ekodom4[[#This Row],[Zużycie]]&gt;ekodom4[[#This Row],[Stan]],ABS(ekodom4[[#This Row],[Zużycie]]-ekodom4[[#This Row],[Stan]]),0)</f>
        <v>0</v>
      </c>
      <c r="K282" s="3">
        <f>ekodom4[[#This Row],[Stan]]-ekodom4[[#This Row],[Zużycie]]+ekodom4[[#This Row],[Z wodociągów]]</f>
        <v>964</v>
      </c>
    </row>
    <row r="283" spans="1:11" x14ac:dyDescent="0.3">
      <c r="A283" s="1">
        <v>44843</v>
      </c>
      <c r="B283">
        <v>0</v>
      </c>
      <c r="C283">
        <f>ekodom4[[#This Row],[retencja]]+K282</f>
        <v>964</v>
      </c>
      <c r="D283">
        <v>190</v>
      </c>
      <c r="E283">
        <f>IF(WEEKDAY(ekodom4[[#This Row],[Data]],2) = 3,70,0)</f>
        <v>0</v>
      </c>
      <c r="F283" s="2">
        <f>IF(AND(MONTH(ekodom4[[#This Row],[Data]])&gt;=4,MONTH(ekodom4[[#This Row],[Data]])&lt;=9),1,0)</f>
        <v>0</v>
      </c>
      <c r="G283" s="2">
        <f>IF(ekodom4[[#This Row],[Czy data pod?]] = 1,IF(ekodom4[[#This Row],[retencja]] = 0,G282+1,0),0)</f>
        <v>0</v>
      </c>
      <c r="H283">
        <f>IF(ekodom4[[#This Row],[Kolumna1]] = 0,0,IF(MOD(ekodom4[[#This Row],[Kolumna1]],5) = 0,300,0))</f>
        <v>0</v>
      </c>
      <c r="I283">
        <f>ekodom4[[#This Row],[Codziennie]]+ekodom4[[#This Row],[Prace]]+ekodom4[[#This Row],[Podlewanie]]</f>
        <v>190</v>
      </c>
      <c r="J283" s="3">
        <f>IF(ekodom4[[#This Row],[Zużycie]]&gt;ekodom4[[#This Row],[Stan]],ABS(ekodom4[[#This Row],[Zużycie]]-ekodom4[[#This Row],[Stan]]),0)</f>
        <v>0</v>
      </c>
      <c r="K283" s="3">
        <f>ekodom4[[#This Row],[Stan]]-ekodom4[[#This Row],[Zużycie]]+ekodom4[[#This Row],[Z wodociągów]]</f>
        <v>774</v>
      </c>
    </row>
    <row r="284" spans="1:11" x14ac:dyDescent="0.3">
      <c r="A284" s="1">
        <v>44844</v>
      </c>
      <c r="B284">
        <v>1170</v>
      </c>
      <c r="C284">
        <f>ekodom4[[#This Row],[retencja]]+K283</f>
        <v>1944</v>
      </c>
      <c r="D284">
        <v>190</v>
      </c>
      <c r="E284">
        <f>IF(WEEKDAY(ekodom4[[#This Row],[Data]],2) = 3,70,0)</f>
        <v>0</v>
      </c>
      <c r="F284" s="2">
        <f>IF(AND(MONTH(ekodom4[[#This Row],[Data]])&gt;=4,MONTH(ekodom4[[#This Row],[Data]])&lt;=9),1,0)</f>
        <v>0</v>
      </c>
      <c r="G284" s="2">
        <f>IF(ekodom4[[#This Row],[Czy data pod?]] = 1,IF(ekodom4[[#This Row],[retencja]] = 0,G283+1,0),0)</f>
        <v>0</v>
      </c>
      <c r="H284">
        <f>IF(ekodom4[[#This Row],[Kolumna1]] = 0,0,IF(MOD(ekodom4[[#This Row],[Kolumna1]],5) = 0,300,0))</f>
        <v>0</v>
      </c>
      <c r="I284">
        <f>ekodom4[[#This Row],[Codziennie]]+ekodom4[[#This Row],[Prace]]+ekodom4[[#This Row],[Podlewanie]]</f>
        <v>190</v>
      </c>
      <c r="J284" s="3">
        <f>IF(ekodom4[[#This Row],[Zużycie]]&gt;ekodom4[[#This Row],[Stan]],ABS(ekodom4[[#This Row],[Zużycie]]-ekodom4[[#This Row],[Stan]]),0)</f>
        <v>0</v>
      </c>
      <c r="K284" s="3">
        <f>ekodom4[[#This Row],[Stan]]-ekodom4[[#This Row],[Zużycie]]+ekodom4[[#This Row],[Z wodociągów]]</f>
        <v>1754</v>
      </c>
    </row>
    <row r="285" spans="1:11" x14ac:dyDescent="0.3">
      <c r="A285" s="1">
        <v>44845</v>
      </c>
      <c r="B285">
        <v>695</v>
      </c>
      <c r="C285">
        <f>ekodom4[[#This Row],[retencja]]+K284</f>
        <v>2449</v>
      </c>
      <c r="D285">
        <v>190</v>
      </c>
      <c r="E285">
        <f>IF(WEEKDAY(ekodom4[[#This Row],[Data]],2) = 3,70,0)</f>
        <v>0</v>
      </c>
      <c r="F285" s="2">
        <f>IF(AND(MONTH(ekodom4[[#This Row],[Data]])&gt;=4,MONTH(ekodom4[[#This Row],[Data]])&lt;=9),1,0)</f>
        <v>0</v>
      </c>
      <c r="G285" s="2">
        <f>IF(ekodom4[[#This Row],[Czy data pod?]] = 1,IF(ekodom4[[#This Row],[retencja]] = 0,G284+1,0),0)</f>
        <v>0</v>
      </c>
      <c r="H285">
        <f>IF(ekodom4[[#This Row],[Kolumna1]] = 0,0,IF(MOD(ekodom4[[#This Row],[Kolumna1]],5) = 0,300,0))</f>
        <v>0</v>
      </c>
      <c r="I285">
        <f>ekodom4[[#This Row],[Codziennie]]+ekodom4[[#This Row],[Prace]]+ekodom4[[#This Row],[Podlewanie]]</f>
        <v>190</v>
      </c>
      <c r="J285" s="3">
        <f>IF(ekodom4[[#This Row],[Zużycie]]&gt;ekodom4[[#This Row],[Stan]],ABS(ekodom4[[#This Row],[Zużycie]]-ekodom4[[#This Row],[Stan]]),0)</f>
        <v>0</v>
      </c>
      <c r="K285" s="3">
        <f>ekodom4[[#This Row],[Stan]]-ekodom4[[#This Row],[Zużycie]]+ekodom4[[#This Row],[Z wodociągów]]</f>
        <v>2259</v>
      </c>
    </row>
    <row r="286" spans="1:11" x14ac:dyDescent="0.3">
      <c r="A286" s="1">
        <v>44846</v>
      </c>
      <c r="B286">
        <v>644</v>
      </c>
      <c r="C286">
        <f>ekodom4[[#This Row],[retencja]]+K285</f>
        <v>2903</v>
      </c>
      <c r="D286">
        <v>190</v>
      </c>
      <c r="E286">
        <f>IF(WEEKDAY(ekodom4[[#This Row],[Data]],2) = 3,70,0)</f>
        <v>70</v>
      </c>
      <c r="F286" s="2">
        <f>IF(AND(MONTH(ekodom4[[#This Row],[Data]])&gt;=4,MONTH(ekodom4[[#This Row],[Data]])&lt;=9),1,0)</f>
        <v>0</v>
      </c>
      <c r="G286" s="2">
        <f>IF(ekodom4[[#This Row],[Czy data pod?]] = 1,IF(ekodom4[[#This Row],[retencja]] = 0,G285+1,0),0)</f>
        <v>0</v>
      </c>
      <c r="H286">
        <f>IF(ekodom4[[#This Row],[Kolumna1]] = 0,0,IF(MOD(ekodom4[[#This Row],[Kolumna1]],5) = 0,300,0))</f>
        <v>0</v>
      </c>
      <c r="I286">
        <f>ekodom4[[#This Row],[Codziennie]]+ekodom4[[#This Row],[Prace]]+ekodom4[[#This Row],[Podlewanie]]</f>
        <v>260</v>
      </c>
      <c r="J286" s="3">
        <f>IF(ekodom4[[#This Row],[Zużycie]]&gt;ekodom4[[#This Row],[Stan]],ABS(ekodom4[[#This Row],[Zużycie]]-ekodom4[[#This Row],[Stan]]),0)</f>
        <v>0</v>
      </c>
      <c r="K286" s="3">
        <f>ekodom4[[#This Row],[Stan]]-ekodom4[[#This Row],[Zużycie]]+ekodom4[[#This Row],[Z wodociągów]]</f>
        <v>2643</v>
      </c>
    </row>
    <row r="287" spans="1:11" x14ac:dyDescent="0.3">
      <c r="A287" s="1">
        <v>44847</v>
      </c>
      <c r="B287">
        <v>0</v>
      </c>
      <c r="C287">
        <f>ekodom4[[#This Row],[retencja]]+K286</f>
        <v>2643</v>
      </c>
      <c r="D287">
        <v>190</v>
      </c>
      <c r="E287">
        <f>IF(WEEKDAY(ekodom4[[#This Row],[Data]],2) = 3,70,0)</f>
        <v>0</v>
      </c>
      <c r="F287" s="2">
        <f>IF(AND(MONTH(ekodom4[[#This Row],[Data]])&gt;=4,MONTH(ekodom4[[#This Row],[Data]])&lt;=9),1,0)</f>
        <v>0</v>
      </c>
      <c r="G287" s="2">
        <f>IF(ekodom4[[#This Row],[Czy data pod?]] = 1,IF(ekodom4[[#This Row],[retencja]] = 0,G286+1,0),0)</f>
        <v>0</v>
      </c>
      <c r="H287">
        <f>IF(ekodom4[[#This Row],[Kolumna1]] = 0,0,IF(MOD(ekodom4[[#This Row],[Kolumna1]],5) = 0,300,0))</f>
        <v>0</v>
      </c>
      <c r="I287">
        <f>ekodom4[[#This Row],[Codziennie]]+ekodom4[[#This Row],[Prace]]+ekodom4[[#This Row],[Podlewanie]]</f>
        <v>190</v>
      </c>
      <c r="J287" s="3">
        <f>IF(ekodom4[[#This Row],[Zużycie]]&gt;ekodom4[[#This Row],[Stan]],ABS(ekodom4[[#This Row],[Zużycie]]-ekodom4[[#This Row],[Stan]]),0)</f>
        <v>0</v>
      </c>
      <c r="K287" s="3">
        <f>ekodom4[[#This Row],[Stan]]-ekodom4[[#This Row],[Zużycie]]+ekodom4[[#This Row],[Z wodociągów]]</f>
        <v>2453</v>
      </c>
    </row>
    <row r="288" spans="1:11" x14ac:dyDescent="0.3">
      <c r="A288" s="1">
        <v>44848</v>
      </c>
      <c r="B288">
        <v>0</v>
      </c>
      <c r="C288">
        <f>ekodom4[[#This Row],[retencja]]+K287</f>
        <v>2453</v>
      </c>
      <c r="D288">
        <v>190</v>
      </c>
      <c r="E288">
        <f>IF(WEEKDAY(ekodom4[[#This Row],[Data]],2) = 3,70,0)</f>
        <v>0</v>
      </c>
      <c r="F288" s="2">
        <f>IF(AND(MONTH(ekodom4[[#This Row],[Data]])&gt;=4,MONTH(ekodom4[[#This Row],[Data]])&lt;=9),1,0)</f>
        <v>0</v>
      </c>
      <c r="G288" s="2">
        <f>IF(ekodom4[[#This Row],[Czy data pod?]] = 1,IF(ekodom4[[#This Row],[retencja]] = 0,G287+1,0),0)</f>
        <v>0</v>
      </c>
      <c r="H288">
        <f>IF(ekodom4[[#This Row],[Kolumna1]] = 0,0,IF(MOD(ekodom4[[#This Row],[Kolumna1]],5) = 0,300,0))</f>
        <v>0</v>
      </c>
      <c r="I288">
        <f>ekodom4[[#This Row],[Codziennie]]+ekodom4[[#This Row],[Prace]]+ekodom4[[#This Row],[Podlewanie]]</f>
        <v>190</v>
      </c>
      <c r="J288" s="3">
        <f>IF(ekodom4[[#This Row],[Zużycie]]&gt;ekodom4[[#This Row],[Stan]],ABS(ekodom4[[#This Row],[Zużycie]]-ekodom4[[#This Row],[Stan]]),0)</f>
        <v>0</v>
      </c>
      <c r="K288" s="3">
        <f>ekodom4[[#This Row],[Stan]]-ekodom4[[#This Row],[Zużycie]]+ekodom4[[#This Row],[Z wodociągów]]</f>
        <v>2263</v>
      </c>
    </row>
    <row r="289" spans="1:11" x14ac:dyDescent="0.3">
      <c r="A289" s="1">
        <v>44849</v>
      </c>
      <c r="B289">
        <v>0</v>
      </c>
      <c r="C289">
        <f>ekodom4[[#This Row],[retencja]]+K288</f>
        <v>2263</v>
      </c>
      <c r="D289">
        <v>190</v>
      </c>
      <c r="E289">
        <f>IF(WEEKDAY(ekodom4[[#This Row],[Data]],2) = 3,70,0)</f>
        <v>0</v>
      </c>
      <c r="F289" s="2">
        <f>IF(AND(MONTH(ekodom4[[#This Row],[Data]])&gt;=4,MONTH(ekodom4[[#This Row],[Data]])&lt;=9),1,0)</f>
        <v>0</v>
      </c>
      <c r="G289" s="2">
        <f>IF(ekodom4[[#This Row],[Czy data pod?]] = 1,IF(ekodom4[[#This Row],[retencja]] = 0,G288+1,0),0)</f>
        <v>0</v>
      </c>
      <c r="H289">
        <f>IF(ekodom4[[#This Row],[Kolumna1]] = 0,0,IF(MOD(ekodom4[[#This Row],[Kolumna1]],5) = 0,300,0))</f>
        <v>0</v>
      </c>
      <c r="I289">
        <f>ekodom4[[#This Row],[Codziennie]]+ekodom4[[#This Row],[Prace]]+ekodom4[[#This Row],[Podlewanie]]</f>
        <v>190</v>
      </c>
      <c r="J289" s="3">
        <f>IF(ekodom4[[#This Row],[Zużycie]]&gt;ekodom4[[#This Row],[Stan]],ABS(ekodom4[[#This Row],[Zużycie]]-ekodom4[[#This Row],[Stan]]),0)</f>
        <v>0</v>
      </c>
      <c r="K289" s="3">
        <f>ekodom4[[#This Row],[Stan]]-ekodom4[[#This Row],[Zużycie]]+ekodom4[[#This Row],[Z wodociągów]]</f>
        <v>2073</v>
      </c>
    </row>
    <row r="290" spans="1:11" x14ac:dyDescent="0.3">
      <c r="A290" s="1">
        <v>44850</v>
      </c>
      <c r="B290">
        <v>0</v>
      </c>
      <c r="C290">
        <f>ekodom4[[#This Row],[retencja]]+K289</f>
        <v>2073</v>
      </c>
      <c r="D290">
        <v>190</v>
      </c>
      <c r="E290">
        <f>IF(WEEKDAY(ekodom4[[#This Row],[Data]],2) = 3,70,0)</f>
        <v>0</v>
      </c>
      <c r="F290" s="2">
        <f>IF(AND(MONTH(ekodom4[[#This Row],[Data]])&gt;=4,MONTH(ekodom4[[#This Row],[Data]])&lt;=9),1,0)</f>
        <v>0</v>
      </c>
      <c r="G290" s="2">
        <f>IF(ekodom4[[#This Row],[Czy data pod?]] = 1,IF(ekodom4[[#This Row],[retencja]] = 0,G289+1,0),0)</f>
        <v>0</v>
      </c>
      <c r="H290">
        <f>IF(ekodom4[[#This Row],[Kolumna1]] = 0,0,IF(MOD(ekodom4[[#This Row],[Kolumna1]],5) = 0,300,0))</f>
        <v>0</v>
      </c>
      <c r="I290">
        <f>ekodom4[[#This Row],[Codziennie]]+ekodom4[[#This Row],[Prace]]+ekodom4[[#This Row],[Podlewanie]]</f>
        <v>190</v>
      </c>
      <c r="J290" s="3">
        <f>IF(ekodom4[[#This Row],[Zużycie]]&gt;ekodom4[[#This Row],[Stan]],ABS(ekodom4[[#This Row],[Zużycie]]-ekodom4[[#This Row],[Stan]]),0)</f>
        <v>0</v>
      </c>
      <c r="K290" s="3">
        <f>ekodom4[[#This Row],[Stan]]-ekodom4[[#This Row],[Zużycie]]+ekodom4[[#This Row],[Z wodociągów]]</f>
        <v>1883</v>
      </c>
    </row>
    <row r="291" spans="1:11" x14ac:dyDescent="0.3">
      <c r="A291" s="1">
        <v>44851</v>
      </c>
      <c r="B291">
        <v>0</v>
      </c>
      <c r="C291">
        <f>ekodom4[[#This Row],[retencja]]+K290</f>
        <v>1883</v>
      </c>
      <c r="D291">
        <v>190</v>
      </c>
      <c r="E291">
        <f>IF(WEEKDAY(ekodom4[[#This Row],[Data]],2) = 3,70,0)</f>
        <v>0</v>
      </c>
      <c r="F291" s="2">
        <f>IF(AND(MONTH(ekodom4[[#This Row],[Data]])&gt;=4,MONTH(ekodom4[[#This Row],[Data]])&lt;=9),1,0)</f>
        <v>0</v>
      </c>
      <c r="G291" s="2">
        <f>IF(ekodom4[[#This Row],[Czy data pod?]] = 1,IF(ekodom4[[#This Row],[retencja]] = 0,G290+1,0),0)</f>
        <v>0</v>
      </c>
      <c r="H291">
        <f>IF(ekodom4[[#This Row],[Kolumna1]] = 0,0,IF(MOD(ekodom4[[#This Row],[Kolumna1]],5) = 0,300,0))</f>
        <v>0</v>
      </c>
      <c r="I291">
        <f>ekodom4[[#This Row],[Codziennie]]+ekodom4[[#This Row],[Prace]]+ekodom4[[#This Row],[Podlewanie]]</f>
        <v>190</v>
      </c>
      <c r="J291" s="3">
        <f>IF(ekodom4[[#This Row],[Zużycie]]&gt;ekodom4[[#This Row],[Stan]],ABS(ekodom4[[#This Row],[Zużycie]]-ekodom4[[#This Row],[Stan]]),0)</f>
        <v>0</v>
      </c>
      <c r="K291" s="3">
        <f>ekodom4[[#This Row],[Stan]]-ekodom4[[#This Row],[Zużycie]]+ekodom4[[#This Row],[Z wodociągów]]</f>
        <v>1693</v>
      </c>
    </row>
    <row r="292" spans="1:11" x14ac:dyDescent="0.3">
      <c r="A292" s="1">
        <v>44852</v>
      </c>
      <c r="B292">
        <v>0</v>
      </c>
      <c r="C292">
        <f>ekodom4[[#This Row],[retencja]]+K291</f>
        <v>1693</v>
      </c>
      <c r="D292">
        <v>190</v>
      </c>
      <c r="E292">
        <f>IF(WEEKDAY(ekodom4[[#This Row],[Data]],2) = 3,70,0)</f>
        <v>0</v>
      </c>
      <c r="F292" s="2">
        <f>IF(AND(MONTH(ekodom4[[#This Row],[Data]])&gt;=4,MONTH(ekodom4[[#This Row],[Data]])&lt;=9),1,0)</f>
        <v>0</v>
      </c>
      <c r="G292" s="2">
        <f>IF(ekodom4[[#This Row],[Czy data pod?]] = 1,IF(ekodom4[[#This Row],[retencja]] = 0,G291+1,0),0)</f>
        <v>0</v>
      </c>
      <c r="H292">
        <f>IF(ekodom4[[#This Row],[Kolumna1]] = 0,0,IF(MOD(ekodom4[[#This Row],[Kolumna1]],5) = 0,300,0))</f>
        <v>0</v>
      </c>
      <c r="I292">
        <f>ekodom4[[#This Row],[Codziennie]]+ekodom4[[#This Row],[Prace]]+ekodom4[[#This Row],[Podlewanie]]</f>
        <v>190</v>
      </c>
      <c r="J292" s="3">
        <f>IF(ekodom4[[#This Row],[Zużycie]]&gt;ekodom4[[#This Row],[Stan]],ABS(ekodom4[[#This Row],[Zużycie]]-ekodom4[[#This Row],[Stan]]),0)</f>
        <v>0</v>
      </c>
      <c r="K292" s="3">
        <f>ekodom4[[#This Row],[Stan]]-ekodom4[[#This Row],[Zużycie]]+ekodom4[[#This Row],[Z wodociągów]]</f>
        <v>1503</v>
      </c>
    </row>
    <row r="293" spans="1:11" x14ac:dyDescent="0.3">
      <c r="A293" s="1">
        <v>44853</v>
      </c>
      <c r="B293">
        <v>0</v>
      </c>
      <c r="C293">
        <f>ekodom4[[#This Row],[retencja]]+K292</f>
        <v>1503</v>
      </c>
      <c r="D293">
        <v>190</v>
      </c>
      <c r="E293">
        <f>IF(WEEKDAY(ekodom4[[#This Row],[Data]],2) = 3,70,0)</f>
        <v>70</v>
      </c>
      <c r="F293" s="2">
        <f>IF(AND(MONTH(ekodom4[[#This Row],[Data]])&gt;=4,MONTH(ekodom4[[#This Row],[Data]])&lt;=9),1,0)</f>
        <v>0</v>
      </c>
      <c r="G293" s="2">
        <f>IF(ekodom4[[#This Row],[Czy data pod?]] = 1,IF(ekodom4[[#This Row],[retencja]] = 0,G292+1,0),0)</f>
        <v>0</v>
      </c>
      <c r="H293">
        <f>IF(ekodom4[[#This Row],[Kolumna1]] = 0,0,IF(MOD(ekodom4[[#This Row],[Kolumna1]],5) = 0,300,0))</f>
        <v>0</v>
      </c>
      <c r="I293">
        <f>ekodom4[[#This Row],[Codziennie]]+ekodom4[[#This Row],[Prace]]+ekodom4[[#This Row],[Podlewanie]]</f>
        <v>260</v>
      </c>
      <c r="J293" s="3">
        <f>IF(ekodom4[[#This Row],[Zużycie]]&gt;ekodom4[[#This Row],[Stan]],ABS(ekodom4[[#This Row],[Zużycie]]-ekodom4[[#This Row],[Stan]]),0)</f>
        <v>0</v>
      </c>
      <c r="K293" s="3">
        <f>ekodom4[[#This Row],[Stan]]-ekodom4[[#This Row],[Zużycie]]+ekodom4[[#This Row],[Z wodociągów]]</f>
        <v>1243</v>
      </c>
    </row>
    <row r="294" spans="1:11" x14ac:dyDescent="0.3">
      <c r="A294" s="1">
        <v>44854</v>
      </c>
      <c r="B294">
        <v>0</v>
      </c>
      <c r="C294">
        <f>ekodom4[[#This Row],[retencja]]+K293</f>
        <v>1243</v>
      </c>
      <c r="D294">
        <v>190</v>
      </c>
      <c r="E294">
        <f>IF(WEEKDAY(ekodom4[[#This Row],[Data]],2) = 3,70,0)</f>
        <v>0</v>
      </c>
      <c r="F294" s="2">
        <f>IF(AND(MONTH(ekodom4[[#This Row],[Data]])&gt;=4,MONTH(ekodom4[[#This Row],[Data]])&lt;=9),1,0)</f>
        <v>0</v>
      </c>
      <c r="G294" s="2">
        <f>IF(ekodom4[[#This Row],[Czy data pod?]] = 1,IF(ekodom4[[#This Row],[retencja]] = 0,G293+1,0),0)</f>
        <v>0</v>
      </c>
      <c r="H294">
        <f>IF(ekodom4[[#This Row],[Kolumna1]] = 0,0,IF(MOD(ekodom4[[#This Row],[Kolumna1]],5) = 0,300,0))</f>
        <v>0</v>
      </c>
      <c r="I294">
        <f>ekodom4[[#This Row],[Codziennie]]+ekodom4[[#This Row],[Prace]]+ekodom4[[#This Row],[Podlewanie]]</f>
        <v>190</v>
      </c>
      <c r="J294" s="3">
        <f>IF(ekodom4[[#This Row],[Zużycie]]&gt;ekodom4[[#This Row],[Stan]],ABS(ekodom4[[#This Row],[Zużycie]]-ekodom4[[#This Row],[Stan]]),0)</f>
        <v>0</v>
      </c>
      <c r="K294" s="3">
        <f>ekodom4[[#This Row],[Stan]]-ekodom4[[#This Row],[Zużycie]]+ekodom4[[#This Row],[Z wodociągów]]</f>
        <v>1053</v>
      </c>
    </row>
    <row r="295" spans="1:11" x14ac:dyDescent="0.3">
      <c r="A295" s="1">
        <v>44855</v>
      </c>
      <c r="B295">
        <v>0</v>
      </c>
      <c r="C295">
        <f>ekodom4[[#This Row],[retencja]]+K294</f>
        <v>1053</v>
      </c>
      <c r="D295">
        <v>190</v>
      </c>
      <c r="E295">
        <f>IF(WEEKDAY(ekodom4[[#This Row],[Data]],2) = 3,70,0)</f>
        <v>0</v>
      </c>
      <c r="F295" s="2">
        <f>IF(AND(MONTH(ekodom4[[#This Row],[Data]])&gt;=4,MONTH(ekodom4[[#This Row],[Data]])&lt;=9),1,0)</f>
        <v>0</v>
      </c>
      <c r="G295" s="2">
        <f>IF(ekodom4[[#This Row],[Czy data pod?]] = 1,IF(ekodom4[[#This Row],[retencja]] = 0,G294+1,0),0)</f>
        <v>0</v>
      </c>
      <c r="H295">
        <f>IF(ekodom4[[#This Row],[Kolumna1]] = 0,0,IF(MOD(ekodom4[[#This Row],[Kolumna1]],5) = 0,300,0))</f>
        <v>0</v>
      </c>
      <c r="I295">
        <f>ekodom4[[#This Row],[Codziennie]]+ekodom4[[#This Row],[Prace]]+ekodom4[[#This Row],[Podlewanie]]</f>
        <v>190</v>
      </c>
      <c r="J295" s="3">
        <f>IF(ekodom4[[#This Row],[Zużycie]]&gt;ekodom4[[#This Row],[Stan]],ABS(ekodom4[[#This Row],[Zużycie]]-ekodom4[[#This Row],[Stan]]),0)</f>
        <v>0</v>
      </c>
      <c r="K295" s="3">
        <f>ekodom4[[#This Row],[Stan]]-ekodom4[[#This Row],[Zużycie]]+ekodom4[[#This Row],[Z wodociągów]]</f>
        <v>863</v>
      </c>
    </row>
    <row r="296" spans="1:11" x14ac:dyDescent="0.3">
      <c r="A296" s="1">
        <v>44856</v>
      </c>
      <c r="B296">
        <v>1084</v>
      </c>
      <c r="C296">
        <f>ekodom4[[#This Row],[retencja]]+K295</f>
        <v>1947</v>
      </c>
      <c r="D296">
        <v>190</v>
      </c>
      <c r="E296">
        <f>IF(WEEKDAY(ekodom4[[#This Row],[Data]],2) = 3,70,0)</f>
        <v>0</v>
      </c>
      <c r="F296" s="2">
        <f>IF(AND(MONTH(ekodom4[[#This Row],[Data]])&gt;=4,MONTH(ekodom4[[#This Row],[Data]])&lt;=9),1,0)</f>
        <v>0</v>
      </c>
      <c r="G296" s="2">
        <f>IF(ekodom4[[#This Row],[Czy data pod?]] = 1,IF(ekodom4[[#This Row],[retencja]] = 0,G295+1,0),0)</f>
        <v>0</v>
      </c>
      <c r="H296">
        <f>IF(ekodom4[[#This Row],[Kolumna1]] = 0,0,IF(MOD(ekodom4[[#This Row],[Kolumna1]],5) = 0,300,0))</f>
        <v>0</v>
      </c>
      <c r="I296">
        <f>ekodom4[[#This Row],[Codziennie]]+ekodom4[[#This Row],[Prace]]+ekodom4[[#This Row],[Podlewanie]]</f>
        <v>190</v>
      </c>
      <c r="J296" s="3">
        <f>IF(ekodom4[[#This Row],[Zużycie]]&gt;ekodom4[[#This Row],[Stan]],ABS(ekodom4[[#This Row],[Zużycie]]-ekodom4[[#This Row],[Stan]]),0)</f>
        <v>0</v>
      </c>
      <c r="K296" s="3">
        <f>ekodom4[[#This Row],[Stan]]-ekodom4[[#This Row],[Zużycie]]+ekodom4[[#This Row],[Z wodociągów]]</f>
        <v>1757</v>
      </c>
    </row>
    <row r="297" spans="1:11" x14ac:dyDescent="0.3">
      <c r="A297" s="1">
        <v>44857</v>
      </c>
      <c r="B297">
        <v>1423</v>
      </c>
      <c r="C297">
        <f>ekodom4[[#This Row],[retencja]]+K296</f>
        <v>3180</v>
      </c>
      <c r="D297">
        <v>190</v>
      </c>
      <c r="E297">
        <f>IF(WEEKDAY(ekodom4[[#This Row],[Data]],2) = 3,70,0)</f>
        <v>0</v>
      </c>
      <c r="F297" s="2">
        <f>IF(AND(MONTH(ekodom4[[#This Row],[Data]])&gt;=4,MONTH(ekodom4[[#This Row],[Data]])&lt;=9),1,0)</f>
        <v>0</v>
      </c>
      <c r="G297" s="2">
        <f>IF(ekodom4[[#This Row],[Czy data pod?]] = 1,IF(ekodom4[[#This Row],[retencja]] = 0,G296+1,0),0)</f>
        <v>0</v>
      </c>
      <c r="H297">
        <f>IF(ekodom4[[#This Row],[Kolumna1]] = 0,0,IF(MOD(ekodom4[[#This Row],[Kolumna1]],5) = 0,300,0))</f>
        <v>0</v>
      </c>
      <c r="I297">
        <f>ekodom4[[#This Row],[Codziennie]]+ekodom4[[#This Row],[Prace]]+ekodom4[[#This Row],[Podlewanie]]</f>
        <v>190</v>
      </c>
      <c r="J297" s="3">
        <f>IF(ekodom4[[#This Row],[Zużycie]]&gt;ekodom4[[#This Row],[Stan]],ABS(ekodom4[[#This Row],[Zużycie]]-ekodom4[[#This Row],[Stan]]),0)</f>
        <v>0</v>
      </c>
      <c r="K297" s="3">
        <f>ekodom4[[#This Row],[Stan]]-ekodom4[[#This Row],[Zużycie]]+ekodom4[[#This Row],[Z wodociągów]]</f>
        <v>2990</v>
      </c>
    </row>
    <row r="298" spans="1:11" x14ac:dyDescent="0.3">
      <c r="A298" s="1">
        <v>44858</v>
      </c>
      <c r="B298">
        <v>1315</v>
      </c>
      <c r="C298">
        <f>ekodom4[[#This Row],[retencja]]+K297</f>
        <v>4305</v>
      </c>
      <c r="D298">
        <v>190</v>
      </c>
      <c r="E298">
        <f>IF(WEEKDAY(ekodom4[[#This Row],[Data]],2) = 3,70,0)</f>
        <v>0</v>
      </c>
      <c r="F298" s="2">
        <f>IF(AND(MONTH(ekodom4[[#This Row],[Data]])&gt;=4,MONTH(ekodom4[[#This Row],[Data]])&lt;=9),1,0)</f>
        <v>0</v>
      </c>
      <c r="G298" s="2">
        <f>IF(ekodom4[[#This Row],[Czy data pod?]] = 1,IF(ekodom4[[#This Row],[retencja]] = 0,G297+1,0),0)</f>
        <v>0</v>
      </c>
      <c r="H298">
        <f>IF(ekodom4[[#This Row],[Kolumna1]] = 0,0,IF(MOD(ekodom4[[#This Row],[Kolumna1]],5) = 0,300,0))</f>
        <v>0</v>
      </c>
      <c r="I298">
        <f>ekodom4[[#This Row],[Codziennie]]+ekodom4[[#This Row],[Prace]]+ekodom4[[#This Row],[Podlewanie]]</f>
        <v>190</v>
      </c>
      <c r="J298" s="3">
        <f>IF(ekodom4[[#This Row],[Zużycie]]&gt;ekodom4[[#This Row],[Stan]],ABS(ekodom4[[#This Row],[Zużycie]]-ekodom4[[#This Row],[Stan]]),0)</f>
        <v>0</v>
      </c>
      <c r="K298" s="3">
        <f>ekodom4[[#This Row],[Stan]]-ekodom4[[#This Row],[Zużycie]]+ekodom4[[#This Row],[Z wodociągów]]</f>
        <v>4115</v>
      </c>
    </row>
    <row r="299" spans="1:11" x14ac:dyDescent="0.3">
      <c r="A299" s="1">
        <v>44859</v>
      </c>
      <c r="B299">
        <v>717</v>
      </c>
      <c r="C299">
        <f>ekodom4[[#This Row],[retencja]]+K298</f>
        <v>4832</v>
      </c>
      <c r="D299">
        <v>190</v>
      </c>
      <c r="E299">
        <f>IF(WEEKDAY(ekodom4[[#This Row],[Data]],2) = 3,70,0)</f>
        <v>0</v>
      </c>
      <c r="F299" s="2">
        <f>IF(AND(MONTH(ekodom4[[#This Row],[Data]])&gt;=4,MONTH(ekodom4[[#This Row],[Data]])&lt;=9),1,0)</f>
        <v>0</v>
      </c>
      <c r="G299" s="2">
        <f>IF(ekodom4[[#This Row],[Czy data pod?]] = 1,IF(ekodom4[[#This Row],[retencja]] = 0,G298+1,0),0)</f>
        <v>0</v>
      </c>
      <c r="H299">
        <f>IF(ekodom4[[#This Row],[Kolumna1]] = 0,0,IF(MOD(ekodom4[[#This Row],[Kolumna1]],5) = 0,300,0))</f>
        <v>0</v>
      </c>
      <c r="I299">
        <f>ekodom4[[#This Row],[Codziennie]]+ekodom4[[#This Row],[Prace]]+ekodom4[[#This Row],[Podlewanie]]</f>
        <v>190</v>
      </c>
      <c r="J299" s="3">
        <f>IF(ekodom4[[#This Row],[Zużycie]]&gt;ekodom4[[#This Row],[Stan]],ABS(ekodom4[[#This Row],[Zużycie]]-ekodom4[[#This Row],[Stan]]),0)</f>
        <v>0</v>
      </c>
      <c r="K299" s="3">
        <f>ekodom4[[#This Row],[Stan]]-ekodom4[[#This Row],[Zużycie]]+ekodom4[[#This Row],[Z wodociągów]]</f>
        <v>4642</v>
      </c>
    </row>
    <row r="300" spans="1:11" x14ac:dyDescent="0.3">
      <c r="A300" s="1">
        <v>44860</v>
      </c>
      <c r="B300">
        <v>1398</v>
      </c>
      <c r="C300">
        <f>ekodom4[[#This Row],[retencja]]+K299</f>
        <v>6040</v>
      </c>
      <c r="D300">
        <v>190</v>
      </c>
      <c r="E300">
        <f>IF(WEEKDAY(ekodom4[[#This Row],[Data]],2) = 3,70,0)</f>
        <v>70</v>
      </c>
      <c r="F300" s="2">
        <f>IF(AND(MONTH(ekodom4[[#This Row],[Data]])&gt;=4,MONTH(ekodom4[[#This Row],[Data]])&lt;=9),1,0)</f>
        <v>0</v>
      </c>
      <c r="G300" s="2">
        <f>IF(ekodom4[[#This Row],[Czy data pod?]] = 1,IF(ekodom4[[#This Row],[retencja]] = 0,G299+1,0),0)</f>
        <v>0</v>
      </c>
      <c r="H300">
        <f>IF(ekodom4[[#This Row],[Kolumna1]] = 0,0,IF(MOD(ekodom4[[#This Row],[Kolumna1]],5) = 0,300,0))</f>
        <v>0</v>
      </c>
      <c r="I300">
        <f>ekodom4[[#This Row],[Codziennie]]+ekodom4[[#This Row],[Prace]]+ekodom4[[#This Row],[Podlewanie]]</f>
        <v>260</v>
      </c>
      <c r="J300" s="3">
        <f>IF(ekodom4[[#This Row],[Zużycie]]&gt;ekodom4[[#This Row],[Stan]],ABS(ekodom4[[#This Row],[Zużycie]]-ekodom4[[#This Row],[Stan]]),0)</f>
        <v>0</v>
      </c>
      <c r="K300" s="3">
        <f>ekodom4[[#This Row],[Stan]]-ekodom4[[#This Row],[Zużycie]]+ekodom4[[#This Row],[Z wodociągów]]</f>
        <v>5780</v>
      </c>
    </row>
    <row r="301" spans="1:11" x14ac:dyDescent="0.3">
      <c r="A301" s="1">
        <v>44861</v>
      </c>
      <c r="B301">
        <v>913</v>
      </c>
      <c r="C301">
        <f>ekodom4[[#This Row],[retencja]]+K300</f>
        <v>6693</v>
      </c>
      <c r="D301">
        <v>190</v>
      </c>
      <c r="E301">
        <f>IF(WEEKDAY(ekodom4[[#This Row],[Data]],2) = 3,70,0)</f>
        <v>0</v>
      </c>
      <c r="F301" s="2">
        <f>IF(AND(MONTH(ekodom4[[#This Row],[Data]])&gt;=4,MONTH(ekodom4[[#This Row],[Data]])&lt;=9),1,0)</f>
        <v>0</v>
      </c>
      <c r="G301" s="2">
        <f>IF(ekodom4[[#This Row],[Czy data pod?]] = 1,IF(ekodom4[[#This Row],[retencja]] = 0,G300+1,0),0)</f>
        <v>0</v>
      </c>
      <c r="H301">
        <f>IF(ekodom4[[#This Row],[Kolumna1]] = 0,0,IF(MOD(ekodom4[[#This Row],[Kolumna1]],5) = 0,300,0))</f>
        <v>0</v>
      </c>
      <c r="I301">
        <f>ekodom4[[#This Row],[Codziennie]]+ekodom4[[#This Row],[Prace]]+ekodom4[[#This Row],[Podlewanie]]</f>
        <v>190</v>
      </c>
      <c r="J301" s="3">
        <f>IF(ekodom4[[#This Row],[Zużycie]]&gt;ekodom4[[#This Row],[Stan]],ABS(ekodom4[[#This Row],[Zużycie]]-ekodom4[[#This Row],[Stan]]),0)</f>
        <v>0</v>
      </c>
      <c r="K301" s="3">
        <f>ekodom4[[#This Row],[Stan]]-ekodom4[[#This Row],[Zużycie]]+ekodom4[[#This Row],[Z wodociągów]]</f>
        <v>6503</v>
      </c>
    </row>
    <row r="302" spans="1:11" x14ac:dyDescent="0.3">
      <c r="A302" s="1">
        <v>44862</v>
      </c>
      <c r="B302">
        <v>660</v>
      </c>
      <c r="C302">
        <f>ekodom4[[#This Row],[retencja]]+K301</f>
        <v>7163</v>
      </c>
      <c r="D302">
        <v>190</v>
      </c>
      <c r="E302">
        <f>IF(WEEKDAY(ekodom4[[#This Row],[Data]],2) = 3,70,0)</f>
        <v>0</v>
      </c>
      <c r="F302" s="2">
        <f>IF(AND(MONTH(ekodom4[[#This Row],[Data]])&gt;=4,MONTH(ekodom4[[#This Row],[Data]])&lt;=9),1,0)</f>
        <v>0</v>
      </c>
      <c r="G302" s="2">
        <f>IF(ekodom4[[#This Row],[Czy data pod?]] = 1,IF(ekodom4[[#This Row],[retencja]] = 0,G301+1,0),0)</f>
        <v>0</v>
      </c>
      <c r="H302">
        <f>IF(ekodom4[[#This Row],[Kolumna1]] = 0,0,IF(MOD(ekodom4[[#This Row],[Kolumna1]],5) = 0,300,0))</f>
        <v>0</v>
      </c>
      <c r="I302">
        <f>ekodom4[[#This Row],[Codziennie]]+ekodom4[[#This Row],[Prace]]+ekodom4[[#This Row],[Podlewanie]]</f>
        <v>190</v>
      </c>
      <c r="J302" s="3">
        <f>IF(ekodom4[[#This Row],[Zużycie]]&gt;ekodom4[[#This Row],[Stan]],ABS(ekodom4[[#This Row],[Zużycie]]-ekodom4[[#This Row],[Stan]]),0)</f>
        <v>0</v>
      </c>
      <c r="K302" s="3">
        <f>ekodom4[[#This Row],[Stan]]-ekodom4[[#This Row],[Zużycie]]+ekodom4[[#This Row],[Z wodociągów]]</f>
        <v>6973</v>
      </c>
    </row>
    <row r="303" spans="1:11" x14ac:dyDescent="0.3">
      <c r="A303" s="1">
        <v>44863</v>
      </c>
      <c r="B303">
        <v>0</v>
      </c>
      <c r="C303">
        <f>ekodom4[[#This Row],[retencja]]+K302</f>
        <v>6973</v>
      </c>
      <c r="D303">
        <v>190</v>
      </c>
      <c r="E303">
        <f>IF(WEEKDAY(ekodom4[[#This Row],[Data]],2) = 3,70,0)</f>
        <v>0</v>
      </c>
      <c r="F303" s="2">
        <f>IF(AND(MONTH(ekodom4[[#This Row],[Data]])&gt;=4,MONTH(ekodom4[[#This Row],[Data]])&lt;=9),1,0)</f>
        <v>0</v>
      </c>
      <c r="G303" s="2">
        <f>IF(ekodom4[[#This Row],[Czy data pod?]] = 1,IF(ekodom4[[#This Row],[retencja]] = 0,G302+1,0),0)</f>
        <v>0</v>
      </c>
      <c r="H303">
        <f>IF(ekodom4[[#This Row],[Kolumna1]] = 0,0,IF(MOD(ekodom4[[#This Row],[Kolumna1]],5) = 0,300,0))</f>
        <v>0</v>
      </c>
      <c r="I303">
        <f>ekodom4[[#This Row],[Codziennie]]+ekodom4[[#This Row],[Prace]]+ekodom4[[#This Row],[Podlewanie]]</f>
        <v>190</v>
      </c>
      <c r="J303" s="3">
        <f>IF(ekodom4[[#This Row],[Zużycie]]&gt;ekodom4[[#This Row],[Stan]],ABS(ekodom4[[#This Row],[Zużycie]]-ekodom4[[#This Row],[Stan]]),0)</f>
        <v>0</v>
      </c>
      <c r="K303" s="3">
        <f>ekodom4[[#This Row],[Stan]]-ekodom4[[#This Row],[Zużycie]]+ekodom4[[#This Row],[Z wodociągów]]</f>
        <v>6783</v>
      </c>
    </row>
    <row r="304" spans="1:11" x14ac:dyDescent="0.3">
      <c r="A304" s="1">
        <v>44864</v>
      </c>
      <c r="B304">
        <v>0</v>
      </c>
      <c r="C304">
        <f>ekodom4[[#This Row],[retencja]]+K303</f>
        <v>6783</v>
      </c>
      <c r="D304">
        <v>190</v>
      </c>
      <c r="E304">
        <f>IF(WEEKDAY(ekodom4[[#This Row],[Data]],2) = 3,70,0)</f>
        <v>0</v>
      </c>
      <c r="F304" s="2">
        <f>IF(AND(MONTH(ekodom4[[#This Row],[Data]])&gt;=4,MONTH(ekodom4[[#This Row],[Data]])&lt;=9),1,0)</f>
        <v>0</v>
      </c>
      <c r="G304" s="2">
        <f>IF(ekodom4[[#This Row],[Czy data pod?]] = 1,IF(ekodom4[[#This Row],[retencja]] = 0,G303+1,0),0)</f>
        <v>0</v>
      </c>
      <c r="H304">
        <f>IF(ekodom4[[#This Row],[Kolumna1]] = 0,0,IF(MOD(ekodom4[[#This Row],[Kolumna1]],5) = 0,300,0))</f>
        <v>0</v>
      </c>
      <c r="I304">
        <f>ekodom4[[#This Row],[Codziennie]]+ekodom4[[#This Row],[Prace]]+ekodom4[[#This Row],[Podlewanie]]</f>
        <v>190</v>
      </c>
      <c r="J304" s="3">
        <f>IF(ekodom4[[#This Row],[Zużycie]]&gt;ekodom4[[#This Row],[Stan]],ABS(ekodom4[[#This Row],[Zużycie]]-ekodom4[[#This Row],[Stan]]),0)</f>
        <v>0</v>
      </c>
      <c r="K304" s="3">
        <f>ekodom4[[#This Row],[Stan]]-ekodom4[[#This Row],[Zużycie]]+ekodom4[[#This Row],[Z wodociągów]]</f>
        <v>6593</v>
      </c>
    </row>
    <row r="305" spans="1:11" x14ac:dyDescent="0.3">
      <c r="A305" s="1">
        <v>44865</v>
      </c>
      <c r="B305">
        <v>0</v>
      </c>
      <c r="C305">
        <f>ekodom4[[#This Row],[retencja]]+K304</f>
        <v>6593</v>
      </c>
      <c r="D305">
        <v>190</v>
      </c>
      <c r="E305">
        <f>IF(WEEKDAY(ekodom4[[#This Row],[Data]],2) = 3,70,0)</f>
        <v>0</v>
      </c>
      <c r="F305" s="2">
        <f>IF(AND(MONTH(ekodom4[[#This Row],[Data]])&gt;=4,MONTH(ekodom4[[#This Row],[Data]])&lt;=9),1,0)</f>
        <v>0</v>
      </c>
      <c r="G305" s="2">
        <f>IF(ekodom4[[#This Row],[Czy data pod?]] = 1,IF(ekodom4[[#This Row],[retencja]] = 0,G304+1,0),0)</f>
        <v>0</v>
      </c>
      <c r="H305">
        <f>IF(ekodom4[[#This Row],[Kolumna1]] = 0,0,IF(MOD(ekodom4[[#This Row],[Kolumna1]],5) = 0,300,0))</f>
        <v>0</v>
      </c>
      <c r="I305">
        <f>ekodom4[[#This Row],[Codziennie]]+ekodom4[[#This Row],[Prace]]+ekodom4[[#This Row],[Podlewanie]]</f>
        <v>190</v>
      </c>
      <c r="J305" s="3">
        <f>IF(ekodom4[[#This Row],[Zużycie]]&gt;ekodom4[[#This Row],[Stan]],ABS(ekodom4[[#This Row],[Zużycie]]-ekodom4[[#This Row],[Stan]]),0)</f>
        <v>0</v>
      </c>
      <c r="K305" s="3">
        <f>ekodom4[[#This Row],[Stan]]-ekodom4[[#This Row],[Zużycie]]+ekodom4[[#This Row],[Z wodociągów]]</f>
        <v>6403</v>
      </c>
    </row>
    <row r="306" spans="1:11" x14ac:dyDescent="0.3">
      <c r="A306" s="1">
        <v>44866</v>
      </c>
      <c r="B306">
        <v>0</v>
      </c>
      <c r="C306">
        <f>ekodom4[[#This Row],[retencja]]+K305</f>
        <v>6403</v>
      </c>
      <c r="D306">
        <v>190</v>
      </c>
      <c r="E306">
        <f>IF(WEEKDAY(ekodom4[[#This Row],[Data]],2) = 3,70,0)</f>
        <v>0</v>
      </c>
      <c r="F306" s="2">
        <f>IF(AND(MONTH(ekodom4[[#This Row],[Data]])&gt;=4,MONTH(ekodom4[[#This Row],[Data]])&lt;=9),1,0)</f>
        <v>0</v>
      </c>
      <c r="G306" s="2">
        <f>IF(ekodom4[[#This Row],[Czy data pod?]] = 1,IF(ekodom4[[#This Row],[retencja]] = 0,G305+1,0),0)</f>
        <v>0</v>
      </c>
      <c r="H306">
        <f>IF(ekodom4[[#This Row],[Kolumna1]] = 0,0,IF(MOD(ekodom4[[#This Row],[Kolumna1]],5) = 0,300,0))</f>
        <v>0</v>
      </c>
      <c r="I306">
        <f>ekodom4[[#This Row],[Codziennie]]+ekodom4[[#This Row],[Prace]]+ekodom4[[#This Row],[Podlewanie]]</f>
        <v>190</v>
      </c>
      <c r="J306" s="3">
        <f>IF(ekodom4[[#This Row],[Zużycie]]&gt;ekodom4[[#This Row],[Stan]],ABS(ekodom4[[#This Row],[Zużycie]]-ekodom4[[#This Row],[Stan]]),0)</f>
        <v>0</v>
      </c>
      <c r="K306" s="3">
        <f>ekodom4[[#This Row],[Stan]]-ekodom4[[#This Row],[Zużycie]]+ekodom4[[#This Row],[Z wodociągów]]</f>
        <v>6213</v>
      </c>
    </row>
    <row r="307" spans="1:11" x14ac:dyDescent="0.3">
      <c r="A307" s="1">
        <v>44867</v>
      </c>
      <c r="B307">
        <v>0</v>
      </c>
      <c r="C307">
        <f>ekodom4[[#This Row],[retencja]]+K306</f>
        <v>6213</v>
      </c>
      <c r="D307">
        <v>190</v>
      </c>
      <c r="E307">
        <f>IF(WEEKDAY(ekodom4[[#This Row],[Data]],2) = 3,70,0)</f>
        <v>70</v>
      </c>
      <c r="F307" s="2">
        <f>IF(AND(MONTH(ekodom4[[#This Row],[Data]])&gt;=4,MONTH(ekodom4[[#This Row],[Data]])&lt;=9),1,0)</f>
        <v>0</v>
      </c>
      <c r="G307" s="2">
        <f>IF(ekodom4[[#This Row],[Czy data pod?]] = 1,IF(ekodom4[[#This Row],[retencja]] = 0,G306+1,0),0)</f>
        <v>0</v>
      </c>
      <c r="H307">
        <f>IF(ekodom4[[#This Row],[Kolumna1]] = 0,0,IF(MOD(ekodom4[[#This Row],[Kolumna1]],5) = 0,300,0))</f>
        <v>0</v>
      </c>
      <c r="I307">
        <f>ekodom4[[#This Row],[Codziennie]]+ekodom4[[#This Row],[Prace]]+ekodom4[[#This Row],[Podlewanie]]</f>
        <v>260</v>
      </c>
      <c r="J307" s="3">
        <f>IF(ekodom4[[#This Row],[Zużycie]]&gt;ekodom4[[#This Row],[Stan]],ABS(ekodom4[[#This Row],[Zużycie]]-ekodom4[[#This Row],[Stan]]),0)</f>
        <v>0</v>
      </c>
      <c r="K307" s="3">
        <f>ekodom4[[#This Row],[Stan]]-ekodom4[[#This Row],[Zużycie]]+ekodom4[[#This Row],[Z wodociągów]]</f>
        <v>5953</v>
      </c>
    </row>
    <row r="308" spans="1:11" x14ac:dyDescent="0.3">
      <c r="A308" s="1">
        <v>44868</v>
      </c>
      <c r="B308">
        <v>935</v>
      </c>
      <c r="C308">
        <f>ekodom4[[#This Row],[retencja]]+K307</f>
        <v>6888</v>
      </c>
      <c r="D308">
        <v>190</v>
      </c>
      <c r="E308">
        <f>IF(WEEKDAY(ekodom4[[#This Row],[Data]],2) = 3,70,0)</f>
        <v>0</v>
      </c>
      <c r="F308" s="2">
        <f>IF(AND(MONTH(ekodom4[[#This Row],[Data]])&gt;=4,MONTH(ekodom4[[#This Row],[Data]])&lt;=9),1,0)</f>
        <v>0</v>
      </c>
      <c r="G308" s="2">
        <f>IF(ekodom4[[#This Row],[Czy data pod?]] = 1,IF(ekodom4[[#This Row],[retencja]] = 0,G307+1,0),0)</f>
        <v>0</v>
      </c>
      <c r="H308">
        <f>IF(ekodom4[[#This Row],[Kolumna1]] = 0,0,IF(MOD(ekodom4[[#This Row],[Kolumna1]],5) = 0,300,0))</f>
        <v>0</v>
      </c>
      <c r="I308">
        <f>ekodom4[[#This Row],[Codziennie]]+ekodom4[[#This Row],[Prace]]+ekodom4[[#This Row],[Podlewanie]]</f>
        <v>190</v>
      </c>
      <c r="J308" s="3">
        <f>IF(ekodom4[[#This Row],[Zużycie]]&gt;ekodom4[[#This Row],[Stan]],ABS(ekodom4[[#This Row],[Zużycie]]-ekodom4[[#This Row],[Stan]]),0)</f>
        <v>0</v>
      </c>
      <c r="K308" s="3">
        <f>ekodom4[[#This Row],[Stan]]-ekodom4[[#This Row],[Zużycie]]+ekodom4[[#This Row],[Z wodociągów]]</f>
        <v>6698</v>
      </c>
    </row>
    <row r="309" spans="1:11" x14ac:dyDescent="0.3">
      <c r="A309" s="1">
        <v>44869</v>
      </c>
      <c r="B309">
        <v>648</v>
      </c>
      <c r="C309">
        <f>ekodom4[[#This Row],[retencja]]+K308</f>
        <v>7346</v>
      </c>
      <c r="D309">
        <v>190</v>
      </c>
      <c r="E309">
        <f>IF(WEEKDAY(ekodom4[[#This Row],[Data]],2) = 3,70,0)</f>
        <v>0</v>
      </c>
      <c r="F309" s="2">
        <f>IF(AND(MONTH(ekodom4[[#This Row],[Data]])&gt;=4,MONTH(ekodom4[[#This Row],[Data]])&lt;=9),1,0)</f>
        <v>0</v>
      </c>
      <c r="G309" s="2">
        <f>IF(ekodom4[[#This Row],[Czy data pod?]] = 1,IF(ekodom4[[#This Row],[retencja]] = 0,G308+1,0),0)</f>
        <v>0</v>
      </c>
      <c r="H309">
        <f>IF(ekodom4[[#This Row],[Kolumna1]] = 0,0,IF(MOD(ekodom4[[#This Row],[Kolumna1]],5) = 0,300,0))</f>
        <v>0</v>
      </c>
      <c r="I309">
        <f>ekodom4[[#This Row],[Codziennie]]+ekodom4[[#This Row],[Prace]]+ekodom4[[#This Row],[Podlewanie]]</f>
        <v>190</v>
      </c>
      <c r="J309" s="3">
        <f>IF(ekodom4[[#This Row],[Zużycie]]&gt;ekodom4[[#This Row],[Stan]],ABS(ekodom4[[#This Row],[Zużycie]]-ekodom4[[#This Row],[Stan]]),0)</f>
        <v>0</v>
      </c>
      <c r="K309" s="3">
        <f>ekodom4[[#This Row],[Stan]]-ekodom4[[#This Row],[Zużycie]]+ekodom4[[#This Row],[Z wodociągów]]</f>
        <v>7156</v>
      </c>
    </row>
    <row r="310" spans="1:11" x14ac:dyDescent="0.3">
      <c r="A310" s="1">
        <v>44870</v>
      </c>
      <c r="B310">
        <v>793</v>
      </c>
      <c r="C310">
        <f>ekodom4[[#This Row],[retencja]]+K309</f>
        <v>7949</v>
      </c>
      <c r="D310">
        <v>190</v>
      </c>
      <c r="E310">
        <f>IF(WEEKDAY(ekodom4[[#This Row],[Data]],2) = 3,70,0)</f>
        <v>0</v>
      </c>
      <c r="F310" s="2">
        <f>IF(AND(MONTH(ekodom4[[#This Row],[Data]])&gt;=4,MONTH(ekodom4[[#This Row],[Data]])&lt;=9),1,0)</f>
        <v>0</v>
      </c>
      <c r="G310" s="2">
        <f>IF(ekodom4[[#This Row],[Czy data pod?]] = 1,IF(ekodom4[[#This Row],[retencja]] = 0,G309+1,0),0)</f>
        <v>0</v>
      </c>
      <c r="H310">
        <f>IF(ekodom4[[#This Row],[Kolumna1]] = 0,0,IF(MOD(ekodom4[[#This Row],[Kolumna1]],5) = 0,300,0))</f>
        <v>0</v>
      </c>
      <c r="I310">
        <f>ekodom4[[#This Row],[Codziennie]]+ekodom4[[#This Row],[Prace]]+ekodom4[[#This Row],[Podlewanie]]</f>
        <v>190</v>
      </c>
      <c r="J310" s="3">
        <f>IF(ekodom4[[#This Row],[Zużycie]]&gt;ekodom4[[#This Row],[Stan]],ABS(ekodom4[[#This Row],[Zużycie]]-ekodom4[[#This Row],[Stan]]),0)</f>
        <v>0</v>
      </c>
      <c r="K310" s="3">
        <f>ekodom4[[#This Row],[Stan]]-ekodom4[[#This Row],[Zużycie]]+ekodom4[[#This Row],[Z wodociągów]]</f>
        <v>7759</v>
      </c>
    </row>
    <row r="311" spans="1:11" x14ac:dyDescent="0.3">
      <c r="A311" s="1">
        <v>44871</v>
      </c>
      <c r="B311">
        <v>1276</v>
      </c>
      <c r="C311">
        <f>ekodom4[[#This Row],[retencja]]+K310</f>
        <v>9035</v>
      </c>
      <c r="D311">
        <v>190</v>
      </c>
      <c r="E311">
        <f>IF(WEEKDAY(ekodom4[[#This Row],[Data]],2) = 3,70,0)</f>
        <v>0</v>
      </c>
      <c r="F311" s="2">
        <f>IF(AND(MONTH(ekodom4[[#This Row],[Data]])&gt;=4,MONTH(ekodom4[[#This Row],[Data]])&lt;=9),1,0)</f>
        <v>0</v>
      </c>
      <c r="G311" s="2">
        <f>IF(ekodom4[[#This Row],[Czy data pod?]] = 1,IF(ekodom4[[#This Row],[retencja]] = 0,G310+1,0),0)</f>
        <v>0</v>
      </c>
      <c r="H311">
        <f>IF(ekodom4[[#This Row],[Kolumna1]] = 0,0,IF(MOD(ekodom4[[#This Row],[Kolumna1]],5) = 0,300,0))</f>
        <v>0</v>
      </c>
      <c r="I311">
        <f>ekodom4[[#This Row],[Codziennie]]+ekodom4[[#This Row],[Prace]]+ekodom4[[#This Row],[Podlewanie]]</f>
        <v>190</v>
      </c>
      <c r="J311" s="3">
        <f>IF(ekodom4[[#This Row],[Zużycie]]&gt;ekodom4[[#This Row],[Stan]],ABS(ekodom4[[#This Row],[Zużycie]]-ekodom4[[#This Row],[Stan]]),0)</f>
        <v>0</v>
      </c>
      <c r="K311" s="3">
        <f>ekodom4[[#This Row],[Stan]]-ekodom4[[#This Row],[Zużycie]]+ekodom4[[#This Row],[Z wodociągów]]</f>
        <v>8845</v>
      </c>
    </row>
    <row r="312" spans="1:11" x14ac:dyDescent="0.3">
      <c r="A312" s="1">
        <v>44872</v>
      </c>
      <c r="B312">
        <v>1234</v>
      </c>
      <c r="C312">
        <f>ekodom4[[#This Row],[retencja]]+K311</f>
        <v>10079</v>
      </c>
      <c r="D312">
        <v>190</v>
      </c>
      <c r="E312">
        <f>IF(WEEKDAY(ekodom4[[#This Row],[Data]],2) = 3,70,0)</f>
        <v>0</v>
      </c>
      <c r="F312" s="2">
        <f>IF(AND(MONTH(ekodom4[[#This Row],[Data]])&gt;=4,MONTH(ekodom4[[#This Row],[Data]])&lt;=9),1,0)</f>
        <v>0</v>
      </c>
      <c r="G312" s="2">
        <f>IF(ekodom4[[#This Row],[Czy data pod?]] = 1,IF(ekodom4[[#This Row],[retencja]] = 0,G311+1,0),0)</f>
        <v>0</v>
      </c>
      <c r="H312">
        <f>IF(ekodom4[[#This Row],[Kolumna1]] = 0,0,IF(MOD(ekodom4[[#This Row],[Kolumna1]],5) = 0,300,0))</f>
        <v>0</v>
      </c>
      <c r="I312">
        <f>ekodom4[[#This Row],[Codziennie]]+ekodom4[[#This Row],[Prace]]+ekodom4[[#This Row],[Podlewanie]]</f>
        <v>190</v>
      </c>
      <c r="J312" s="3">
        <f>IF(ekodom4[[#This Row],[Zużycie]]&gt;ekodom4[[#This Row],[Stan]],ABS(ekodom4[[#This Row],[Zużycie]]-ekodom4[[#This Row],[Stan]]),0)</f>
        <v>0</v>
      </c>
      <c r="K312" s="3">
        <f>ekodom4[[#This Row],[Stan]]-ekodom4[[#This Row],[Zużycie]]+ekodom4[[#This Row],[Z wodociągów]]</f>
        <v>9889</v>
      </c>
    </row>
    <row r="313" spans="1:11" x14ac:dyDescent="0.3">
      <c r="A313" s="1">
        <v>44873</v>
      </c>
      <c r="B313">
        <v>1302</v>
      </c>
      <c r="C313">
        <f>ekodom4[[#This Row],[retencja]]+K312</f>
        <v>11191</v>
      </c>
      <c r="D313">
        <v>190</v>
      </c>
      <c r="E313">
        <f>IF(WEEKDAY(ekodom4[[#This Row],[Data]],2) = 3,70,0)</f>
        <v>0</v>
      </c>
      <c r="F313" s="2">
        <f>IF(AND(MONTH(ekodom4[[#This Row],[Data]])&gt;=4,MONTH(ekodom4[[#This Row],[Data]])&lt;=9),1,0)</f>
        <v>0</v>
      </c>
      <c r="G313" s="2">
        <f>IF(ekodom4[[#This Row],[Czy data pod?]] = 1,IF(ekodom4[[#This Row],[retencja]] = 0,G312+1,0),0)</f>
        <v>0</v>
      </c>
      <c r="H313">
        <f>IF(ekodom4[[#This Row],[Kolumna1]] = 0,0,IF(MOD(ekodom4[[#This Row],[Kolumna1]],5) = 0,300,0))</f>
        <v>0</v>
      </c>
      <c r="I313">
        <f>ekodom4[[#This Row],[Codziennie]]+ekodom4[[#This Row],[Prace]]+ekodom4[[#This Row],[Podlewanie]]</f>
        <v>190</v>
      </c>
      <c r="J313" s="3">
        <f>IF(ekodom4[[#This Row],[Zużycie]]&gt;ekodom4[[#This Row],[Stan]],ABS(ekodom4[[#This Row],[Zużycie]]-ekodom4[[#This Row],[Stan]]),0)</f>
        <v>0</v>
      </c>
      <c r="K313" s="3">
        <f>ekodom4[[#This Row],[Stan]]-ekodom4[[#This Row],[Zużycie]]+ekodom4[[#This Row],[Z wodociągów]]</f>
        <v>11001</v>
      </c>
    </row>
    <row r="314" spans="1:11" x14ac:dyDescent="0.3">
      <c r="A314" s="1">
        <v>44874</v>
      </c>
      <c r="B314">
        <v>1316</v>
      </c>
      <c r="C314">
        <f>ekodom4[[#This Row],[retencja]]+K313</f>
        <v>12317</v>
      </c>
      <c r="D314">
        <v>190</v>
      </c>
      <c r="E314">
        <f>IF(WEEKDAY(ekodom4[[#This Row],[Data]],2) = 3,70,0)</f>
        <v>70</v>
      </c>
      <c r="F314" s="2">
        <f>IF(AND(MONTH(ekodom4[[#This Row],[Data]])&gt;=4,MONTH(ekodom4[[#This Row],[Data]])&lt;=9),1,0)</f>
        <v>0</v>
      </c>
      <c r="G314" s="2">
        <f>IF(ekodom4[[#This Row],[Czy data pod?]] = 1,IF(ekodom4[[#This Row],[retencja]] = 0,G313+1,0),0)</f>
        <v>0</v>
      </c>
      <c r="H314">
        <f>IF(ekodom4[[#This Row],[Kolumna1]] = 0,0,IF(MOD(ekodom4[[#This Row],[Kolumna1]],5) = 0,300,0))</f>
        <v>0</v>
      </c>
      <c r="I314">
        <f>ekodom4[[#This Row],[Codziennie]]+ekodom4[[#This Row],[Prace]]+ekodom4[[#This Row],[Podlewanie]]</f>
        <v>260</v>
      </c>
      <c r="J314" s="3">
        <f>IF(ekodom4[[#This Row],[Zużycie]]&gt;ekodom4[[#This Row],[Stan]],ABS(ekodom4[[#This Row],[Zużycie]]-ekodom4[[#This Row],[Stan]]),0)</f>
        <v>0</v>
      </c>
      <c r="K314" s="3">
        <f>ekodom4[[#This Row],[Stan]]-ekodom4[[#This Row],[Zużycie]]+ekodom4[[#This Row],[Z wodociągów]]</f>
        <v>12057</v>
      </c>
    </row>
    <row r="315" spans="1:11" x14ac:dyDescent="0.3">
      <c r="A315" s="1">
        <v>44875</v>
      </c>
      <c r="B315">
        <v>1463</v>
      </c>
      <c r="C315">
        <f>ekodom4[[#This Row],[retencja]]+K314</f>
        <v>13520</v>
      </c>
      <c r="D315">
        <v>190</v>
      </c>
      <c r="E315">
        <f>IF(WEEKDAY(ekodom4[[#This Row],[Data]],2) = 3,70,0)</f>
        <v>0</v>
      </c>
      <c r="F315" s="2">
        <f>IF(AND(MONTH(ekodom4[[#This Row],[Data]])&gt;=4,MONTH(ekodom4[[#This Row],[Data]])&lt;=9),1,0)</f>
        <v>0</v>
      </c>
      <c r="G315" s="2">
        <f>IF(ekodom4[[#This Row],[Czy data pod?]] = 1,IF(ekodom4[[#This Row],[retencja]] = 0,G314+1,0),0)</f>
        <v>0</v>
      </c>
      <c r="H315">
        <f>IF(ekodom4[[#This Row],[Kolumna1]] = 0,0,IF(MOD(ekodom4[[#This Row],[Kolumna1]],5) = 0,300,0))</f>
        <v>0</v>
      </c>
      <c r="I315">
        <f>ekodom4[[#This Row],[Codziennie]]+ekodom4[[#This Row],[Prace]]+ekodom4[[#This Row],[Podlewanie]]</f>
        <v>190</v>
      </c>
      <c r="J315" s="3">
        <f>IF(ekodom4[[#This Row],[Zużycie]]&gt;ekodom4[[#This Row],[Stan]],ABS(ekodom4[[#This Row],[Zużycie]]-ekodom4[[#This Row],[Stan]]),0)</f>
        <v>0</v>
      </c>
      <c r="K315" s="3">
        <f>ekodom4[[#This Row],[Stan]]-ekodom4[[#This Row],[Zużycie]]+ekodom4[[#This Row],[Z wodociągów]]</f>
        <v>13330</v>
      </c>
    </row>
    <row r="316" spans="1:11" x14ac:dyDescent="0.3">
      <c r="A316" s="1">
        <v>44876</v>
      </c>
      <c r="B316">
        <v>771</v>
      </c>
      <c r="C316">
        <f>ekodom4[[#This Row],[retencja]]+K315</f>
        <v>14101</v>
      </c>
      <c r="D316">
        <v>190</v>
      </c>
      <c r="E316">
        <f>IF(WEEKDAY(ekodom4[[#This Row],[Data]],2) = 3,70,0)</f>
        <v>0</v>
      </c>
      <c r="F316" s="2">
        <f>IF(AND(MONTH(ekodom4[[#This Row],[Data]])&gt;=4,MONTH(ekodom4[[#This Row],[Data]])&lt;=9),1,0)</f>
        <v>0</v>
      </c>
      <c r="G316" s="2">
        <f>IF(ekodom4[[#This Row],[Czy data pod?]] = 1,IF(ekodom4[[#This Row],[retencja]] = 0,G315+1,0),0)</f>
        <v>0</v>
      </c>
      <c r="H316">
        <f>IF(ekodom4[[#This Row],[Kolumna1]] = 0,0,IF(MOD(ekodom4[[#This Row],[Kolumna1]],5) = 0,300,0))</f>
        <v>0</v>
      </c>
      <c r="I316">
        <f>ekodom4[[#This Row],[Codziennie]]+ekodom4[[#This Row],[Prace]]+ekodom4[[#This Row],[Podlewanie]]</f>
        <v>190</v>
      </c>
      <c r="J316" s="3">
        <f>IF(ekodom4[[#This Row],[Zużycie]]&gt;ekodom4[[#This Row],[Stan]],ABS(ekodom4[[#This Row],[Zużycie]]-ekodom4[[#This Row],[Stan]]),0)</f>
        <v>0</v>
      </c>
      <c r="K316" s="3">
        <f>ekodom4[[#This Row],[Stan]]-ekodom4[[#This Row],[Zużycie]]+ekodom4[[#This Row],[Z wodociągów]]</f>
        <v>13911</v>
      </c>
    </row>
    <row r="317" spans="1:11" x14ac:dyDescent="0.3">
      <c r="A317" s="1">
        <v>44877</v>
      </c>
      <c r="B317">
        <v>0</v>
      </c>
      <c r="C317">
        <f>ekodom4[[#This Row],[retencja]]+K316</f>
        <v>13911</v>
      </c>
      <c r="D317">
        <v>190</v>
      </c>
      <c r="E317">
        <f>IF(WEEKDAY(ekodom4[[#This Row],[Data]],2) = 3,70,0)</f>
        <v>0</v>
      </c>
      <c r="F317" s="2">
        <f>IF(AND(MONTH(ekodom4[[#This Row],[Data]])&gt;=4,MONTH(ekodom4[[#This Row],[Data]])&lt;=9),1,0)</f>
        <v>0</v>
      </c>
      <c r="G317" s="2">
        <f>IF(ekodom4[[#This Row],[Czy data pod?]] = 1,IF(ekodom4[[#This Row],[retencja]] = 0,G316+1,0),0)</f>
        <v>0</v>
      </c>
      <c r="H317">
        <f>IF(ekodom4[[#This Row],[Kolumna1]] = 0,0,IF(MOD(ekodom4[[#This Row],[Kolumna1]],5) = 0,300,0))</f>
        <v>0</v>
      </c>
      <c r="I317">
        <f>ekodom4[[#This Row],[Codziennie]]+ekodom4[[#This Row],[Prace]]+ekodom4[[#This Row],[Podlewanie]]</f>
        <v>190</v>
      </c>
      <c r="J317" s="3">
        <f>IF(ekodom4[[#This Row],[Zużycie]]&gt;ekodom4[[#This Row],[Stan]],ABS(ekodom4[[#This Row],[Zużycie]]-ekodom4[[#This Row],[Stan]]),0)</f>
        <v>0</v>
      </c>
      <c r="K317" s="3">
        <f>ekodom4[[#This Row],[Stan]]-ekodom4[[#This Row],[Zużycie]]+ekodom4[[#This Row],[Z wodociągów]]</f>
        <v>13721</v>
      </c>
    </row>
    <row r="318" spans="1:11" x14ac:dyDescent="0.3">
      <c r="A318" s="1">
        <v>44878</v>
      </c>
      <c r="B318">
        <v>0</v>
      </c>
      <c r="C318">
        <f>ekodom4[[#This Row],[retencja]]+K317</f>
        <v>13721</v>
      </c>
      <c r="D318">
        <v>190</v>
      </c>
      <c r="E318">
        <f>IF(WEEKDAY(ekodom4[[#This Row],[Data]],2) = 3,70,0)</f>
        <v>0</v>
      </c>
      <c r="F318" s="2">
        <f>IF(AND(MONTH(ekodom4[[#This Row],[Data]])&gt;=4,MONTH(ekodom4[[#This Row],[Data]])&lt;=9),1,0)</f>
        <v>0</v>
      </c>
      <c r="G318" s="2">
        <f>IF(ekodom4[[#This Row],[Czy data pod?]] = 1,IF(ekodom4[[#This Row],[retencja]] = 0,G317+1,0),0)</f>
        <v>0</v>
      </c>
      <c r="H318">
        <f>IF(ekodom4[[#This Row],[Kolumna1]] = 0,0,IF(MOD(ekodom4[[#This Row],[Kolumna1]],5) = 0,300,0))</f>
        <v>0</v>
      </c>
      <c r="I318">
        <f>ekodom4[[#This Row],[Codziennie]]+ekodom4[[#This Row],[Prace]]+ekodom4[[#This Row],[Podlewanie]]</f>
        <v>190</v>
      </c>
      <c r="J318" s="3">
        <f>IF(ekodom4[[#This Row],[Zużycie]]&gt;ekodom4[[#This Row],[Stan]],ABS(ekodom4[[#This Row],[Zużycie]]-ekodom4[[#This Row],[Stan]]),0)</f>
        <v>0</v>
      </c>
      <c r="K318" s="3">
        <f>ekodom4[[#This Row],[Stan]]-ekodom4[[#This Row],[Zużycie]]+ekodom4[[#This Row],[Z wodociągów]]</f>
        <v>13531</v>
      </c>
    </row>
    <row r="319" spans="1:11" x14ac:dyDescent="0.3">
      <c r="A319" s="1">
        <v>44879</v>
      </c>
      <c r="B319">
        <v>0</v>
      </c>
      <c r="C319">
        <f>ekodom4[[#This Row],[retencja]]+K318</f>
        <v>13531</v>
      </c>
      <c r="D319">
        <v>190</v>
      </c>
      <c r="E319">
        <f>IF(WEEKDAY(ekodom4[[#This Row],[Data]],2) = 3,70,0)</f>
        <v>0</v>
      </c>
      <c r="F319" s="2">
        <f>IF(AND(MONTH(ekodom4[[#This Row],[Data]])&gt;=4,MONTH(ekodom4[[#This Row],[Data]])&lt;=9),1,0)</f>
        <v>0</v>
      </c>
      <c r="G319" s="2">
        <f>IF(ekodom4[[#This Row],[Czy data pod?]] = 1,IF(ekodom4[[#This Row],[retencja]] = 0,G318+1,0),0)</f>
        <v>0</v>
      </c>
      <c r="H319">
        <f>IF(ekodom4[[#This Row],[Kolumna1]] = 0,0,IF(MOD(ekodom4[[#This Row],[Kolumna1]],5) = 0,300,0))</f>
        <v>0</v>
      </c>
      <c r="I319">
        <f>ekodom4[[#This Row],[Codziennie]]+ekodom4[[#This Row],[Prace]]+ekodom4[[#This Row],[Podlewanie]]</f>
        <v>190</v>
      </c>
      <c r="J319" s="3">
        <f>IF(ekodom4[[#This Row],[Zużycie]]&gt;ekodom4[[#This Row],[Stan]],ABS(ekodom4[[#This Row],[Zużycie]]-ekodom4[[#This Row],[Stan]]),0)</f>
        <v>0</v>
      </c>
      <c r="K319" s="3">
        <f>ekodom4[[#This Row],[Stan]]-ekodom4[[#This Row],[Zużycie]]+ekodom4[[#This Row],[Z wodociągów]]</f>
        <v>13341</v>
      </c>
    </row>
    <row r="320" spans="1:11" x14ac:dyDescent="0.3">
      <c r="A320" s="1">
        <v>44880</v>
      </c>
      <c r="B320">
        <v>0</v>
      </c>
      <c r="C320">
        <f>ekodom4[[#This Row],[retencja]]+K319</f>
        <v>13341</v>
      </c>
      <c r="D320">
        <v>190</v>
      </c>
      <c r="E320">
        <f>IF(WEEKDAY(ekodom4[[#This Row],[Data]],2) = 3,70,0)</f>
        <v>0</v>
      </c>
      <c r="F320" s="2">
        <f>IF(AND(MONTH(ekodom4[[#This Row],[Data]])&gt;=4,MONTH(ekodom4[[#This Row],[Data]])&lt;=9),1,0)</f>
        <v>0</v>
      </c>
      <c r="G320" s="2">
        <f>IF(ekodom4[[#This Row],[Czy data pod?]] = 1,IF(ekodom4[[#This Row],[retencja]] = 0,G319+1,0),0)</f>
        <v>0</v>
      </c>
      <c r="H320">
        <f>IF(ekodom4[[#This Row],[Kolumna1]] = 0,0,IF(MOD(ekodom4[[#This Row],[Kolumna1]],5) = 0,300,0))</f>
        <v>0</v>
      </c>
      <c r="I320">
        <f>ekodom4[[#This Row],[Codziennie]]+ekodom4[[#This Row],[Prace]]+ekodom4[[#This Row],[Podlewanie]]</f>
        <v>190</v>
      </c>
      <c r="J320" s="3">
        <f>IF(ekodom4[[#This Row],[Zużycie]]&gt;ekodom4[[#This Row],[Stan]],ABS(ekodom4[[#This Row],[Zużycie]]-ekodom4[[#This Row],[Stan]]),0)</f>
        <v>0</v>
      </c>
      <c r="K320" s="3">
        <f>ekodom4[[#This Row],[Stan]]-ekodom4[[#This Row],[Zużycie]]+ekodom4[[#This Row],[Z wodociągów]]</f>
        <v>13151</v>
      </c>
    </row>
    <row r="321" spans="1:11" x14ac:dyDescent="0.3">
      <c r="A321" s="1">
        <v>44881</v>
      </c>
      <c r="B321">
        <v>0</v>
      </c>
      <c r="C321">
        <f>ekodom4[[#This Row],[retencja]]+K320</f>
        <v>13151</v>
      </c>
      <c r="D321">
        <v>190</v>
      </c>
      <c r="E321">
        <f>IF(WEEKDAY(ekodom4[[#This Row],[Data]],2) = 3,70,0)</f>
        <v>70</v>
      </c>
      <c r="F321" s="2">
        <f>IF(AND(MONTH(ekodom4[[#This Row],[Data]])&gt;=4,MONTH(ekodom4[[#This Row],[Data]])&lt;=9),1,0)</f>
        <v>0</v>
      </c>
      <c r="G321" s="2">
        <f>IF(ekodom4[[#This Row],[Czy data pod?]] = 1,IF(ekodom4[[#This Row],[retencja]] = 0,G320+1,0),0)</f>
        <v>0</v>
      </c>
      <c r="H321">
        <f>IF(ekodom4[[#This Row],[Kolumna1]] = 0,0,IF(MOD(ekodom4[[#This Row],[Kolumna1]],5) = 0,300,0))</f>
        <v>0</v>
      </c>
      <c r="I321">
        <f>ekodom4[[#This Row],[Codziennie]]+ekodom4[[#This Row],[Prace]]+ekodom4[[#This Row],[Podlewanie]]</f>
        <v>260</v>
      </c>
      <c r="J321" s="3">
        <f>IF(ekodom4[[#This Row],[Zużycie]]&gt;ekodom4[[#This Row],[Stan]],ABS(ekodom4[[#This Row],[Zużycie]]-ekodom4[[#This Row],[Stan]]),0)</f>
        <v>0</v>
      </c>
      <c r="K321" s="3">
        <f>ekodom4[[#This Row],[Stan]]-ekodom4[[#This Row],[Zużycie]]+ekodom4[[#This Row],[Z wodociągów]]</f>
        <v>12891</v>
      </c>
    </row>
    <row r="322" spans="1:11" x14ac:dyDescent="0.3">
      <c r="A322" s="1">
        <v>44882</v>
      </c>
      <c r="B322">
        <v>0</v>
      </c>
      <c r="C322">
        <f>ekodom4[[#This Row],[retencja]]+K321</f>
        <v>12891</v>
      </c>
      <c r="D322">
        <v>190</v>
      </c>
      <c r="E322">
        <f>IF(WEEKDAY(ekodom4[[#This Row],[Data]],2) = 3,70,0)</f>
        <v>0</v>
      </c>
      <c r="F322" s="2">
        <f>IF(AND(MONTH(ekodom4[[#This Row],[Data]])&gt;=4,MONTH(ekodom4[[#This Row],[Data]])&lt;=9),1,0)</f>
        <v>0</v>
      </c>
      <c r="G322" s="2">
        <f>IF(ekodom4[[#This Row],[Czy data pod?]] = 1,IF(ekodom4[[#This Row],[retencja]] = 0,G321+1,0),0)</f>
        <v>0</v>
      </c>
      <c r="H322">
        <f>IF(ekodom4[[#This Row],[Kolumna1]] = 0,0,IF(MOD(ekodom4[[#This Row],[Kolumna1]],5) = 0,300,0))</f>
        <v>0</v>
      </c>
      <c r="I322">
        <f>ekodom4[[#This Row],[Codziennie]]+ekodom4[[#This Row],[Prace]]+ekodom4[[#This Row],[Podlewanie]]</f>
        <v>190</v>
      </c>
      <c r="J322" s="3">
        <f>IF(ekodom4[[#This Row],[Zużycie]]&gt;ekodom4[[#This Row],[Stan]],ABS(ekodom4[[#This Row],[Zużycie]]-ekodom4[[#This Row],[Stan]]),0)</f>
        <v>0</v>
      </c>
      <c r="K322" s="3">
        <f>ekodom4[[#This Row],[Stan]]-ekodom4[[#This Row],[Zużycie]]+ekodom4[[#This Row],[Z wodociągów]]</f>
        <v>12701</v>
      </c>
    </row>
    <row r="323" spans="1:11" x14ac:dyDescent="0.3">
      <c r="A323" s="1">
        <v>44883</v>
      </c>
      <c r="B323">
        <v>0</v>
      </c>
      <c r="C323">
        <f>ekodom4[[#This Row],[retencja]]+K322</f>
        <v>12701</v>
      </c>
      <c r="D323">
        <v>190</v>
      </c>
      <c r="E323">
        <f>IF(WEEKDAY(ekodom4[[#This Row],[Data]],2) = 3,70,0)</f>
        <v>0</v>
      </c>
      <c r="F323" s="2">
        <f>IF(AND(MONTH(ekodom4[[#This Row],[Data]])&gt;=4,MONTH(ekodom4[[#This Row],[Data]])&lt;=9),1,0)</f>
        <v>0</v>
      </c>
      <c r="G323" s="2">
        <f>IF(ekodom4[[#This Row],[Czy data pod?]] = 1,IF(ekodom4[[#This Row],[retencja]] = 0,G322+1,0),0)</f>
        <v>0</v>
      </c>
      <c r="H323">
        <f>IF(ekodom4[[#This Row],[Kolumna1]] = 0,0,IF(MOD(ekodom4[[#This Row],[Kolumna1]],5) = 0,300,0))</f>
        <v>0</v>
      </c>
      <c r="I323">
        <f>ekodom4[[#This Row],[Codziennie]]+ekodom4[[#This Row],[Prace]]+ekodom4[[#This Row],[Podlewanie]]</f>
        <v>190</v>
      </c>
      <c r="J323" s="3">
        <f>IF(ekodom4[[#This Row],[Zużycie]]&gt;ekodom4[[#This Row],[Stan]],ABS(ekodom4[[#This Row],[Zużycie]]-ekodom4[[#This Row],[Stan]]),0)</f>
        <v>0</v>
      </c>
      <c r="K323" s="3">
        <f>ekodom4[[#This Row],[Stan]]-ekodom4[[#This Row],[Zużycie]]+ekodom4[[#This Row],[Z wodociągów]]</f>
        <v>12511</v>
      </c>
    </row>
    <row r="324" spans="1:11" x14ac:dyDescent="0.3">
      <c r="A324" s="1">
        <v>44884</v>
      </c>
      <c r="B324">
        <v>816</v>
      </c>
      <c r="C324">
        <f>ekodom4[[#This Row],[retencja]]+K323</f>
        <v>13327</v>
      </c>
      <c r="D324">
        <v>190</v>
      </c>
      <c r="E324">
        <f>IF(WEEKDAY(ekodom4[[#This Row],[Data]],2) = 3,70,0)</f>
        <v>0</v>
      </c>
      <c r="F324" s="2">
        <f>IF(AND(MONTH(ekodom4[[#This Row],[Data]])&gt;=4,MONTH(ekodom4[[#This Row],[Data]])&lt;=9),1,0)</f>
        <v>0</v>
      </c>
      <c r="G324" s="2">
        <f>IF(ekodom4[[#This Row],[Czy data pod?]] = 1,IF(ekodom4[[#This Row],[retencja]] = 0,G323+1,0),0)</f>
        <v>0</v>
      </c>
      <c r="H324">
        <f>IF(ekodom4[[#This Row],[Kolumna1]] = 0,0,IF(MOD(ekodom4[[#This Row],[Kolumna1]],5) = 0,300,0))</f>
        <v>0</v>
      </c>
      <c r="I324">
        <f>ekodom4[[#This Row],[Codziennie]]+ekodom4[[#This Row],[Prace]]+ekodom4[[#This Row],[Podlewanie]]</f>
        <v>190</v>
      </c>
      <c r="J324" s="3">
        <f>IF(ekodom4[[#This Row],[Zużycie]]&gt;ekodom4[[#This Row],[Stan]],ABS(ekodom4[[#This Row],[Zużycie]]-ekodom4[[#This Row],[Stan]]),0)</f>
        <v>0</v>
      </c>
      <c r="K324" s="3">
        <f>ekodom4[[#This Row],[Stan]]-ekodom4[[#This Row],[Zużycie]]+ekodom4[[#This Row],[Z wodociągów]]</f>
        <v>13137</v>
      </c>
    </row>
    <row r="325" spans="1:11" x14ac:dyDescent="0.3">
      <c r="A325" s="1">
        <v>44885</v>
      </c>
      <c r="B325">
        <v>734</v>
      </c>
      <c r="C325">
        <f>ekodom4[[#This Row],[retencja]]+K324</f>
        <v>13871</v>
      </c>
      <c r="D325">
        <v>190</v>
      </c>
      <c r="E325">
        <f>IF(WEEKDAY(ekodom4[[#This Row],[Data]],2) = 3,70,0)</f>
        <v>0</v>
      </c>
      <c r="F325" s="2">
        <f>IF(AND(MONTH(ekodom4[[#This Row],[Data]])&gt;=4,MONTH(ekodom4[[#This Row],[Data]])&lt;=9),1,0)</f>
        <v>0</v>
      </c>
      <c r="G325" s="2">
        <f>IF(ekodom4[[#This Row],[Czy data pod?]] = 1,IF(ekodom4[[#This Row],[retencja]] = 0,G324+1,0),0)</f>
        <v>0</v>
      </c>
      <c r="H325">
        <f>IF(ekodom4[[#This Row],[Kolumna1]] = 0,0,IF(MOD(ekodom4[[#This Row],[Kolumna1]],5) = 0,300,0))</f>
        <v>0</v>
      </c>
      <c r="I325">
        <f>ekodom4[[#This Row],[Codziennie]]+ekodom4[[#This Row],[Prace]]+ekodom4[[#This Row],[Podlewanie]]</f>
        <v>190</v>
      </c>
      <c r="J325" s="3">
        <f>IF(ekodom4[[#This Row],[Zużycie]]&gt;ekodom4[[#This Row],[Stan]],ABS(ekodom4[[#This Row],[Zużycie]]-ekodom4[[#This Row],[Stan]]),0)</f>
        <v>0</v>
      </c>
      <c r="K325" s="3">
        <f>ekodom4[[#This Row],[Stan]]-ekodom4[[#This Row],[Zużycie]]+ekodom4[[#This Row],[Z wodociągów]]</f>
        <v>13681</v>
      </c>
    </row>
    <row r="326" spans="1:11" x14ac:dyDescent="0.3">
      <c r="A326" s="1">
        <v>44886</v>
      </c>
      <c r="B326">
        <v>1097</v>
      </c>
      <c r="C326">
        <f>ekodom4[[#This Row],[retencja]]+K325</f>
        <v>14778</v>
      </c>
      <c r="D326">
        <v>190</v>
      </c>
      <c r="E326">
        <f>IF(WEEKDAY(ekodom4[[#This Row],[Data]],2) = 3,70,0)</f>
        <v>0</v>
      </c>
      <c r="F326" s="2">
        <f>IF(AND(MONTH(ekodom4[[#This Row],[Data]])&gt;=4,MONTH(ekodom4[[#This Row],[Data]])&lt;=9),1,0)</f>
        <v>0</v>
      </c>
      <c r="G326" s="2">
        <f>IF(ekodom4[[#This Row],[Czy data pod?]] = 1,IF(ekodom4[[#This Row],[retencja]] = 0,G325+1,0),0)</f>
        <v>0</v>
      </c>
      <c r="H326">
        <f>IF(ekodom4[[#This Row],[Kolumna1]] = 0,0,IF(MOD(ekodom4[[#This Row],[Kolumna1]],5) = 0,300,0))</f>
        <v>0</v>
      </c>
      <c r="I326">
        <f>ekodom4[[#This Row],[Codziennie]]+ekodom4[[#This Row],[Prace]]+ekodom4[[#This Row],[Podlewanie]]</f>
        <v>190</v>
      </c>
      <c r="J326" s="3">
        <f>IF(ekodom4[[#This Row],[Zużycie]]&gt;ekodom4[[#This Row],[Stan]],ABS(ekodom4[[#This Row],[Zużycie]]-ekodom4[[#This Row],[Stan]]),0)</f>
        <v>0</v>
      </c>
      <c r="K326" s="3">
        <f>ekodom4[[#This Row],[Stan]]-ekodom4[[#This Row],[Zużycie]]+ekodom4[[#This Row],[Z wodociągów]]</f>
        <v>14588</v>
      </c>
    </row>
    <row r="327" spans="1:11" x14ac:dyDescent="0.3">
      <c r="A327" s="1">
        <v>44887</v>
      </c>
      <c r="B327">
        <v>640</v>
      </c>
      <c r="C327">
        <f>ekodom4[[#This Row],[retencja]]+K326</f>
        <v>15228</v>
      </c>
      <c r="D327">
        <v>190</v>
      </c>
      <c r="E327">
        <f>IF(WEEKDAY(ekodom4[[#This Row],[Data]],2) = 3,70,0)</f>
        <v>0</v>
      </c>
      <c r="F327" s="2">
        <f>IF(AND(MONTH(ekodom4[[#This Row],[Data]])&gt;=4,MONTH(ekodom4[[#This Row],[Data]])&lt;=9),1,0)</f>
        <v>0</v>
      </c>
      <c r="G327" s="2">
        <f>IF(ekodom4[[#This Row],[Czy data pod?]] = 1,IF(ekodom4[[#This Row],[retencja]] = 0,G326+1,0),0)</f>
        <v>0</v>
      </c>
      <c r="H327">
        <f>IF(ekodom4[[#This Row],[Kolumna1]] = 0,0,IF(MOD(ekodom4[[#This Row],[Kolumna1]],5) = 0,300,0))</f>
        <v>0</v>
      </c>
      <c r="I327">
        <f>ekodom4[[#This Row],[Codziennie]]+ekodom4[[#This Row],[Prace]]+ekodom4[[#This Row],[Podlewanie]]</f>
        <v>190</v>
      </c>
      <c r="J327" s="3">
        <f>IF(ekodom4[[#This Row],[Zużycie]]&gt;ekodom4[[#This Row],[Stan]],ABS(ekodom4[[#This Row],[Zużycie]]-ekodom4[[#This Row],[Stan]]),0)</f>
        <v>0</v>
      </c>
      <c r="K327" s="3">
        <f>ekodom4[[#This Row],[Stan]]-ekodom4[[#This Row],[Zużycie]]+ekodom4[[#This Row],[Z wodociągów]]</f>
        <v>15038</v>
      </c>
    </row>
    <row r="328" spans="1:11" x14ac:dyDescent="0.3">
      <c r="A328" s="1">
        <v>44888</v>
      </c>
      <c r="B328">
        <v>0</v>
      </c>
      <c r="C328">
        <f>ekodom4[[#This Row],[retencja]]+K327</f>
        <v>15038</v>
      </c>
      <c r="D328">
        <v>190</v>
      </c>
      <c r="E328">
        <f>IF(WEEKDAY(ekodom4[[#This Row],[Data]],2) = 3,70,0)</f>
        <v>70</v>
      </c>
      <c r="F328" s="2">
        <f>IF(AND(MONTH(ekodom4[[#This Row],[Data]])&gt;=4,MONTH(ekodom4[[#This Row],[Data]])&lt;=9),1,0)</f>
        <v>0</v>
      </c>
      <c r="G328" s="2">
        <f>IF(ekodom4[[#This Row],[Czy data pod?]] = 1,IF(ekodom4[[#This Row],[retencja]] = 0,G327+1,0),0)</f>
        <v>0</v>
      </c>
      <c r="H328">
        <f>IF(ekodom4[[#This Row],[Kolumna1]] = 0,0,IF(MOD(ekodom4[[#This Row],[Kolumna1]],5) = 0,300,0))</f>
        <v>0</v>
      </c>
      <c r="I328">
        <f>ekodom4[[#This Row],[Codziennie]]+ekodom4[[#This Row],[Prace]]+ekodom4[[#This Row],[Podlewanie]]</f>
        <v>260</v>
      </c>
      <c r="J328" s="3">
        <f>IF(ekodom4[[#This Row],[Zużycie]]&gt;ekodom4[[#This Row],[Stan]],ABS(ekodom4[[#This Row],[Zużycie]]-ekodom4[[#This Row],[Stan]]),0)</f>
        <v>0</v>
      </c>
      <c r="K328" s="3">
        <f>ekodom4[[#This Row],[Stan]]-ekodom4[[#This Row],[Zużycie]]+ekodom4[[#This Row],[Z wodociągów]]</f>
        <v>14778</v>
      </c>
    </row>
    <row r="329" spans="1:11" x14ac:dyDescent="0.3">
      <c r="A329" s="1">
        <v>44889</v>
      </c>
      <c r="B329">
        <v>0</v>
      </c>
      <c r="C329">
        <f>ekodom4[[#This Row],[retencja]]+K328</f>
        <v>14778</v>
      </c>
      <c r="D329">
        <v>190</v>
      </c>
      <c r="E329">
        <f>IF(WEEKDAY(ekodom4[[#This Row],[Data]],2) = 3,70,0)</f>
        <v>0</v>
      </c>
      <c r="F329" s="2">
        <f>IF(AND(MONTH(ekodom4[[#This Row],[Data]])&gt;=4,MONTH(ekodom4[[#This Row],[Data]])&lt;=9),1,0)</f>
        <v>0</v>
      </c>
      <c r="G329" s="2">
        <f>IF(ekodom4[[#This Row],[Czy data pod?]] = 1,IF(ekodom4[[#This Row],[retencja]] = 0,G328+1,0),0)</f>
        <v>0</v>
      </c>
      <c r="H329">
        <f>IF(ekodom4[[#This Row],[Kolumna1]] = 0,0,IF(MOD(ekodom4[[#This Row],[Kolumna1]],5) = 0,300,0))</f>
        <v>0</v>
      </c>
      <c r="I329">
        <f>ekodom4[[#This Row],[Codziennie]]+ekodom4[[#This Row],[Prace]]+ekodom4[[#This Row],[Podlewanie]]</f>
        <v>190</v>
      </c>
      <c r="J329" s="3">
        <f>IF(ekodom4[[#This Row],[Zużycie]]&gt;ekodom4[[#This Row],[Stan]],ABS(ekodom4[[#This Row],[Zużycie]]-ekodom4[[#This Row],[Stan]]),0)</f>
        <v>0</v>
      </c>
      <c r="K329" s="3">
        <f>ekodom4[[#This Row],[Stan]]-ekodom4[[#This Row],[Zużycie]]+ekodom4[[#This Row],[Z wodociągów]]</f>
        <v>14588</v>
      </c>
    </row>
    <row r="330" spans="1:11" x14ac:dyDescent="0.3">
      <c r="A330" s="1">
        <v>44890</v>
      </c>
      <c r="B330">
        <v>1066</v>
      </c>
      <c r="C330">
        <f>ekodom4[[#This Row],[retencja]]+K329</f>
        <v>15654</v>
      </c>
      <c r="D330">
        <v>190</v>
      </c>
      <c r="E330">
        <f>IF(WEEKDAY(ekodom4[[#This Row],[Data]],2) = 3,70,0)</f>
        <v>0</v>
      </c>
      <c r="F330" s="2">
        <f>IF(AND(MONTH(ekodom4[[#This Row],[Data]])&gt;=4,MONTH(ekodom4[[#This Row],[Data]])&lt;=9),1,0)</f>
        <v>0</v>
      </c>
      <c r="G330" s="2">
        <f>IF(ekodom4[[#This Row],[Czy data pod?]] = 1,IF(ekodom4[[#This Row],[retencja]] = 0,G329+1,0),0)</f>
        <v>0</v>
      </c>
      <c r="H330">
        <f>IF(ekodom4[[#This Row],[Kolumna1]] = 0,0,IF(MOD(ekodom4[[#This Row],[Kolumna1]],5) = 0,300,0))</f>
        <v>0</v>
      </c>
      <c r="I330">
        <f>ekodom4[[#This Row],[Codziennie]]+ekodom4[[#This Row],[Prace]]+ekodom4[[#This Row],[Podlewanie]]</f>
        <v>190</v>
      </c>
      <c r="J330" s="3">
        <f>IF(ekodom4[[#This Row],[Zużycie]]&gt;ekodom4[[#This Row],[Stan]],ABS(ekodom4[[#This Row],[Zużycie]]-ekodom4[[#This Row],[Stan]]),0)</f>
        <v>0</v>
      </c>
      <c r="K330" s="3">
        <f>ekodom4[[#This Row],[Stan]]-ekodom4[[#This Row],[Zużycie]]+ekodom4[[#This Row],[Z wodociągów]]</f>
        <v>15464</v>
      </c>
    </row>
    <row r="331" spans="1:11" x14ac:dyDescent="0.3">
      <c r="A331" s="1">
        <v>44891</v>
      </c>
      <c r="B331">
        <v>670</v>
      </c>
      <c r="C331">
        <f>ekodom4[[#This Row],[retencja]]+K330</f>
        <v>16134</v>
      </c>
      <c r="D331">
        <v>190</v>
      </c>
      <c r="E331">
        <f>IF(WEEKDAY(ekodom4[[#This Row],[Data]],2) = 3,70,0)</f>
        <v>0</v>
      </c>
      <c r="F331" s="2">
        <f>IF(AND(MONTH(ekodom4[[#This Row],[Data]])&gt;=4,MONTH(ekodom4[[#This Row],[Data]])&lt;=9),1,0)</f>
        <v>0</v>
      </c>
      <c r="G331" s="2">
        <f>IF(ekodom4[[#This Row],[Czy data pod?]] = 1,IF(ekodom4[[#This Row],[retencja]] = 0,G330+1,0),0)</f>
        <v>0</v>
      </c>
      <c r="H331">
        <f>IF(ekodom4[[#This Row],[Kolumna1]] = 0,0,IF(MOD(ekodom4[[#This Row],[Kolumna1]],5) = 0,300,0))</f>
        <v>0</v>
      </c>
      <c r="I331">
        <f>ekodom4[[#This Row],[Codziennie]]+ekodom4[[#This Row],[Prace]]+ekodom4[[#This Row],[Podlewanie]]</f>
        <v>190</v>
      </c>
      <c r="J331" s="3">
        <f>IF(ekodom4[[#This Row],[Zużycie]]&gt;ekodom4[[#This Row],[Stan]],ABS(ekodom4[[#This Row],[Zużycie]]-ekodom4[[#This Row],[Stan]]),0)</f>
        <v>0</v>
      </c>
      <c r="K331" s="3">
        <f>ekodom4[[#This Row],[Stan]]-ekodom4[[#This Row],[Zużycie]]+ekodom4[[#This Row],[Z wodociągów]]</f>
        <v>15944</v>
      </c>
    </row>
    <row r="332" spans="1:11" x14ac:dyDescent="0.3">
      <c r="A332" s="1">
        <v>44892</v>
      </c>
      <c r="B332">
        <v>0</v>
      </c>
      <c r="C332">
        <f>ekodom4[[#This Row],[retencja]]+K331</f>
        <v>15944</v>
      </c>
      <c r="D332">
        <v>190</v>
      </c>
      <c r="E332">
        <f>IF(WEEKDAY(ekodom4[[#This Row],[Data]],2) = 3,70,0)</f>
        <v>0</v>
      </c>
      <c r="F332" s="2">
        <f>IF(AND(MONTH(ekodom4[[#This Row],[Data]])&gt;=4,MONTH(ekodom4[[#This Row],[Data]])&lt;=9),1,0)</f>
        <v>0</v>
      </c>
      <c r="G332" s="2">
        <f>IF(ekodom4[[#This Row],[Czy data pod?]] = 1,IF(ekodom4[[#This Row],[retencja]] = 0,G331+1,0),0)</f>
        <v>0</v>
      </c>
      <c r="H332">
        <f>IF(ekodom4[[#This Row],[Kolumna1]] = 0,0,IF(MOD(ekodom4[[#This Row],[Kolumna1]],5) = 0,300,0))</f>
        <v>0</v>
      </c>
      <c r="I332">
        <f>ekodom4[[#This Row],[Codziennie]]+ekodom4[[#This Row],[Prace]]+ekodom4[[#This Row],[Podlewanie]]</f>
        <v>190</v>
      </c>
      <c r="J332" s="3">
        <f>IF(ekodom4[[#This Row],[Zużycie]]&gt;ekodom4[[#This Row],[Stan]],ABS(ekodom4[[#This Row],[Zużycie]]-ekodom4[[#This Row],[Stan]]),0)</f>
        <v>0</v>
      </c>
      <c r="K332" s="3">
        <f>ekodom4[[#This Row],[Stan]]-ekodom4[[#This Row],[Zużycie]]+ekodom4[[#This Row],[Z wodociągów]]</f>
        <v>15754</v>
      </c>
    </row>
    <row r="333" spans="1:11" x14ac:dyDescent="0.3">
      <c r="A333" s="1">
        <v>44893</v>
      </c>
      <c r="B333">
        <v>0</v>
      </c>
      <c r="C333">
        <f>ekodom4[[#This Row],[retencja]]+K332</f>
        <v>15754</v>
      </c>
      <c r="D333">
        <v>190</v>
      </c>
      <c r="E333">
        <f>IF(WEEKDAY(ekodom4[[#This Row],[Data]],2) = 3,70,0)</f>
        <v>0</v>
      </c>
      <c r="F333" s="2">
        <f>IF(AND(MONTH(ekodom4[[#This Row],[Data]])&gt;=4,MONTH(ekodom4[[#This Row],[Data]])&lt;=9),1,0)</f>
        <v>0</v>
      </c>
      <c r="G333" s="2">
        <f>IF(ekodom4[[#This Row],[Czy data pod?]] = 1,IF(ekodom4[[#This Row],[retencja]] = 0,G332+1,0),0)</f>
        <v>0</v>
      </c>
      <c r="H333">
        <f>IF(ekodom4[[#This Row],[Kolumna1]] = 0,0,IF(MOD(ekodom4[[#This Row],[Kolumna1]],5) = 0,300,0))</f>
        <v>0</v>
      </c>
      <c r="I333">
        <f>ekodom4[[#This Row],[Codziennie]]+ekodom4[[#This Row],[Prace]]+ekodom4[[#This Row],[Podlewanie]]</f>
        <v>190</v>
      </c>
      <c r="J333" s="3">
        <f>IF(ekodom4[[#This Row],[Zużycie]]&gt;ekodom4[[#This Row],[Stan]],ABS(ekodom4[[#This Row],[Zużycie]]-ekodom4[[#This Row],[Stan]]),0)</f>
        <v>0</v>
      </c>
      <c r="K333" s="3">
        <f>ekodom4[[#This Row],[Stan]]-ekodom4[[#This Row],[Zużycie]]+ekodom4[[#This Row],[Z wodociągów]]</f>
        <v>15564</v>
      </c>
    </row>
    <row r="334" spans="1:11" x14ac:dyDescent="0.3">
      <c r="A334" s="1">
        <v>44894</v>
      </c>
      <c r="B334">
        <v>0</v>
      </c>
      <c r="C334">
        <f>ekodom4[[#This Row],[retencja]]+K333</f>
        <v>15564</v>
      </c>
      <c r="D334">
        <v>190</v>
      </c>
      <c r="E334">
        <f>IF(WEEKDAY(ekodom4[[#This Row],[Data]],2) = 3,70,0)</f>
        <v>0</v>
      </c>
      <c r="F334" s="2">
        <f>IF(AND(MONTH(ekodom4[[#This Row],[Data]])&gt;=4,MONTH(ekodom4[[#This Row],[Data]])&lt;=9),1,0)</f>
        <v>0</v>
      </c>
      <c r="G334" s="2">
        <f>IF(ekodom4[[#This Row],[Czy data pod?]] = 1,IF(ekodom4[[#This Row],[retencja]] = 0,G333+1,0),0)</f>
        <v>0</v>
      </c>
      <c r="H334">
        <f>IF(ekodom4[[#This Row],[Kolumna1]] = 0,0,IF(MOD(ekodom4[[#This Row],[Kolumna1]],5) = 0,300,0))</f>
        <v>0</v>
      </c>
      <c r="I334">
        <f>ekodom4[[#This Row],[Codziennie]]+ekodom4[[#This Row],[Prace]]+ekodom4[[#This Row],[Podlewanie]]</f>
        <v>190</v>
      </c>
      <c r="J334" s="3">
        <f>IF(ekodom4[[#This Row],[Zużycie]]&gt;ekodom4[[#This Row],[Stan]],ABS(ekodom4[[#This Row],[Zużycie]]-ekodom4[[#This Row],[Stan]]),0)</f>
        <v>0</v>
      </c>
      <c r="K334" s="3">
        <f>ekodom4[[#This Row],[Stan]]-ekodom4[[#This Row],[Zużycie]]+ekodom4[[#This Row],[Z wodociągów]]</f>
        <v>15374</v>
      </c>
    </row>
    <row r="335" spans="1:11" x14ac:dyDescent="0.3">
      <c r="A335" s="1">
        <v>44895</v>
      </c>
      <c r="B335">
        <v>0</v>
      </c>
      <c r="C335">
        <f>ekodom4[[#This Row],[retencja]]+K334</f>
        <v>15374</v>
      </c>
      <c r="D335">
        <v>190</v>
      </c>
      <c r="E335">
        <f>IF(WEEKDAY(ekodom4[[#This Row],[Data]],2) = 3,70,0)</f>
        <v>70</v>
      </c>
      <c r="F335" s="2">
        <f>IF(AND(MONTH(ekodom4[[#This Row],[Data]])&gt;=4,MONTH(ekodom4[[#This Row],[Data]])&lt;=9),1,0)</f>
        <v>0</v>
      </c>
      <c r="G335" s="2">
        <f>IF(ekodom4[[#This Row],[Czy data pod?]] = 1,IF(ekodom4[[#This Row],[retencja]] = 0,G334+1,0),0)</f>
        <v>0</v>
      </c>
      <c r="H335">
        <f>IF(ekodom4[[#This Row],[Kolumna1]] = 0,0,IF(MOD(ekodom4[[#This Row],[Kolumna1]],5) = 0,300,0))</f>
        <v>0</v>
      </c>
      <c r="I335">
        <f>ekodom4[[#This Row],[Codziennie]]+ekodom4[[#This Row],[Prace]]+ekodom4[[#This Row],[Podlewanie]]</f>
        <v>260</v>
      </c>
      <c r="J335" s="3">
        <f>IF(ekodom4[[#This Row],[Zużycie]]&gt;ekodom4[[#This Row],[Stan]],ABS(ekodom4[[#This Row],[Zużycie]]-ekodom4[[#This Row],[Stan]]),0)</f>
        <v>0</v>
      </c>
      <c r="K335" s="3">
        <f>ekodom4[[#This Row],[Stan]]-ekodom4[[#This Row],[Zużycie]]+ekodom4[[#This Row],[Z wodociągów]]</f>
        <v>15114</v>
      </c>
    </row>
    <row r="336" spans="1:11" x14ac:dyDescent="0.3">
      <c r="A336" s="1">
        <v>44896</v>
      </c>
      <c r="B336">
        <v>0</v>
      </c>
      <c r="C336">
        <f>ekodom4[[#This Row],[retencja]]+K335</f>
        <v>15114</v>
      </c>
      <c r="D336">
        <v>190</v>
      </c>
      <c r="E336">
        <f>IF(WEEKDAY(ekodom4[[#This Row],[Data]],2) = 3,70,0)</f>
        <v>0</v>
      </c>
      <c r="F336" s="2">
        <f>IF(AND(MONTH(ekodom4[[#This Row],[Data]])&gt;=4,MONTH(ekodom4[[#This Row],[Data]])&lt;=9),1,0)</f>
        <v>0</v>
      </c>
      <c r="G336" s="2">
        <f>IF(ekodom4[[#This Row],[Czy data pod?]] = 1,IF(ekodom4[[#This Row],[retencja]] = 0,G335+1,0),0)</f>
        <v>0</v>
      </c>
      <c r="H336">
        <f>IF(ekodom4[[#This Row],[Kolumna1]] = 0,0,IF(MOD(ekodom4[[#This Row],[Kolumna1]],5) = 0,300,0))</f>
        <v>0</v>
      </c>
      <c r="I336">
        <f>ekodom4[[#This Row],[Codziennie]]+ekodom4[[#This Row],[Prace]]+ekodom4[[#This Row],[Podlewanie]]</f>
        <v>190</v>
      </c>
      <c r="J336" s="3">
        <f>IF(ekodom4[[#This Row],[Zużycie]]&gt;ekodom4[[#This Row],[Stan]],ABS(ekodom4[[#This Row],[Zużycie]]-ekodom4[[#This Row],[Stan]]),0)</f>
        <v>0</v>
      </c>
      <c r="K336" s="3">
        <f>ekodom4[[#This Row],[Stan]]-ekodom4[[#This Row],[Zużycie]]+ekodom4[[#This Row],[Z wodociągów]]</f>
        <v>14924</v>
      </c>
    </row>
    <row r="337" spans="1:11" x14ac:dyDescent="0.3">
      <c r="A337" s="1">
        <v>44897</v>
      </c>
      <c r="B337">
        <v>0</v>
      </c>
      <c r="C337">
        <f>ekodom4[[#This Row],[retencja]]+K336</f>
        <v>14924</v>
      </c>
      <c r="D337">
        <v>190</v>
      </c>
      <c r="E337">
        <f>IF(WEEKDAY(ekodom4[[#This Row],[Data]],2) = 3,70,0)</f>
        <v>0</v>
      </c>
      <c r="F337" s="2">
        <f>IF(AND(MONTH(ekodom4[[#This Row],[Data]])&gt;=4,MONTH(ekodom4[[#This Row],[Data]])&lt;=9),1,0)</f>
        <v>0</v>
      </c>
      <c r="G337" s="2">
        <f>IF(ekodom4[[#This Row],[Czy data pod?]] = 1,IF(ekodom4[[#This Row],[retencja]] = 0,G336+1,0),0)</f>
        <v>0</v>
      </c>
      <c r="H337">
        <f>IF(ekodom4[[#This Row],[Kolumna1]] = 0,0,IF(MOD(ekodom4[[#This Row],[Kolumna1]],5) = 0,300,0))</f>
        <v>0</v>
      </c>
      <c r="I337">
        <f>ekodom4[[#This Row],[Codziennie]]+ekodom4[[#This Row],[Prace]]+ekodom4[[#This Row],[Podlewanie]]</f>
        <v>190</v>
      </c>
      <c r="J337" s="3">
        <f>IF(ekodom4[[#This Row],[Zużycie]]&gt;ekodom4[[#This Row],[Stan]],ABS(ekodom4[[#This Row],[Zużycie]]-ekodom4[[#This Row],[Stan]]),0)</f>
        <v>0</v>
      </c>
      <c r="K337" s="3">
        <f>ekodom4[[#This Row],[Stan]]-ekodom4[[#This Row],[Zużycie]]+ekodom4[[#This Row],[Z wodociągów]]</f>
        <v>14734</v>
      </c>
    </row>
    <row r="338" spans="1:11" x14ac:dyDescent="0.3">
      <c r="A338" s="1">
        <v>44898</v>
      </c>
      <c r="B338">
        <v>0</v>
      </c>
      <c r="C338">
        <f>ekodom4[[#This Row],[retencja]]+K337</f>
        <v>14734</v>
      </c>
      <c r="D338">
        <v>190</v>
      </c>
      <c r="E338">
        <f>IF(WEEKDAY(ekodom4[[#This Row],[Data]],2) = 3,70,0)</f>
        <v>0</v>
      </c>
      <c r="F338" s="2">
        <f>IF(AND(MONTH(ekodom4[[#This Row],[Data]])&gt;=4,MONTH(ekodom4[[#This Row],[Data]])&lt;=9),1,0)</f>
        <v>0</v>
      </c>
      <c r="G338" s="2">
        <f>IF(ekodom4[[#This Row],[Czy data pod?]] = 1,IF(ekodom4[[#This Row],[retencja]] = 0,G337+1,0),0)</f>
        <v>0</v>
      </c>
      <c r="H338">
        <f>IF(ekodom4[[#This Row],[Kolumna1]] = 0,0,IF(MOD(ekodom4[[#This Row],[Kolumna1]],5) = 0,300,0))</f>
        <v>0</v>
      </c>
      <c r="I338">
        <f>ekodom4[[#This Row],[Codziennie]]+ekodom4[[#This Row],[Prace]]+ekodom4[[#This Row],[Podlewanie]]</f>
        <v>190</v>
      </c>
      <c r="J338" s="3">
        <f>IF(ekodom4[[#This Row],[Zużycie]]&gt;ekodom4[[#This Row],[Stan]],ABS(ekodom4[[#This Row],[Zużycie]]-ekodom4[[#This Row],[Stan]]),0)</f>
        <v>0</v>
      </c>
      <c r="K338" s="3">
        <f>ekodom4[[#This Row],[Stan]]-ekodom4[[#This Row],[Zużycie]]+ekodom4[[#This Row],[Z wodociągów]]</f>
        <v>14544</v>
      </c>
    </row>
    <row r="339" spans="1:11" x14ac:dyDescent="0.3">
      <c r="A339" s="1">
        <v>44899</v>
      </c>
      <c r="B339">
        <v>0</v>
      </c>
      <c r="C339">
        <f>ekodom4[[#This Row],[retencja]]+K338</f>
        <v>14544</v>
      </c>
      <c r="D339">
        <v>190</v>
      </c>
      <c r="E339">
        <f>IF(WEEKDAY(ekodom4[[#This Row],[Data]],2) = 3,70,0)</f>
        <v>0</v>
      </c>
      <c r="F339" s="2">
        <f>IF(AND(MONTH(ekodom4[[#This Row],[Data]])&gt;=4,MONTH(ekodom4[[#This Row],[Data]])&lt;=9),1,0)</f>
        <v>0</v>
      </c>
      <c r="G339" s="2">
        <f>IF(ekodom4[[#This Row],[Czy data pod?]] = 1,IF(ekodom4[[#This Row],[retencja]] = 0,G338+1,0),0)</f>
        <v>0</v>
      </c>
      <c r="H339">
        <f>IF(ekodom4[[#This Row],[Kolumna1]] = 0,0,IF(MOD(ekodom4[[#This Row],[Kolumna1]],5) = 0,300,0))</f>
        <v>0</v>
      </c>
      <c r="I339">
        <f>ekodom4[[#This Row],[Codziennie]]+ekodom4[[#This Row],[Prace]]+ekodom4[[#This Row],[Podlewanie]]</f>
        <v>190</v>
      </c>
      <c r="J339" s="3">
        <f>IF(ekodom4[[#This Row],[Zużycie]]&gt;ekodom4[[#This Row],[Stan]],ABS(ekodom4[[#This Row],[Zużycie]]-ekodom4[[#This Row],[Stan]]),0)</f>
        <v>0</v>
      </c>
      <c r="K339" s="3">
        <f>ekodom4[[#This Row],[Stan]]-ekodom4[[#This Row],[Zużycie]]+ekodom4[[#This Row],[Z wodociągów]]</f>
        <v>14354</v>
      </c>
    </row>
    <row r="340" spans="1:11" x14ac:dyDescent="0.3">
      <c r="A340" s="1">
        <v>44900</v>
      </c>
      <c r="B340">
        <v>29</v>
      </c>
      <c r="C340">
        <f>ekodom4[[#This Row],[retencja]]+K339</f>
        <v>14383</v>
      </c>
      <c r="D340">
        <v>190</v>
      </c>
      <c r="E340">
        <f>IF(WEEKDAY(ekodom4[[#This Row],[Data]],2) = 3,70,0)</f>
        <v>0</v>
      </c>
      <c r="F340" s="2">
        <f>IF(AND(MONTH(ekodom4[[#This Row],[Data]])&gt;=4,MONTH(ekodom4[[#This Row],[Data]])&lt;=9),1,0)</f>
        <v>0</v>
      </c>
      <c r="G340" s="2">
        <f>IF(ekodom4[[#This Row],[Czy data pod?]] = 1,IF(ekodom4[[#This Row],[retencja]] = 0,G339+1,0),0)</f>
        <v>0</v>
      </c>
      <c r="H340">
        <f>IF(ekodom4[[#This Row],[Kolumna1]] = 0,0,IF(MOD(ekodom4[[#This Row],[Kolumna1]],5) = 0,300,0))</f>
        <v>0</v>
      </c>
      <c r="I340">
        <f>ekodom4[[#This Row],[Codziennie]]+ekodom4[[#This Row],[Prace]]+ekodom4[[#This Row],[Podlewanie]]</f>
        <v>190</v>
      </c>
      <c r="J340" s="3">
        <f>IF(ekodom4[[#This Row],[Zużycie]]&gt;ekodom4[[#This Row],[Stan]],ABS(ekodom4[[#This Row],[Zużycie]]-ekodom4[[#This Row],[Stan]]),0)</f>
        <v>0</v>
      </c>
      <c r="K340" s="3">
        <f>ekodom4[[#This Row],[Stan]]-ekodom4[[#This Row],[Zużycie]]+ekodom4[[#This Row],[Z wodociągów]]</f>
        <v>14193</v>
      </c>
    </row>
    <row r="341" spans="1:11" x14ac:dyDescent="0.3">
      <c r="A341" s="1">
        <v>44901</v>
      </c>
      <c r="B341">
        <v>46</v>
      </c>
      <c r="C341">
        <f>ekodom4[[#This Row],[retencja]]+K340</f>
        <v>14239</v>
      </c>
      <c r="D341">
        <v>190</v>
      </c>
      <c r="E341">
        <f>IF(WEEKDAY(ekodom4[[#This Row],[Data]],2) = 3,70,0)</f>
        <v>0</v>
      </c>
      <c r="F341" s="2">
        <f>IF(AND(MONTH(ekodom4[[#This Row],[Data]])&gt;=4,MONTH(ekodom4[[#This Row],[Data]])&lt;=9),1,0)</f>
        <v>0</v>
      </c>
      <c r="G341" s="2">
        <f>IF(ekodom4[[#This Row],[Czy data pod?]] = 1,IF(ekodom4[[#This Row],[retencja]] = 0,G340+1,0),0)</f>
        <v>0</v>
      </c>
      <c r="H341">
        <f>IF(ekodom4[[#This Row],[Kolumna1]] = 0,0,IF(MOD(ekodom4[[#This Row],[Kolumna1]],5) = 0,300,0))</f>
        <v>0</v>
      </c>
      <c r="I341">
        <f>ekodom4[[#This Row],[Codziennie]]+ekodom4[[#This Row],[Prace]]+ekodom4[[#This Row],[Podlewanie]]</f>
        <v>190</v>
      </c>
      <c r="J341" s="3">
        <f>IF(ekodom4[[#This Row],[Zużycie]]&gt;ekodom4[[#This Row],[Stan]],ABS(ekodom4[[#This Row],[Zużycie]]-ekodom4[[#This Row],[Stan]]),0)</f>
        <v>0</v>
      </c>
      <c r="K341" s="3">
        <f>ekodom4[[#This Row],[Stan]]-ekodom4[[#This Row],[Zużycie]]+ekodom4[[#This Row],[Z wodociągów]]</f>
        <v>14049</v>
      </c>
    </row>
    <row r="342" spans="1:11" x14ac:dyDescent="0.3">
      <c r="A342" s="1">
        <v>44902</v>
      </c>
      <c r="B342">
        <v>0</v>
      </c>
      <c r="C342">
        <f>ekodom4[[#This Row],[retencja]]+K341</f>
        <v>14049</v>
      </c>
      <c r="D342">
        <v>190</v>
      </c>
      <c r="E342">
        <f>IF(WEEKDAY(ekodom4[[#This Row],[Data]],2) = 3,70,0)</f>
        <v>70</v>
      </c>
      <c r="F342" s="2">
        <f>IF(AND(MONTH(ekodom4[[#This Row],[Data]])&gt;=4,MONTH(ekodom4[[#This Row],[Data]])&lt;=9),1,0)</f>
        <v>0</v>
      </c>
      <c r="G342" s="2">
        <f>IF(ekodom4[[#This Row],[Czy data pod?]] = 1,IF(ekodom4[[#This Row],[retencja]] = 0,G341+1,0),0)</f>
        <v>0</v>
      </c>
      <c r="H342">
        <f>IF(ekodom4[[#This Row],[Kolumna1]] = 0,0,IF(MOD(ekodom4[[#This Row],[Kolumna1]],5) = 0,300,0))</f>
        <v>0</v>
      </c>
      <c r="I342">
        <f>ekodom4[[#This Row],[Codziennie]]+ekodom4[[#This Row],[Prace]]+ekodom4[[#This Row],[Podlewanie]]</f>
        <v>260</v>
      </c>
      <c r="J342" s="3">
        <f>IF(ekodom4[[#This Row],[Zużycie]]&gt;ekodom4[[#This Row],[Stan]],ABS(ekodom4[[#This Row],[Zużycie]]-ekodom4[[#This Row],[Stan]]),0)</f>
        <v>0</v>
      </c>
      <c r="K342" s="3">
        <f>ekodom4[[#This Row],[Stan]]-ekodom4[[#This Row],[Zużycie]]+ekodom4[[#This Row],[Z wodociągów]]</f>
        <v>13789</v>
      </c>
    </row>
    <row r="343" spans="1:11" x14ac:dyDescent="0.3">
      <c r="A343" s="1">
        <v>44903</v>
      </c>
      <c r="B343">
        <v>0</v>
      </c>
      <c r="C343">
        <f>ekodom4[[#This Row],[retencja]]+K342</f>
        <v>13789</v>
      </c>
      <c r="D343">
        <v>190</v>
      </c>
      <c r="E343">
        <f>IF(WEEKDAY(ekodom4[[#This Row],[Data]],2) = 3,70,0)</f>
        <v>0</v>
      </c>
      <c r="F343" s="2">
        <f>IF(AND(MONTH(ekodom4[[#This Row],[Data]])&gt;=4,MONTH(ekodom4[[#This Row],[Data]])&lt;=9),1,0)</f>
        <v>0</v>
      </c>
      <c r="G343" s="2">
        <f>IF(ekodom4[[#This Row],[Czy data pod?]] = 1,IF(ekodom4[[#This Row],[retencja]] = 0,G342+1,0),0)</f>
        <v>0</v>
      </c>
      <c r="H343">
        <f>IF(ekodom4[[#This Row],[Kolumna1]] = 0,0,IF(MOD(ekodom4[[#This Row],[Kolumna1]],5) = 0,300,0))</f>
        <v>0</v>
      </c>
      <c r="I343">
        <f>ekodom4[[#This Row],[Codziennie]]+ekodom4[[#This Row],[Prace]]+ekodom4[[#This Row],[Podlewanie]]</f>
        <v>190</v>
      </c>
      <c r="J343" s="3">
        <f>IF(ekodom4[[#This Row],[Zużycie]]&gt;ekodom4[[#This Row],[Stan]],ABS(ekodom4[[#This Row],[Zużycie]]-ekodom4[[#This Row],[Stan]]),0)</f>
        <v>0</v>
      </c>
      <c r="K343" s="3">
        <f>ekodom4[[#This Row],[Stan]]-ekodom4[[#This Row],[Zużycie]]+ekodom4[[#This Row],[Z wodociągów]]</f>
        <v>13599</v>
      </c>
    </row>
    <row r="344" spans="1:11" x14ac:dyDescent="0.3">
      <c r="A344" s="1">
        <v>44904</v>
      </c>
      <c r="B344">
        <v>0</v>
      </c>
      <c r="C344">
        <f>ekodom4[[#This Row],[retencja]]+K343</f>
        <v>13599</v>
      </c>
      <c r="D344">
        <v>190</v>
      </c>
      <c r="E344">
        <f>IF(WEEKDAY(ekodom4[[#This Row],[Data]],2) = 3,70,0)</f>
        <v>0</v>
      </c>
      <c r="F344" s="2">
        <f>IF(AND(MONTH(ekodom4[[#This Row],[Data]])&gt;=4,MONTH(ekodom4[[#This Row],[Data]])&lt;=9),1,0)</f>
        <v>0</v>
      </c>
      <c r="G344" s="2">
        <f>IF(ekodom4[[#This Row],[Czy data pod?]] = 1,IF(ekodom4[[#This Row],[retencja]] = 0,G343+1,0),0)</f>
        <v>0</v>
      </c>
      <c r="H344">
        <f>IF(ekodom4[[#This Row],[Kolumna1]] = 0,0,IF(MOD(ekodom4[[#This Row],[Kolumna1]],5) = 0,300,0))</f>
        <v>0</v>
      </c>
      <c r="I344">
        <f>ekodom4[[#This Row],[Codziennie]]+ekodom4[[#This Row],[Prace]]+ekodom4[[#This Row],[Podlewanie]]</f>
        <v>190</v>
      </c>
      <c r="J344" s="3">
        <f>IF(ekodom4[[#This Row],[Zużycie]]&gt;ekodom4[[#This Row],[Stan]],ABS(ekodom4[[#This Row],[Zużycie]]-ekodom4[[#This Row],[Stan]]),0)</f>
        <v>0</v>
      </c>
      <c r="K344" s="3">
        <f>ekodom4[[#This Row],[Stan]]-ekodom4[[#This Row],[Zużycie]]+ekodom4[[#This Row],[Z wodociągów]]</f>
        <v>13409</v>
      </c>
    </row>
    <row r="345" spans="1:11" x14ac:dyDescent="0.3">
      <c r="A345" s="1">
        <v>44905</v>
      </c>
      <c r="B345">
        <v>0</v>
      </c>
      <c r="C345">
        <f>ekodom4[[#This Row],[retencja]]+K344</f>
        <v>13409</v>
      </c>
      <c r="D345">
        <v>190</v>
      </c>
      <c r="E345">
        <f>IF(WEEKDAY(ekodom4[[#This Row],[Data]],2) = 3,70,0)</f>
        <v>0</v>
      </c>
      <c r="F345" s="2">
        <f>IF(AND(MONTH(ekodom4[[#This Row],[Data]])&gt;=4,MONTH(ekodom4[[#This Row],[Data]])&lt;=9),1,0)</f>
        <v>0</v>
      </c>
      <c r="G345" s="2">
        <f>IF(ekodom4[[#This Row],[Czy data pod?]] = 1,IF(ekodom4[[#This Row],[retencja]] = 0,G344+1,0),0)</f>
        <v>0</v>
      </c>
      <c r="H345">
        <f>IF(ekodom4[[#This Row],[Kolumna1]] = 0,0,IF(MOD(ekodom4[[#This Row],[Kolumna1]],5) = 0,300,0))</f>
        <v>0</v>
      </c>
      <c r="I345">
        <f>ekodom4[[#This Row],[Codziennie]]+ekodom4[[#This Row],[Prace]]+ekodom4[[#This Row],[Podlewanie]]</f>
        <v>190</v>
      </c>
      <c r="J345" s="3">
        <f>IF(ekodom4[[#This Row],[Zużycie]]&gt;ekodom4[[#This Row],[Stan]],ABS(ekodom4[[#This Row],[Zużycie]]-ekodom4[[#This Row],[Stan]]),0)</f>
        <v>0</v>
      </c>
      <c r="K345" s="3">
        <f>ekodom4[[#This Row],[Stan]]-ekodom4[[#This Row],[Zużycie]]+ekodom4[[#This Row],[Z wodociągów]]</f>
        <v>13219</v>
      </c>
    </row>
    <row r="346" spans="1:11" x14ac:dyDescent="0.3">
      <c r="A346" s="1">
        <v>44906</v>
      </c>
      <c r="B346">
        <v>0</v>
      </c>
      <c r="C346">
        <f>ekodom4[[#This Row],[retencja]]+K345</f>
        <v>13219</v>
      </c>
      <c r="D346">
        <v>190</v>
      </c>
      <c r="E346">
        <f>IF(WEEKDAY(ekodom4[[#This Row],[Data]],2) = 3,70,0)</f>
        <v>0</v>
      </c>
      <c r="F346" s="2">
        <f>IF(AND(MONTH(ekodom4[[#This Row],[Data]])&gt;=4,MONTH(ekodom4[[#This Row],[Data]])&lt;=9),1,0)</f>
        <v>0</v>
      </c>
      <c r="G346" s="2">
        <f>IF(ekodom4[[#This Row],[Czy data pod?]] = 1,IF(ekodom4[[#This Row],[retencja]] = 0,G345+1,0),0)</f>
        <v>0</v>
      </c>
      <c r="H346">
        <f>IF(ekodom4[[#This Row],[Kolumna1]] = 0,0,IF(MOD(ekodom4[[#This Row],[Kolumna1]],5) = 0,300,0))</f>
        <v>0</v>
      </c>
      <c r="I346">
        <f>ekodom4[[#This Row],[Codziennie]]+ekodom4[[#This Row],[Prace]]+ekodom4[[#This Row],[Podlewanie]]</f>
        <v>190</v>
      </c>
      <c r="J346" s="3">
        <f>IF(ekodom4[[#This Row],[Zużycie]]&gt;ekodom4[[#This Row],[Stan]],ABS(ekodom4[[#This Row],[Zużycie]]-ekodom4[[#This Row],[Stan]]),0)</f>
        <v>0</v>
      </c>
      <c r="K346" s="3">
        <f>ekodom4[[#This Row],[Stan]]-ekodom4[[#This Row],[Zużycie]]+ekodom4[[#This Row],[Z wodociągów]]</f>
        <v>13029</v>
      </c>
    </row>
    <row r="347" spans="1:11" x14ac:dyDescent="0.3">
      <c r="A347" s="1">
        <v>44907</v>
      </c>
      <c r="B347">
        <v>0</v>
      </c>
      <c r="C347">
        <f>ekodom4[[#This Row],[retencja]]+K346</f>
        <v>13029</v>
      </c>
      <c r="D347">
        <v>190</v>
      </c>
      <c r="E347">
        <f>IF(WEEKDAY(ekodom4[[#This Row],[Data]],2) = 3,70,0)</f>
        <v>0</v>
      </c>
      <c r="F347" s="2">
        <f>IF(AND(MONTH(ekodom4[[#This Row],[Data]])&gt;=4,MONTH(ekodom4[[#This Row],[Data]])&lt;=9),1,0)</f>
        <v>0</v>
      </c>
      <c r="G347" s="2">
        <f>IF(ekodom4[[#This Row],[Czy data pod?]] = 1,IF(ekodom4[[#This Row],[retencja]] = 0,G346+1,0),0)</f>
        <v>0</v>
      </c>
      <c r="H347">
        <f>IF(ekodom4[[#This Row],[Kolumna1]] = 0,0,IF(MOD(ekodom4[[#This Row],[Kolumna1]],5) = 0,300,0))</f>
        <v>0</v>
      </c>
      <c r="I347">
        <f>ekodom4[[#This Row],[Codziennie]]+ekodom4[[#This Row],[Prace]]+ekodom4[[#This Row],[Podlewanie]]</f>
        <v>190</v>
      </c>
      <c r="J347" s="3">
        <f>IF(ekodom4[[#This Row],[Zużycie]]&gt;ekodom4[[#This Row],[Stan]],ABS(ekodom4[[#This Row],[Zużycie]]-ekodom4[[#This Row],[Stan]]),0)</f>
        <v>0</v>
      </c>
      <c r="K347" s="3">
        <f>ekodom4[[#This Row],[Stan]]-ekodom4[[#This Row],[Zużycie]]+ekodom4[[#This Row],[Z wodociągów]]</f>
        <v>12839</v>
      </c>
    </row>
    <row r="348" spans="1:11" x14ac:dyDescent="0.3">
      <c r="A348" s="1">
        <v>44908</v>
      </c>
      <c r="B348">
        <v>145</v>
      </c>
      <c r="C348">
        <f>ekodom4[[#This Row],[retencja]]+K347</f>
        <v>12984</v>
      </c>
      <c r="D348">
        <v>190</v>
      </c>
      <c r="E348">
        <f>IF(WEEKDAY(ekodom4[[#This Row],[Data]],2) = 3,70,0)</f>
        <v>0</v>
      </c>
      <c r="F348" s="2">
        <f>IF(AND(MONTH(ekodom4[[#This Row],[Data]])&gt;=4,MONTH(ekodom4[[#This Row],[Data]])&lt;=9),1,0)</f>
        <v>0</v>
      </c>
      <c r="G348" s="2">
        <f>IF(ekodom4[[#This Row],[Czy data pod?]] = 1,IF(ekodom4[[#This Row],[retencja]] = 0,G347+1,0),0)</f>
        <v>0</v>
      </c>
      <c r="H348">
        <f>IF(ekodom4[[#This Row],[Kolumna1]] = 0,0,IF(MOD(ekodom4[[#This Row],[Kolumna1]],5) = 0,300,0))</f>
        <v>0</v>
      </c>
      <c r="I348">
        <f>ekodom4[[#This Row],[Codziennie]]+ekodom4[[#This Row],[Prace]]+ekodom4[[#This Row],[Podlewanie]]</f>
        <v>190</v>
      </c>
      <c r="J348" s="3">
        <f>IF(ekodom4[[#This Row],[Zużycie]]&gt;ekodom4[[#This Row],[Stan]],ABS(ekodom4[[#This Row],[Zużycie]]-ekodom4[[#This Row],[Stan]]),0)</f>
        <v>0</v>
      </c>
      <c r="K348" s="3">
        <f>ekodom4[[#This Row],[Stan]]-ekodom4[[#This Row],[Zużycie]]+ekodom4[[#This Row],[Z wodociągów]]</f>
        <v>12794</v>
      </c>
    </row>
    <row r="349" spans="1:11" x14ac:dyDescent="0.3">
      <c r="A349" s="1">
        <v>44909</v>
      </c>
      <c r="B349">
        <v>0</v>
      </c>
      <c r="C349">
        <f>ekodom4[[#This Row],[retencja]]+K348</f>
        <v>12794</v>
      </c>
      <c r="D349">
        <v>190</v>
      </c>
      <c r="E349">
        <f>IF(WEEKDAY(ekodom4[[#This Row],[Data]],2) = 3,70,0)</f>
        <v>70</v>
      </c>
      <c r="F349" s="2">
        <f>IF(AND(MONTH(ekodom4[[#This Row],[Data]])&gt;=4,MONTH(ekodom4[[#This Row],[Data]])&lt;=9),1,0)</f>
        <v>0</v>
      </c>
      <c r="G349" s="2">
        <f>IF(ekodom4[[#This Row],[Czy data pod?]] = 1,IF(ekodom4[[#This Row],[retencja]] = 0,G348+1,0),0)</f>
        <v>0</v>
      </c>
      <c r="H349">
        <f>IF(ekodom4[[#This Row],[Kolumna1]] = 0,0,IF(MOD(ekodom4[[#This Row],[Kolumna1]],5) = 0,300,0))</f>
        <v>0</v>
      </c>
      <c r="I349">
        <f>ekodom4[[#This Row],[Codziennie]]+ekodom4[[#This Row],[Prace]]+ekodom4[[#This Row],[Podlewanie]]</f>
        <v>260</v>
      </c>
      <c r="J349" s="3">
        <f>IF(ekodom4[[#This Row],[Zużycie]]&gt;ekodom4[[#This Row],[Stan]],ABS(ekodom4[[#This Row],[Zużycie]]-ekodom4[[#This Row],[Stan]]),0)</f>
        <v>0</v>
      </c>
      <c r="K349" s="3">
        <f>ekodom4[[#This Row],[Stan]]-ekodom4[[#This Row],[Zużycie]]+ekodom4[[#This Row],[Z wodociągów]]</f>
        <v>12534</v>
      </c>
    </row>
    <row r="350" spans="1:11" x14ac:dyDescent="0.3">
      <c r="A350" s="1">
        <v>44910</v>
      </c>
      <c r="B350">
        <v>0</v>
      </c>
      <c r="C350">
        <f>ekodom4[[#This Row],[retencja]]+K349</f>
        <v>12534</v>
      </c>
      <c r="D350">
        <v>190</v>
      </c>
      <c r="E350">
        <f>IF(WEEKDAY(ekodom4[[#This Row],[Data]],2) = 3,70,0)</f>
        <v>0</v>
      </c>
      <c r="F350" s="2">
        <f>IF(AND(MONTH(ekodom4[[#This Row],[Data]])&gt;=4,MONTH(ekodom4[[#This Row],[Data]])&lt;=9),1,0)</f>
        <v>0</v>
      </c>
      <c r="G350" s="2">
        <f>IF(ekodom4[[#This Row],[Czy data pod?]] = 1,IF(ekodom4[[#This Row],[retencja]] = 0,G349+1,0),0)</f>
        <v>0</v>
      </c>
      <c r="H350">
        <f>IF(ekodom4[[#This Row],[Kolumna1]] = 0,0,IF(MOD(ekodom4[[#This Row],[Kolumna1]],5) = 0,300,0))</f>
        <v>0</v>
      </c>
      <c r="I350">
        <f>ekodom4[[#This Row],[Codziennie]]+ekodom4[[#This Row],[Prace]]+ekodom4[[#This Row],[Podlewanie]]</f>
        <v>190</v>
      </c>
      <c r="J350" s="3">
        <f>IF(ekodom4[[#This Row],[Zużycie]]&gt;ekodom4[[#This Row],[Stan]],ABS(ekodom4[[#This Row],[Zużycie]]-ekodom4[[#This Row],[Stan]]),0)</f>
        <v>0</v>
      </c>
      <c r="K350" s="3">
        <f>ekodom4[[#This Row],[Stan]]-ekodom4[[#This Row],[Zużycie]]+ekodom4[[#This Row],[Z wodociągów]]</f>
        <v>12344</v>
      </c>
    </row>
    <row r="351" spans="1:11" x14ac:dyDescent="0.3">
      <c r="A351" s="1">
        <v>44911</v>
      </c>
      <c r="B351">
        <v>24</v>
      </c>
      <c r="C351">
        <f>ekodom4[[#This Row],[retencja]]+K350</f>
        <v>12368</v>
      </c>
      <c r="D351">
        <v>190</v>
      </c>
      <c r="E351">
        <f>IF(WEEKDAY(ekodom4[[#This Row],[Data]],2) = 3,70,0)</f>
        <v>0</v>
      </c>
      <c r="F351" s="2">
        <f>IF(AND(MONTH(ekodom4[[#This Row],[Data]])&gt;=4,MONTH(ekodom4[[#This Row],[Data]])&lt;=9),1,0)</f>
        <v>0</v>
      </c>
      <c r="G351" s="2">
        <f>IF(ekodom4[[#This Row],[Czy data pod?]] = 1,IF(ekodom4[[#This Row],[retencja]] = 0,G350+1,0),0)</f>
        <v>0</v>
      </c>
      <c r="H351">
        <f>IF(ekodom4[[#This Row],[Kolumna1]] = 0,0,IF(MOD(ekodom4[[#This Row],[Kolumna1]],5) = 0,300,0))</f>
        <v>0</v>
      </c>
      <c r="I351">
        <f>ekodom4[[#This Row],[Codziennie]]+ekodom4[[#This Row],[Prace]]+ekodom4[[#This Row],[Podlewanie]]</f>
        <v>190</v>
      </c>
      <c r="J351" s="3">
        <f>IF(ekodom4[[#This Row],[Zużycie]]&gt;ekodom4[[#This Row],[Stan]],ABS(ekodom4[[#This Row],[Zużycie]]-ekodom4[[#This Row],[Stan]]),0)</f>
        <v>0</v>
      </c>
      <c r="K351" s="3">
        <f>ekodom4[[#This Row],[Stan]]-ekodom4[[#This Row],[Zużycie]]+ekodom4[[#This Row],[Z wodociągów]]</f>
        <v>12178</v>
      </c>
    </row>
    <row r="352" spans="1:11" x14ac:dyDescent="0.3">
      <c r="A352" s="1">
        <v>44912</v>
      </c>
      <c r="B352">
        <v>0</v>
      </c>
      <c r="C352">
        <f>ekodom4[[#This Row],[retencja]]+K351</f>
        <v>12178</v>
      </c>
      <c r="D352">
        <v>190</v>
      </c>
      <c r="E352">
        <f>IF(WEEKDAY(ekodom4[[#This Row],[Data]],2) = 3,70,0)</f>
        <v>0</v>
      </c>
      <c r="F352" s="2">
        <f>IF(AND(MONTH(ekodom4[[#This Row],[Data]])&gt;=4,MONTH(ekodom4[[#This Row],[Data]])&lt;=9),1,0)</f>
        <v>0</v>
      </c>
      <c r="G352" s="2">
        <f>IF(ekodom4[[#This Row],[Czy data pod?]] = 1,IF(ekodom4[[#This Row],[retencja]] = 0,G351+1,0),0)</f>
        <v>0</v>
      </c>
      <c r="H352">
        <f>IF(ekodom4[[#This Row],[Kolumna1]] = 0,0,IF(MOD(ekodom4[[#This Row],[Kolumna1]],5) = 0,300,0))</f>
        <v>0</v>
      </c>
      <c r="I352">
        <f>ekodom4[[#This Row],[Codziennie]]+ekodom4[[#This Row],[Prace]]+ekodom4[[#This Row],[Podlewanie]]</f>
        <v>190</v>
      </c>
      <c r="J352" s="3">
        <f>IF(ekodom4[[#This Row],[Zużycie]]&gt;ekodom4[[#This Row],[Stan]],ABS(ekodom4[[#This Row],[Zużycie]]-ekodom4[[#This Row],[Stan]]),0)</f>
        <v>0</v>
      </c>
      <c r="K352" s="3">
        <f>ekodom4[[#This Row],[Stan]]-ekodom4[[#This Row],[Zużycie]]+ekodom4[[#This Row],[Z wodociągów]]</f>
        <v>11988</v>
      </c>
    </row>
    <row r="353" spans="1:11" x14ac:dyDescent="0.3">
      <c r="A353" s="1">
        <v>44913</v>
      </c>
      <c r="B353">
        <v>0</v>
      </c>
      <c r="C353">
        <f>ekodom4[[#This Row],[retencja]]+K352</f>
        <v>11988</v>
      </c>
      <c r="D353">
        <v>190</v>
      </c>
      <c r="E353">
        <f>IF(WEEKDAY(ekodom4[[#This Row],[Data]],2) = 3,70,0)</f>
        <v>0</v>
      </c>
      <c r="F353" s="2">
        <f>IF(AND(MONTH(ekodom4[[#This Row],[Data]])&gt;=4,MONTH(ekodom4[[#This Row],[Data]])&lt;=9),1,0)</f>
        <v>0</v>
      </c>
      <c r="G353" s="2">
        <f>IF(ekodom4[[#This Row],[Czy data pod?]] = 1,IF(ekodom4[[#This Row],[retencja]] = 0,G352+1,0),0)</f>
        <v>0</v>
      </c>
      <c r="H353">
        <f>IF(ekodom4[[#This Row],[Kolumna1]] = 0,0,IF(MOD(ekodom4[[#This Row],[Kolumna1]],5) = 0,300,0))</f>
        <v>0</v>
      </c>
      <c r="I353">
        <f>ekodom4[[#This Row],[Codziennie]]+ekodom4[[#This Row],[Prace]]+ekodom4[[#This Row],[Podlewanie]]</f>
        <v>190</v>
      </c>
      <c r="J353" s="3">
        <f>IF(ekodom4[[#This Row],[Zużycie]]&gt;ekodom4[[#This Row],[Stan]],ABS(ekodom4[[#This Row],[Zużycie]]-ekodom4[[#This Row],[Stan]]),0)</f>
        <v>0</v>
      </c>
      <c r="K353" s="3">
        <f>ekodom4[[#This Row],[Stan]]-ekodom4[[#This Row],[Zużycie]]+ekodom4[[#This Row],[Z wodociągów]]</f>
        <v>11798</v>
      </c>
    </row>
    <row r="354" spans="1:11" x14ac:dyDescent="0.3">
      <c r="A354" s="1">
        <v>44914</v>
      </c>
      <c r="B354">
        <v>45</v>
      </c>
      <c r="C354">
        <f>ekodom4[[#This Row],[retencja]]+K353</f>
        <v>11843</v>
      </c>
      <c r="D354">
        <v>190</v>
      </c>
      <c r="E354">
        <f>IF(WEEKDAY(ekodom4[[#This Row],[Data]],2) = 3,70,0)</f>
        <v>0</v>
      </c>
      <c r="F354" s="2">
        <f>IF(AND(MONTH(ekodom4[[#This Row],[Data]])&gt;=4,MONTH(ekodom4[[#This Row],[Data]])&lt;=9),1,0)</f>
        <v>0</v>
      </c>
      <c r="G354" s="2">
        <f>IF(ekodom4[[#This Row],[Czy data pod?]] = 1,IF(ekodom4[[#This Row],[retencja]] = 0,G353+1,0),0)</f>
        <v>0</v>
      </c>
      <c r="H354">
        <f>IF(ekodom4[[#This Row],[Kolumna1]] = 0,0,IF(MOD(ekodom4[[#This Row],[Kolumna1]],5) = 0,300,0))</f>
        <v>0</v>
      </c>
      <c r="I354">
        <f>ekodom4[[#This Row],[Codziennie]]+ekodom4[[#This Row],[Prace]]+ekodom4[[#This Row],[Podlewanie]]</f>
        <v>190</v>
      </c>
      <c r="J354" s="3">
        <f>IF(ekodom4[[#This Row],[Zużycie]]&gt;ekodom4[[#This Row],[Stan]],ABS(ekodom4[[#This Row],[Zużycie]]-ekodom4[[#This Row],[Stan]]),0)</f>
        <v>0</v>
      </c>
      <c r="K354" s="3">
        <f>ekodom4[[#This Row],[Stan]]-ekodom4[[#This Row],[Zużycie]]+ekodom4[[#This Row],[Z wodociągów]]</f>
        <v>11653</v>
      </c>
    </row>
    <row r="355" spans="1:11" x14ac:dyDescent="0.3">
      <c r="A355" s="1">
        <v>44915</v>
      </c>
      <c r="B355">
        <v>97</v>
      </c>
      <c r="C355">
        <f>ekodom4[[#This Row],[retencja]]+K354</f>
        <v>11750</v>
      </c>
      <c r="D355">
        <v>190</v>
      </c>
      <c r="E355">
        <f>IF(WEEKDAY(ekodom4[[#This Row],[Data]],2) = 3,70,0)</f>
        <v>0</v>
      </c>
      <c r="F355" s="2">
        <f>IF(AND(MONTH(ekodom4[[#This Row],[Data]])&gt;=4,MONTH(ekodom4[[#This Row],[Data]])&lt;=9),1,0)</f>
        <v>0</v>
      </c>
      <c r="G355" s="2">
        <f>IF(ekodom4[[#This Row],[Czy data pod?]] = 1,IF(ekodom4[[#This Row],[retencja]] = 0,G354+1,0),0)</f>
        <v>0</v>
      </c>
      <c r="H355">
        <f>IF(ekodom4[[#This Row],[Kolumna1]] = 0,0,IF(MOD(ekodom4[[#This Row],[Kolumna1]],5) = 0,300,0))</f>
        <v>0</v>
      </c>
      <c r="I355">
        <f>ekodom4[[#This Row],[Codziennie]]+ekodom4[[#This Row],[Prace]]+ekodom4[[#This Row],[Podlewanie]]</f>
        <v>190</v>
      </c>
      <c r="J355" s="3">
        <f>IF(ekodom4[[#This Row],[Zużycie]]&gt;ekodom4[[#This Row],[Stan]],ABS(ekodom4[[#This Row],[Zużycie]]-ekodom4[[#This Row],[Stan]]),0)</f>
        <v>0</v>
      </c>
      <c r="K355" s="3">
        <f>ekodom4[[#This Row],[Stan]]-ekodom4[[#This Row],[Zużycie]]+ekodom4[[#This Row],[Z wodociągów]]</f>
        <v>11560</v>
      </c>
    </row>
    <row r="356" spans="1:11" x14ac:dyDescent="0.3">
      <c r="A356" s="1">
        <v>44916</v>
      </c>
      <c r="B356">
        <v>0</v>
      </c>
      <c r="C356">
        <f>ekodom4[[#This Row],[retencja]]+K355</f>
        <v>11560</v>
      </c>
      <c r="D356">
        <v>190</v>
      </c>
      <c r="E356">
        <f>IF(WEEKDAY(ekodom4[[#This Row],[Data]],2) = 3,70,0)</f>
        <v>70</v>
      </c>
      <c r="F356" s="2">
        <f>IF(AND(MONTH(ekodom4[[#This Row],[Data]])&gt;=4,MONTH(ekodom4[[#This Row],[Data]])&lt;=9),1,0)</f>
        <v>0</v>
      </c>
      <c r="G356" s="2">
        <f>IF(ekodom4[[#This Row],[Czy data pod?]] = 1,IF(ekodom4[[#This Row],[retencja]] = 0,G355+1,0),0)</f>
        <v>0</v>
      </c>
      <c r="H356">
        <f>IF(ekodom4[[#This Row],[Kolumna1]] = 0,0,IF(MOD(ekodom4[[#This Row],[Kolumna1]],5) = 0,300,0))</f>
        <v>0</v>
      </c>
      <c r="I356">
        <f>ekodom4[[#This Row],[Codziennie]]+ekodom4[[#This Row],[Prace]]+ekodom4[[#This Row],[Podlewanie]]</f>
        <v>260</v>
      </c>
      <c r="J356" s="3">
        <f>IF(ekodom4[[#This Row],[Zużycie]]&gt;ekodom4[[#This Row],[Stan]],ABS(ekodom4[[#This Row],[Zużycie]]-ekodom4[[#This Row],[Stan]]),0)</f>
        <v>0</v>
      </c>
      <c r="K356" s="3">
        <f>ekodom4[[#This Row],[Stan]]-ekodom4[[#This Row],[Zużycie]]+ekodom4[[#This Row],[Z wodociągów]]</f>
        <v>11300</v>
      </c>
    </row>
    <row r="357" spans="1:11" x14ac:dyDescent="0.3">
      <c r="A357" s="1">
        <v>44917</v>
      </c>
      <c r="B357">
        <v>22</v>
      </c>
      <c r="C357">
        <f>ekodom4[[#This Row],[retencja]]+K356</f>
        <v>11322</v>
      </c>
      <c r="D357">
        <v>190</v>
      </c>
      <c r="E357">
        <f>IF(WEEKDAY(ekodom4[[#This Row],[Data]],2) = 3,70,0)</f>
        <v>0</v>
      </c>
      <c r="F357" s="2">
        <f>IF(AND(MONTH(ekodom4[[#This Row],[Data]])&gt;=4,MONTH(ekodom4[[#This Row],[Data]])&lt;=9),1,0)</f>
        <v>0</v>
      </c>
      <c r="G357" s="2">
        <f>IF(ekodom4[[#This Row],[Czy data pod?]] = 1,IF(ekodom4[[#This Row],[retencja]] = 0,G356+1,0),0)</f>
        <v>0</v>
      </c>
      <c r="H357">
        <f>IF(ekodom4[[#This Row],[Kolumna1]] = 0,0,IF(MOD(ekodom4[[#This Row],[Kolumna1]],5) = 0,300,0))</f>
        <v>0</v>
      </c>
      <c r="I357">
        <f>ekodom4[[#This Row],[Codziennie]]+ekodom4[[#This Row],[Prace]]+ekodom4[[#This Row],[Podlewanie]]</f>
        <v>190</v>
      </c>
      <c r="J357" s="3">
        <f>IF(ekodom4[[#This Row],[Zużycie]]&gt;ekodom4[[#This Row],[Stan]],ABS(ekodom4[[#This Row],[Zużycie]]-ekodom4[[#This Row],[Stan]]),0)</f>
        <v>0</v>
      </c>
      <c r="K357" s="3">
        <f>ekodom4[[#This Row],[Stan]]-ekodom4[[#This Row],[Zużycie]]+ekodom4[[#This Row],[Z wodociągów]]</f>
        <v>11132</v>
      </c>
    </row>
    <row r="358" spans="1:11" x14ac:dyDescent="0.3">
      <c r="A358" s="1">
        <v>44918</v>
      </c>
      <c r="B358">
        <v>0</v>
      </c>
      <c r="C358">
        <f>ekodom4[[#This Row],[retencja]]+K357</f>
        <v>11132</v>
      </c>
      <c r="D358">
        <v>190</v>
      </c>
      <c r="E358">
        <f>IF(WEEKDAY(ekodom4[[#This Row],[Data]],2) = 3,70,0)</f>
        <v>0</v>
      </c>
      <c r="F358" s="2">
        <f>IF(AND(MONTH(ekodom4[[#This Row],[Data]])&gt;=4,MONTH(ekodom4[[#This Row],[Data]])&lt;=9),1,0)</f>
        <v>0</v>
      </c>
      <c r="G358" s="2">
        <f>IF(ekodom4[[#This Row],[Czy data pod?]] = 1,IF(ekodom4[[#This Row],[retencja]] = 0,G357+1,0),0)</f>
        <v>0</v>
      </c>
      <c r="H358">
        <f>IF(ekodom4[[#This Row],[Kolumna1]] = 0,0,IF(MOD(ekodom4[[#This Row],[Kolumna1]],5) = 0,300,0))</f>
        <v>0</v>
      </c>
      <c r="I358">
        <f>ekodom4[[#This Row],[Codziennie]]+ekodom4[[#This Row],[Prace]]+ekodom4[[#This Row],[Podlewanie]]</f>
        <v>190</v>
      </c>
      <c r="J358" s="3">
        <f>IF(ekodom4[[#This Row],[Zużycie]]&gt;ekodom4[[#This Row],[Stan]],ABS(ekodom4[[#This Row],[Zużycie]]-ekodom4[[#This Row],[Stan]]),0)</f>
        <v>0</v>
      </c>
      <c r="K358" s="3">
        <f>ekodom4[[#This Row],[Stan]]-ekodom4[[#This Row],[Zużycie]]+ekodom4[[#This Row],[Z wodociągów]]</f>
        <v>10942</v>
      </c>
    </row>
    <row r="359" spans="1:11" x14ac:dyDescent="0.3">
      <c r="A359" s="1">
        <v>44919</v>
      </c>
      <c r="B359">
        <v>0</v>
      </c>
      <c r="C359">
        <f>ekodom4[[#This Row],[retencja]]+K358</f>
        <v>10942</v>
      </c>
      <c r="D359">
        <v>190</v>
      </c>
      <c r="E359">
        <f>IF(WEEKDAY(ekodom4[[#This Row],[Data]],2) = 3,70,0)</f>
        <v>0</v>
      </c>
      <c r="F359" s="2">
        <f>IF(AND(MONTH(ekodom4[[#This Row],[Data]])&gt;=4,MONTH(ekodom4[[#This Row],[Data]])&lt;=9),1,0)</f>
        <v>0</v>
      </c>
      <c r="G359" s="2">
        <f>IF(ekodom4[[#This Row],[Czy data pod?]] = 1,IF(ekodom4[[#This Row],[retencja]] = 0,G358+1,0),0)</f>
        <v>0</v>
      </c>
      <c r="H359">
        <f>IF(ekodom4[[#This Row],[Kolumna1]] = 0,0,IF(MOD(ekodom4[[#This Row],[Kolumna1]],5) = 0,300,0))</f>
        <v>0</v>
      </c>
      <c r="I359">
        <f>ekodom4[[#This Row],[Codziennie]]+ekodom4[[#This Row],[Prace]]+ekodom4[[#This Row],[Podlewanie]]</f>
        <v>190</v>
      </c>
      <c r="J359" s="3">
        <f>IF(ekodom4[[#This Row],[Zużycie]]&gt;ekodom4[[#This Row],[Stan]],ABS(ekodom4[[#This Row],[Zużycie]]-ekodom4[[#This Row],[Stan]]),0)</f>
        <v>0</v>
      </c>
      <c r="K359" s="3">
        <f>ekodom4[[#This Row],[Stan]]-ekodom4[[#This Row],[Zużycie]]+ekodom4[[#This Row],[Z wodociągów]]</f>
        <v>10752</v>
      </c>
    </row>
    <row r="360" spans="1:11" x14ac:dyDescent="0.3">
      <c r="A360" s="1">
        <v>44920</v>
      </c>
      <c r="B360">
        <v>0</v>
      </c>
      <c r="C360">
        <f>ekodom4[[#This Row],[retencja]]+K359</f>
        <v>10752</v>
      </c>
      <c r="D360">
        <v>190</v>
      </c>
      <c r="E360">
        <f>IF(WEEKDAY(ekodom4[[#This Row],[Data]],2) = 3,70,0)</f>
        <v>0</v>
      </c>
      <c r="F360" s="2">
        <f>IF(AND(MONTH(ekodom4[[#This Row],[Data]])&gt;=4,MONTH(ekodom4[[#This Row],[Data]])&lt;=9),1,0)</f>
        <v>0</v>
      </c>
      <c r="G360" s="2">
        <f>IF(ekodom4[[#This Row],[Czy data pod?]] = 1,IF(ekodom4[[#This Row],[retencja]] = 0,G359+1,0),0)</f>
        <v>0</v>
      </c>
      <c r="H360">
        <f>IF(ekodom4[[#This Row],[Kolumna1]] = 0,0,IF(MOD(ekodom4[[#This Row],[Kolumna1]],5) = 0,300,0))</f>
        <v>0</v>
      </c>
      <c r="I360">
        <f>ekodom4[[#This Row],[Codziennie]]+ekodom4[[#This Row],[Prace]]+ekodom4[[#This Row],[Podlewanie]]</f>
        <v>190</v>
      </c>
      <c r="J360" s="3">
        <f>IF(ekodom4[[#This Row],[Zużycie]]&gt;ekodom4[[#This Row],[Stan]],ABS(ekodom4[[#This Row],[Zużycie]]-ekodom4[[#This Row],[Stan]]),0)</f>
        <v>0</v>
      </c>
      <c r="K360" s="3">
        <f>ekodom4[[#This Row],[Stan]]-ekodom4[[#This Row],[Zużycie]]+ekodom4[[#This Row],[Z wodociągów]]</f>
        <v>10562</v>
      </c>
    </row>
    <row r="361" spans="1:11" x14ac:dyDescent="0.3">
      <c r="A361" s="1">
        <v>44921</v>
      </c>
      <c r="B361">
        <v>135</v>
      </c>
      <c r="C361">
        <f>ekodom4[[#This Row],[retencja]]+K360</f>
        <v>10697</v>
      </c>
      <c r="D361">
        <v>190</v>
      </c>
      <c r="E361">
        <f>IF(WEEKDAY(ekodom4[[#This Row],[Data]],2) = 3,70,0)</f>
        <v>0</v>
      </c>
      <c r="F361" s="2">
        <f>IF(AND(MONTH(ekodom4[[#This Row],[Data]])&gt;=4,MONTH(ekodom4[[#This Row],[Data]])&lt;=9),1,0)</f>
        <v>0</v>
      </c>
      <c r="G361" s="2">
        <f>IF(ekodom4[[#This Row],[Czy data pod?]] = 1,IF(ekodom4[[#This Row],[retencja]] = 0,G360+1,0),0)</f>
        <v>0</v>
      </c>
      <c r="H361">
        <f>IF(ekodom4[[#This Row],[Kolumna1]] = 0,0,IF(MOD(ekodom4[[#This Row],[Kolumna1]],5) = 0,300,0))</f>
        <v>0</v>
      </c>
      <c r="I361">
        <f>ekodom4[[#This Row],[Codziennie]]+ekodom4[[#This Row],[Prace]]+ekodom4[[#This Row],[Podlewanie]]</f>
        <v>190</v>
      </c>
      <c r="J361" s="3">
        <f>IF(ekodom4[[#This Row],[Zużycie]]&gt;ekodom4[[#This Row],[Stan]],ABS(ekodom4[[#This Row],[Zużycie]]-ekodom4[[#This Row],[Stan]]),0)</f>
        <v>0</v>
      </c>
      <c r="K361" s="3">
        <f>ekodom4[[#This Row],[Stan]]-ekodom4[[#This Row],[Zużycie]]+ekodom4[[#This Row],[Z wodociągów]]</f>
        <v>10507</v>
      </c>
    </row>
    <row r="362" spans="1:11" x14ac:dyDescent="0.3">
      <c r="A362" s="1">
        <v>44922</v>
      </c>
      <c r="B362">
        <v>0</v>
      </c>
      <c r="C362">
        <f>ekodom4[[#This Row],[retencja]]+K361</f>
        <v>10507</v>
      </c>
      <c r="D362">
        <v>190</v>
      </c>
      <c r="E362">
        <f>IF(WEEKDAY(ekodom4[[#This Row],[Data]],2) = 3,70,0)</f>
        <v>0</v>
      </c>
      <c r="F362" s="2">
        <f>IF(AND(MONTH(ekodom4[[#This Row],[Data]])&gt;=4,MONTH(ekodom4[[#This Row],[Data]])&lt;=9),1,0)</f>
        <v>0</v>
      </c>
      <c r="G362" s="2">
        <f>IF(ekodom4[[#This Row],[Czy data pod?]] = 1,IF(ekodom4[[#This Row],[retencja]] = 0,G361+1,0),0)</f>
        <v>0</v>
      </c>
      <c r="H362">
        <f>IF(ekodom4[[#This Row],[Kolumna1]] = 0,0,IF(MOD(ekodom4[[#This Row],[Kolumna1]],5) = 0,300,0))</f>
        <v>0</v>
      </c>
      <c r="I362">
        <f>ekodom4[[#This Row],[Codziennie]]+ekodom4[[#This Row],[Prace]]+ekodom4[[#This Row],[Podlewanie]]</f>
        <v>190</v>
      </c>
      <c r="J362" s="3">
        <f>IF(ekodom4[[#This Row],[Zużycie]]&gt;ekodom4[[#This Row],[Stan]],ABS(ekodom4[[#This Row],[Zużycie]]-ekodom4[[#This Row],[Stan]]),0)</f>
        <v>0</v>
      </c>
      <c r="K362" s="3">
        <f>ekodom4[[#This Row],[Stan]]-ekodom4[[#This Row],[Zużycie]]+ekodom4[[#This Row],[Z wodociągów]]</f>
        <v>10317</v>
      </c>
    </row>
    <row r="363" spans="1:11" x14ac:dyDescent="0.3">
      <c r="A363" s="1">
        <v>44923</v>
      </c>
      <c r="B363">
        <v>153</v>
      </c>
      <c r="C363">
        <f>ekodom4[[#This Row],[retencja]]+K362</f>
        <v>10470</v>
      </c>
      <c r="D363">
        <v>190</v>
      </c>
      <c r="E363">
        <f>IF(WEEKDAY(ekodom4[[#This Row],[Data]],2) = 3,70,0)</f>
        <v>70</v>
      </c>
      <c r="F363" s="2">
        <f>IF(AND(MONTH(ekodom4[[#This Row],[Data]])&gt;=4,MONTH(ekodom4[[#This Row],[Data]])&lt;=9),1,0)</f>
        <v>0</v>
      </c>
      <c r="G363" s="2">
        <f>IF(ekodom4[[#This Row],[Czy data pod?]] = 1,IF(ekodom4[[#This Row],[retencja]] = 0,G362+1,0),0)</f>
        <v>0</v>
      </c>
      <c r="H363">
        <f>IF(ekodom4[[#This Row],[Kolumna1]] = 0,0,IF(MOD(ekodom4[[#This Row],[Kolumna1]],5) = 0,300,0))</f>
        <v>0</v>
      </c>
      <c r="I363">
        <f>ekodom4[[#This Row],[Codziennie]]+ekodom4[[#This Row],[Prace]]+ekodom4[[#This Row],[Podlewanie]]</f>
        <v>260</v>
      </c>
      <c r="J363" s="3">
        <f>IF(ekodom4[[#This Row],[Zużycie]]&gt;ekodom4[[#This Row],[Stan]],ABS(ekodom4[[#This Row],[Zużycie]]-ekodom4[[#This Row],[Stan]]),0)</f>
        <v>0</v>
      </c>
      <c r="K363" s="3">
        <f>ekodom4[[#This Row],[Stan]]-ekodom4[[#This Row],[Zużycie]]+ekodom4[[#This Row],[Z wodociągów]]</f>
        <v>10210</v>
      </c>
    </row>
    <row r="364" spans="1:11" x14ac:dyDescent="0.3">
      <c r="A364" s="1">
        <v>44924</v>
      </c>
      <c r="B364">
        <v>0</v>
      </c>
      <c r="C364">
        <f>ekodom4[[#This Row],[retencja]]+K363</f>
        <v>10210</v>
      </c>
      <c r="D364">
        <v>190</v>
      </c>
      <c r="E364">
        <f>IF(WEEKDAY(ekodom4[[#This Row],[Data]],2) = 3,70,0)</f>
        <v>0</v>
      </c>
      <c r="F364" s="2">
        <f>IF(AND(MONTH(ekodom4[[#This Row],[Data]])&gt;=4,MONTH(ekodom4[[#This Row],[Data]])&lt;=9),1,0)</f>
        <v>0</v>
      </c>
      <c r="G364" s="2">
        <f>IF(ekodom4[[#This Row],[Czy data pod?]] = 1,IF(ekodom4[[#This Row],[retencja]] = 0,G363+1,0),0)</f>
        <v>0</v>
      </c>
      <c r="H364">
        <f>IF(ekodom4[[#This Row],[Kolumna1]] = 0,0,IF(MOD(ekodom4[[#This Row],[Kolumna1]],5) = 0,300,0))</f>
        <v>0</v>
      </c>
      <c r="I364">
        <f>ekodom4[[#This Row],[Codziennie]]+ekodom4[[#This Row],[Prace]]+ekodom4[[#This Row],[Podlewanie]]</f>
        <v>190</v>
      </c>
      <c r="J364" s="3">
        <f>IF(ekodom4[[#This Row],[Zużycie]]&gt;ekodom4[[#This Row],[Stan]],ABS(ekodom4[[#This Row],[Zużycie]]-ekodom4[[#This Row],[Stan]]),0)</f>
        <v>0</v>
      </c>
      <c r="K364" s="3">
        <f>ekodom4[[#This Row],[Stan]]-ekodom4[[#This Row],[Zużycie]]+ekodom4[[#This Row],[Z wodociągów]]</f>
        <v>10020</v>
      </c>
    </row>
    <row r="365" spans="1:11" x14ac:dyDescent="0.3">
      <c r="A365" s="1">
        <v>44925</v>
      </c>
      <c r="B365">
        <v>0</v>
      </c>
      <c r="C365">
        <f>ekodom4[[#This Row],[retencja]]+K364</f>
        <v>10020</v>
      </c>
      <c r="D365">
        <v>190</v>
      </c>
      <c r="E365">
        <f>IF(WEEKDAY(ekodom4[[#This Row],[Data]],2) = 3,70,0)</f>
        <v>0</v>
      </c>
      <c r="F365" s="2">
        <f>IF(AND(MONTH(ekodom4[[#This Row],[Data]])&gt;=4,MONTH(ekodom4[[#This Row],[Data]])&lt;=9),1,0)</f>
        <v>0</v>
      </c>
      <c r="G365" s="2">
        <f>IF(ekodom4[[#This Row],[Czy data pod?]] = 1,IF(ekodom4[[#This Row],[retencja]] = 0,G364+1,0),0)</f>
        <v>0</v>
      </c>
      <c r="H365">
        <f>IF(ekodom4[[#This Row],[Kolumna1]] = 0,0,IF(MOD(ekodom4[[#This Row],[Kolumna1]],5) = 0,300,0))</f>
        <v>0</v>
      </c>
      <c r="I365">
        <f>ekodom4[[#This Row],[Codziennie]]+ekodom4[[#This Row],[Prace]]+ekodom4[[#This Row],[Podlewanie]]</f>
        <v>190</v>
      </c>
      <c r="J365" s="3">
        <f>IF(ekodom4[[#This Row],[Zużycie]]&gt;ekodom4[[#This Row],[Stan]],ABS(ekodom4[[#This Row],[Zużycie]]-ekodom4[[#This Row],[Stan]]),0)</f>
        <v>0</v>
      </c>
      <c r="K365" s="3">
        <f>ekodom4[[#This Row],[Stan]]-ekodom4[[#This Row],[Zużycie]]+ekodom4[[#This Row],[Z wodociągów]]</f>
        <v>9830</v>
      </c>
    </row>
    <row r="366" spans="1:11" x14ac:dyDescent="0.3">
      <c r="A366" s="1">
        <v>44926</v>
      </c>
      <c r="B366">
        <v>144</v>
      </c>
      <c r="C366">
        <f>ekodom4[[#This Row],[retencja]]+K365</f>
        <v>9974</v>
      </c>
      <c r="D366">
        <v>190</v>
      </c>
      <c r="E366">
        <f>IF(WEEKDAY(ekodom4[[#This Row],[Data]],2) = 3,70,0)</f>
        <v>0</v>
      </c>
      <c r="F366" s="2">
        <f>IF(AND(MONTH(ekodom4[[#This Row],[Data]])&gt;=4,MONTH(ekodom4[[#This Row],[Data]])&lt;=9),1,0)</f>
        <v>0</v>
      </c>
      <c r="G366" s="2">
        <f>IF(ekodom4[[#This Row],[Czy data pod?]] = 1,IF(ekodom4[[#This Row],[retencja]] = 0,G365+1,0),0)</f>
        <v>0</v>
      </c>
      <c r="H366">
        <f>IF(ekodom4[[#This Row],[Kolumna1]] = 0,0,IF(MOD(ekodom4[[#This Row],[Kolumna1]],5) = 0,300,0))</f>
        <v>0</v>
      </c>
      <c r="I366">
        <f>ekodom4[[#This Row],[Codziennie]]+ekodom4[[#This Row],[Prace]]+ekodom4[[#This Row],[Podlewanie]]</f>
        <v>190</v>
      </c>
      <c r="J366" s="3">
        <f>IF(ekodom4[[#This Row],[Zużycie]]&gt;ekodom4[[#This Row],[Stan]],ABS(ekodom4[[#This Row],[Zużycie]]-ekodom4[[#This Row],[Stan]]),0)</f>
        <v>0</v>
      </c>
      <c r="K366" s="3">
        <f>ekodom4[[#This Row],[Stan]]-ekodom4[[#This Row],[Zużycie]]+ekodom4[[#This Row],[Z wodociągów]]</f>
        <v>9784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o E A A B Q S w M E F A A C A A g A g 2 t 4 W J i H c S y k A A A A 9 g A A A B I A H A B D b 2 5 m a W c v U G F j a 2 F n Z S 5 4 b W w g o h g A K K A U A A A A A A A A A A A A A A A A A A A A A A A A A A A A h Y 8 x D o I w G I W v Q r r T l j p g y E 8 Z X C E h M T G u T a n Q C I X Q Y r m b g 0 f y C m I U d X N 8 3 / u G 9 + 7 X G 2 R z 1 w Y X N V r d m x R F m K J A G d l X 2 t Q p m t w p 3 K K M Q y n k W d Q q W G R j k 9 l W K W q c G x J C v P f Y b 3 A / 1 o R R G p F j k e 9 l o z q B P r L + L 4 f a W C e M V I j D 4 T W G M x y x G L M 4 x h T I C q H Q 5 i u w Z e + z / Y G w m 1 o 3 j Y o P b V j m Q N Y I 5 P 2 B P w B Q S w M E F A A C A A g A g 2 t 4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N r e F h C c 5 8 M Z A E A A L M F A A A T A B w A R m 9 y b X V s Y X M v U 2 V j d G l v b j E u b S C i G A A o o B Q A A A A A A A A A A A A A A A A A A A A A A A A A A A D t U b 1 O A k E Q r i X h H S Z L c y S X C 5 w / h e Y K A h o t J B q w k b N Y 7 k Z c u d u 5 7 O 6 p B 6 E h v h G V i R 2 5 9 3 I J R C g s r A n b 7 M 5 M 9 p v v R 2 N k B E n o r e / m R b V S r e g X r j A G H F N M K Q S Q o K l W w J 7 y S y 0 X c T k n 2 2 z r N 6 9 D U Z 6 i N M 6 V S N B r k z S 2 0 A 5 r n 4 c P G p U O W 1 L y s I N 6 b C g L b 7 n J F Y f M Y g w l h 5 H K 4 4 n A 8 h P 8 h u + H 6 2 2 e + T C s 7 g 4 6 m I h U G F Q B O 2 I u t C n J U 6 k D 3 4 V L G V E s 5 C h o + q c N F + 5 z M t g z R Y L B 9 u l 1 S e J T 3 V 2 z r r E u H 5 X z 5 e J 9 L I A g o / i 9 K L / 1 h G S R 2 m o i K B X I r K Q + H 9 q / d 4 p S C 3 S N P L Y S n F / N L g w 2 o 1 a S 9 C K e c K U D o / L d R Y 8 W S V o f C U y R b S H 7 i k v 9 T C p d 6 + g X G W r n f 7 T c 6 Z R 1 u O H W B A u J E H O D M x e m T K E 1 O 3 p d D W 6 k O T v x V q i z W b 1 a E f J v O r v Z 1 t g m X c e v s 0 P E + x 3 x 8 S H i P Y r 4 B 1 B L A Q I t A B Q A A g A I A I N r e F i Y h 3 E s p A A A A P Y A A A A S A A A A A A A A A A A A A A A A A A A A A A B D b 2 5 m a W c v U G F j a 2 F n Z S 5 4 b W x Q S w E C L Q A U A A I A C A C D a 3 h Y D 8 r p q 6 Q A A A D p A A A A E w A A A A A A A A A A A A A A A A D w A A A A W 0 N v b n R l b n R f V H l w Z X N d L n h t b F B L A Q I t A B Q A A g A I A I N r e F h C c 5 8 M Z A E A A L M F A A A T A A A A A A A A A A A A A A A A A O E B A A B G b 3 J t d W x h c y 9 T Z W N 0 a W 9 u M S 5 t U E s F B g A A A A A D A A M A w g A A A J I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c Y A A A A A A A A 1 R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a 2 9 k b 2 0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2 M T V l Z j A 2 O C 0 3 N T I x L T R i O G I t O W F l Z i 1 h Z D U 1 N T Q y N 2 U z N m Q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W t v Z G 9 t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2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y 0 y N F Q x M T o z N T o z O C 4 4 N z I 3 N T U 2 W i I g L z 4 8 R W 5 0 c n k g V H l w Z T 0 i R m l s b E N v b H V t b l R 5 c G V z I i B W Y W x 1 Z T 0 i c 0 N R T T 0 i I C 8 + P E V u d H J 5 I F R 5 c G U 9 I k Z p b G x D b 2 x 1 b W 5 O Y W 1 l c y I g V m F s d W U 9 I n N b J n F 1 b 3 Q 7 R G F 0 Y S Z x d W 9 0 O y w m c X V v d D t y Z X R l b m N q Y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r b 2 R v b S 9 a b W l l b m l v b m 8 g d H l w L n t E Y X R h L D B 9 J n F 1 b 3 Q 7 L C Z x d W 9 0 O 1 N l Y 3 R p b 2 4 x L 2 V r b 2 R v b S 9 a b W l l b m l v b m 8 g d H l w L n t y Z X R l b m N q Y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l a 2 9 k b 2 0 v W m 1 p Z W 5 p b 2 5 v I H R 5 c C 5 7 R G F 0 Y S w w f S Z x d W 9 0 O y w m c X V v d D t T Z W N 0 a W 9 u M S 9 l a 2 9 k b 2 0 v W m 1 p Z W 5 p b 2 5 v I H R 5 c C 5 7 c m V 0 Z W 5 j a m E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r b 2 R v b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a 2 9 k b 2 0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a 2 9 k b 2 0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t v Z G 9 t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Y T N m N j E y M z E t N m N i M y 0 0 Y m J m L T l l N 2 M t Z W I y Y W J l O W Z h M T k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V r b 2 R v b T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z L T I 0 V D E x O j M 1 O j M 4 L j g 3 M j c 1 N T Z a I i A v P j x F b n R y e S B U e X B l P S J G a W x s Q 2 9 s d W 1 u V H l w Z X M i I F Z h b H V l P S J z Q 1 F N P S I g L z 4 8 R W 5 0 c n k g V H l w Z T 0 i R m l s b E N v b H V t b k 5 h b W V z I i B W Y W x 1 Z T 0 i c 1 s m c X V v d D t E Y X R h J n F 1 b 3 Q 7 L C Z x d W 9 0 O 3 J l d G V u Y 2 p h J n F 1 b 3 Q 7 X S I g L z 4 8 R W 5 0 c n k g V H l w Z T 0 i R m l s b F N 0 Y X R 1 c y I g V m F s d W U 9 I n N D b 2 1 w b G V 0 Z S I g L z 4 8 R W 5 0 c n k g V H l w Z T 0 i R m l s b E N v d W 5 0 I i B W Y W x 1 Z T 0 i b D M 2 N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W t v Z G 9 t L 1 p t a W V u a W 9 u b y B 0 e X A u e 0 R h d G E s M H 0 m c X V v d D s s J n F 1 b 3 Q 7 U 2 V j d G l v b j E v Z W t v Z G 9 t L 1 p t a W V u a W 9 u b y B 0 e X A u e 3 J l d G V u Y 2 p h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V r b 2 R v b S 9 a b W l l b m l v b m 8 g d H l w L n t E Y X R h L D B 9 J n F 1 b 3 Q 7 L C Z x d W 9 0 O 1 N l Y 3 R p b 2 4 x L 2 V r b 2 R v b S 9 a b W l l b m l v b m 8 g d H l w L n t y Z X R l b m N q Y S w x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V r b 2 R v b S U y M C g y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a 2 9 k b 2 0 l M j A o M i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a 2 9 k b 2 0 l M j A o M i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t v Z G 9 t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Y 2 Z m Z W N k Z G Q t Y j Q 3 Y S 0 0 M j Z i L T h m O D Q t M z E 0 O D Y x Y W I 0 M D A y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V r b 2 R v b T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z L T I 0 V D E x O j M 1 O j M 4 L j g 3 M j c 1 N T Z a I i A v P j x F b n R y e S B U e X B l P S J G a W x s Q 2 9 s d W 1 u V H l w Z X M i I F Z h b H V l P S J z Q 1 F N P S I g L z 4 8 R W 5 0 c n k g V H l w Z T 0 i R m l s b E N v b H V t b k 5 h b W V z I i B W Y W x 1 Z T 0 i c 1 s m c X V v d D t E Y X R h J n F 1 b 3 Q 7 L C Z x d W 9 0 O 3 J l d G V u Y 2 p h J n F 1 b 3 Q 7 X S I g L z 4 8 R W 5 0 c n k g V H l w Z T 0 i R m l s b F N 0 Y X R 1 c y I g V m F s d W U 9 I n N D b 2 1 w b G V 0 Z S I g L z 4 8 R W 5 0 c n k g V H l w Z T 0 i R m l s b E N v d W 5 0 I i B W Y W x 1 Z T 0 i b D M 2 N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W t v Z G 9 t L 1 p t a W V u a W 9 u b y B 0 e X A u e 0 R h d G E s M H 0 m c X V v d D s s J n F 1 b 3 Q 7 U 2 V j d G l v b j E v Z W t v Z G 9 t L 1 p t a W V u a W 9 u b y B 0 e X A u e 3 J l d G V u Y 2 p h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V r b 2 R v b S 9 a b W l l b m l v b m 8 g d H l w L n t E Y X R h L D B 9 J n F 1 b 3 Q 7 L C Z x d W 9 0 O 1 N l Y 3 R p b 2 4 x L 2 V r b 2 R v b S 9 a b W l l b m l v b m 8 g d H l w L n t y Z X R l b m N q Y S w x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V r b 2 R v b S U y M C g z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a 2 9 k b 2 0 l M j A o M y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a 2 9 k b 2 0 l M j A o M y k v W m 1 p Z W 5 p b 2 5 v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L 6 n 1 P 8 l R t 1 I g b B I r 1 / 3 0 o o A A A A A A g A A A A A A E G Y A A A A B A A A g A A A A e x a E b f v C 7 2 l s m M 3 Z U m k s i f C g c x y y h c f m Y / q W 7 + L 2 f p A A A A A A D o A A A A A C A A A g A A A A u D k O S b O x K 6 c c J E X a g b a 7 P O o J T Q E c N E Z p 2 H 4 L b K A / G 3 J Q A A A A 1 C O i G H G d 7 b X f Z j u K n h p B q t l 2 P Z F k x v f M V l G M 8 b W V K J W D W S u O W h t S w X 6 g S F Z X M S g i 8 f n T v c + C g C y O v a J W 8 J y T G L z L H p i h o c w D E p M k g f s l y Q J A A A A A L M n E m I 9 0 e m 4 v O 1 w I / k F v N 8 9 T B x o 5 F k l c 5 H N w M c 8 3 T w h L r g 3 L z O H B N 1 a K e Y T J 0 t Y r + r 5 W Y c X A S 8 b A Y 7 / q q s C b a g = = < / D a t a M a s h u p > 
</file>

<file path=customXml/itemProps1.xml><?xml version="1.0" encoding="utf-8"?>
<ds:datastoreItem xmlns:ds="http://schemas.openxmlformats.org/officeDocument/2006/customXml" ds:itemID="{1EDE6D79-40C3-452B-AD98-869F602D918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ekodom</vt:lpstr>
      <vt:lpstr>4,1</vt:lpstr>
      <vt:lpstr>4,2</vt:lpstr>
      <vt:lpstr>4,3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</dc:creator>
  <cp:lastModifiedBy>Anna W</cp:lastModifiedBy>
  <dcterms:created xsi:type="dcterms:W3CDTF">2015-06-05T18:17:20Z</dcterms:created>
  <dcterms:modified xsi:type="dcterms:W3CDTF">2024-03-24T12:48:34Z</dcterms:modified>
</cp:coreProperties>
</file>