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0" yWindow="0" windowWidth="25600" windowHeight="14700" activeTab="1"/>
  </bookViews>
  <sheets>
    <sheet name="prevelence" sheetId="19" r:id="rId1"/>
    <sheet name="prevelence_by_year" sheetId="20" r:id="rId2"/>
    <sheet name="fact" sheetId="14" r:id="rId3"/>
    <sheet name="summary_matrix" sheetId="11" r:id="rId4"/>
  </sheets>
  <definedNames>
    <definedName name="_xlnm._FilterDatabase" localSheetId="2" hidden="1">fact!$A$1:$C$155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0" l="1"/>
  <c r="H3" i="20"/>
  <c r="G4" i="20"/>
  <c r="H4" i="20"/>
  <c r="G5" i="20"/>
  <c r="H5" i="20"/>
  <c r="G6" i="20"/>
  <c r="H6" i="20"/>
  <c r="G7" i="20"/>
  <c r="H7" i="20"/>
  <c r="G8" i="20"/>
  <c r="H8" i="20"/>
  <c r="G9" i="20"/>
  <c r="H9" i="20"/>
  <c r="G10" i="20"/>
  <c r="H10" i="20"/>
  <c r="G11" i="20"/>
  <c r="H11" i="20"/>
  <c r="G12" i="20"/>
  <c r="H12" i="20"/>
  <c r="G13" i="20"/>
  <c r="H13" i="20"/>
  <c r="G14" i="20"/>
  <c r="H14" i="20"/>
  <c r="G15" i="20"/>
  <c r="H15" i="20"/>
  <c r="G16" i="20"/>
  <c r="H16" i="20"/>
  <c r="G17" i="20"/>
  <c r="H17" i="20"/>
  <c r="G18" i="20"/>
  <c r="H18" i="20"/>
  <c r="G19" i="20"/>
  <c r="H19" i="20"/>
  <c r="G20" i="20"/>
  <c r="H20" i="20"/>
  <c r="G21" i="20"/>
  <c r="H21" i="20"/>
  <c r="G22" i="20"/>
  <c r="H22" i="20"/>
  <c r="G23" i="20"/>
  <c r="H23" i="20"/>
  <c r="G24" i="20"/>
  <c r="H24" i="20"/>
  <c r="G25" i="20"/>
  <c r="H25" i="20"/>
  <c r="G26" i="20"/>
  <c r="H26" i="20"/>
  <c r="G27" i="20"/>
  <c r="H27" i="20"/>
  <c r="G28" i="20"/>
  <c r="H28" i="20"/>
  <c r="G29" i="20"/>
  <c r="H29" i="20"/>
  <c r="G30" i="20"/>
  <c r="H30" i="20"/>
  <c r="G31" i="20"/>
  <c r="H31" i="20"/>
  <c r="G32" i="20"/>
  <c r="H32" i="20"/>
  <c r="G33" i="20"/>
  <c r="H33" i="20"/>
  <c r="G34" i="20"/>
  <c r="H34" i="20"/>
  <c r="G35" i="20"/>
  <c r="H35" i="20"/>
  <c r="G36" i="20"/>
  <c r="H36" i="20"/>
  <c r="G37" i="20"/>
  <c r="H37" i="20"/>
  <c r="G38" i="20"/>
  <c r="H38" i="20"/>
  <c r="G39" i="20"/>
  <c r="H39" i="20"/>
  <c r="G40" i="20"/>
  <c r="H40" i="20"/>
  <c r="G41" i="20"/>
  <c r="H41" i="20"/>
  <c r="G42" i="20"/>
  <c r="H42" i="20"/>
  <c r="G43" i="20"/>
  <c r="H43" i="20"/>
  <c r="G44" i="20"/>
  <c r="H44" i="20"/>
  <c r="G45" i="20"/>
  <c r="H45" i="20"/>
  <c r="G46" i="20"/>
  <c r="H46" i="20"/>
  <c r="G47" i="20"/>
  <c r="H47" i="20"/>
  <c r="G48" i="20"/>
  <c r="H48" i="20"/>
  <c r="G49" i="20"/>
  <c r="H49" i="20"/>
  <c r="G50" i="20"/>
  <c r="H50" i="20"/>
  <c r="G51" i="20"/>
  <c r="H51" i="20"/>
  <c r="G52" i="20"/>
  <c r="H52" i="20"/>
  <c r="G53" i="20"/>
  <c r="H53" i="20"/>
  <c r="G54" i="20"/>
  <c r="H54" i="20"/>
  <c r="G55" i="20"/>
  <c r="H55" i="20"/>
  <c r="G56" i="20"/>
  <c r="H56" i="20"/>
  <c r="G57" i="20"/>
  <c r="H57" i="20"/>
  <c r="G58" i="20"/>
  <c r="H58" i="20"/>
  <c r="G59" i="20"/>
  <c r="H59" i="20"/>
  <c r="G60" i="20"/>
  <c r="H60" i="20"/>
  <c r="G61" i="20"/>
  <c r="H61" i="20"/>
  <c r="G62" i="20"/>
  <c r="H62" i="20"/>
  <c r="G63" i="20"/>
  <c r="H63" i="20"/>
  <c r="G64" i="20"/>
  <c r="H64" i="20"/>
  <c r="G65" i="20"/>
  <c r="H65" i="20"/>
  <c r="G66" i="20"/>
  <c r="H66" i="20"/>
  <c r="G67" i="20"/>
  <c r="H67" i="20"/>
  <c r="G68" i="20"/>
  <c r="H68" i="20"/>
  <c r="G69" i="20"/>
  <c r="H69" i="20"/>
  <c r="G70" i="20"/>
  <c r="H70" i="20"/>
  <c r="G71" i="20"/>
  <c r="H71" i="20"/>
  <c r="H2" i="20"/>
  <c r="G2" i="20"/>
  <c r="J8" i="11"/>
  <c r="K8" i="11"/>
  <c r="L8" i="11"/>
  <c r="M8" i="11"/>
  <c r="N8" i="11"/>
  <c r="J9" i="11"/>
  <c r="K9" i="11"/>
  <c r="L9" i="11"/>
  <c r="M9" i="11"/>
  <c r="N9" i="11"/>
  <c r="J10" i="11"/>
  <c r="K10" i="11"/>
  <c r="L10" i="11"/>
  <c r="M10" i="11"/>
  <c r="N10" i="11"/>
  <c r="J11" i="11"/>
  <c r="K11" i="11"/>
  <c r="L11" i="11"/>
  <c r="M11" i="11"/>
  <c r="N11" i="11"/>
  <c r="J12" i="11"/>
  <c r="K12" i="11"/>
  <c r="L12" i="11"/>
  <c r="M12" i="11"/>
  <c r="N12" i="11"/>
  <c r="J13" i="11"/>
  <c r="K13" i="11"/>
  <c r="L13" i="11"/>
  <c r="M13" i="11"/>
  <c r="N13" i="11"/>
  <c r="J14" i="11"/>
  <c r="K14" i="11"/>
  <c r="L14" i="11"/>
  <c r="M14" i="11"/>
  <c r="N14" i="11"/>
  <c r="J15" i="11"/>
  <c r="K15" i="11"/>
  <c r="L15" i="11"/>
  <c r="M15" i="11"/>
  <c r="N15" i="11"/>
  <c r="J16" i="11"/>
  <c r="K16" i="11"/>
  <c r="L16" i="11"/>
  <c r="M16" i="11"/>
  <c r="N16" i="11"/>
  <c r="J17" i="11"/>
  <c r="K17" i="11"/>
  <c r="L17" i="11"/>
  <c r="M17" i="11"/>
  <c r="N17" i="11"/>
  <c r="J18" i="11"/>
  <c r="K18" i="11"/>
  <c r="L18" i="11"/>
  <c r="M18" i="11"/>
  <c r="N18" i="11"/>
  <c r="J19" i="11"/>
  <c r="K19" i="11"/>
  <c r="L19" i="11"/>
  <c r="M19" i="11"/>
  <c r="N19" i="11"/>
  <c r="J20" i="11"/>
  <c r="K20" i="11"/>
  <c r="L20" i="11"/>
  <c r="M20" i="11"/>
  <c r="N20" i="11"/>
  <c r="J21" i="11"/>
  <c r="K21" i="11"/>
  <c r="L21" i="11"/>
  <c r="M21" i="11"/>
  <c r="N21" i="11"/>
  <c r="J22" i="11"/>
  <c r="K22" i="11"/>
  <c r="L22" i="11"/>
  <c r="M22" i="11"/>
  <c r="N22" i="11"/>
  <c r="J23" i="11"/>
  <c r="K23" i="11"/>
  <c r="L23" i="11"/>
  <c r="M23" i="11"/>
  <c r="N23" i="11"/>
  <c r="J24" i="11"/>
  <c r="K24" i="11"/>
  <c r="L24" i="11"/>
  <c r="M24" i="11"/>
  <c r="N24" i="11"/>
  <c r="J25" i="11"/>
  <c r="K25" i="11"/>
  <c r="L25" i="11"/>
  <c r="M25" i="11"/>
  <c r="N25" i="11"/>
  <c r="J26" i="11"/>
  <c r="K26" i="11"/>
  <c r="L26" i="11"/>
  <c r="M26" i="11"/>
  <c r="N26" i="11"/>
  <c r="J27" i="11"/>
  <c r="K27" i="11"/>
  <c r="L27" i="11"/>
  <c r="M27" i="11"/>
  <c r="N27" i="11"/>
  <c r="J28" i="11"/>
  <c r="K28" i="11"/>
  <c r="L28" i="11"/>
  <c r="M28" i="11"/>
  <c r="N28" i="11"/>
  <c r="J29" i="11"/>
  <c r="K29" i="11"/>
  <c r="L29" i="11"/>
  <c r="M29" i="11"/>
  <c r="N29" i="11"/>
  <c r="J30" i="11"/>
  <c r="K30" i="11"/>
  <c r="L30" i="11"/>
  <c r="M30" i="11"/>
  <c r="N30" i="11"/>
  <c r="J31" i="11"/>
  <c r="K31" i="11"/>
  <c r="L31" i="11"/>
  <c r="M31" i="11"/>
  <c r="N31" i="11"/>
  <c r="J32" i="11"/>
  <c r="K32" i="11"/>
  <c r="L32" i="11"/>
  <c r="M32" i="11"/>
  <c r="N32" i="11"/>
  <c r="J33" i="11"/>
  <c r="K33" i="11"/>
  <c r="L33" i="11"/>
  <c r="M33" i="11"/>
  <c r="N33" i="11"/>
  <c r="J34" i="11"/>
  <c r="K34" i="11"/>
  <c r="L34" i="11"/>
  <c r="M34" i="11"/>
  <c r="N34" i="11"/>
  <c r="J35" i="11"/>
  <c r="K35" i="11"/>
  <c r="L35" i="11"/>
  <c r="M35" i="11"/>
  <c r="N35" i="11"/>
  <c r="J36" i="11"/>
  <c r="K36" i="11"/>
  <c r="L36" i="11"/>
  <c r="M36" i="11"/>
  <c r="N36" i="11"/>
  <c r="J37" i="11"/>
  <c r="K37" i="11"/>
  <c r="L37" i="11"/>
  <c r="M37" i="11"/>
  <c r="N37" i="11"/>
  <c r="J38" i="11"/>
  <c r="K38" i="11"/>
  <c r="L38" i="11"/>
  <c r="M38" i="11"/>
  <c r="N38" i="11"/>
  <c r="J39" i="11"/>
  <c r="K39" i="11"/>
  <c r="L39" i="11"/>
  <c r="M39" i="11"/>
  <c r="N39" i="11"/>
  <c r="J40" i="11"/>
  <c r="K40" i="11"/>
  <c r="L40" i="11"/>
  <c r="M40" i="11"/>
  <c r="N40" i="11"/>
  <c r="J41" i="11"/>
  <c r="K41" i="11"/>
  <c r="L41" i="11"/>
  <c r="M41" i="11"/>
  <c r="N41" i="11"/>
  <c r="J42" i="11"/>
  <c r="K42" i="11"/>
  <c r="L42" i="11"/>
  <c r="M42" i="11"/>
  <c r="N42" i="11"/>
  <c r="J43" i="11"/>
  <c r="K43" i="11"/>
  <c r="L43" i="11"/>
  <c r="M43" i="11"/>
  <c r="N43" i="11"/>
  <c r="J44" i="11"/>
  <c r="K44" i="11"/>
  <c r="L44" i="11"/>
  <c r="M44" i="11"/>
  <c r="N44" i="11"/>
  <c r="J45" i="11"/>
  <c r="K45" i="11"/>
  <c r="L45" i="11"/>
  <c r="M45" i="11"/>
  <c r="N45" i="11"/>
  <c r="J46" i="11"/>
  <c r="K46" i="11"/>
  <c r="L46" i="11"/>
  <c r="M46" i="11"/>
  <c r="N46" i="11"/>
  <c r="J47" i="11"/>
  <c r="K47" i="11"/>
  <c r="L47" i="11"/>
  <c r="M47" i="11"/>
  <c r="N47" i="11"/>
  <c r="J48" i="11"/>
  <c r="K48" i="11"/>
  <c r="L48" i="11"/>
  <c r="M48" i="11"/>
  <c r="N48" i="11"/>
  <c r="J49" i="11"/>
  <c r="K49" i="11"/>
  <c r="L49" i="11"/>
  <c r="M49" i="11"/>
  <c r="N49" i="11"/>
  <c r="J50" i="11"/>
  <c r="K50" i="11"/>
  <c r="L50" i="11"/>
  <c r="M50" i="11"/>
  <c r="N50" i="11"/>
  <c r="J51" i="11"/>
  <c r="K51" i="11"/>
  <c r="L51" i="11"/>
  <c r="M51" i="11"/>
  <c r="N51" i="11"/>
  <c r="J52" i="11"/>
  <c r="K52" i="11"/>
  <c r="L52" i="11"/>
  <c r="M52" i="11"/>
  <c r="N52" i="11"/>
  <c r="J53" i="11"/>
  <c r="K53" i="11"/>
  <c r="L53" i="11"/>
  <c r="M53" i="11"/>
  <c r="N53" i="11"/>
  <c r="J54" i="11"/>
  <c r="K54" i="11"/>
  <c r="L54" i="11"/>
  <c r="M54" i="11"/>
  <c r="N54" i="11"/>
  <c r="L3" i="11"/>
  <c r="J3" i="11"/>
  <c r="K3" i="11"/>
  <c r="M3" i="11"/>
  <c r="N3" i="11"/>
  <c r="J4" i="11"/>
  <c r="K4" i="11"/>
  <c r="L4" i="11"/>
  <c r="M4" i="11"/>
  <c r="N4" i="11"/>
  <c r="J5" i="11"/>
  <c r="K5" i="11"/>
  <c r="L5" i="11"/>
  <c r="M5" i="11"/>
  <c r="N5" i="11"/>
  <c r="J6" i="11"/>
  <c r="K6" i="11"/>
  <c r="L6" i="11"/>
  <c r="M6" i="11"/>
  <c r="N6" i="11"/>
  <c r="J7" i="11"/>
  <c r="K7" i="11"/>
  <c r="L7" i="11"/>
  <c r="M7" i="11"/>
  <c r="N7" i="11"/>
  <c r="N2" i="11"/>
  <c r="M2" i="11"/>
  <c r="L2" i="11"/>
  <c r="K2" i="11"/>
  <c r="J2" i="11"/>
  <c r="G4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2" i="11"/>
  <c r="E3" i="11"/>
  <c r="F3" i="11"/>
  <c r="G3" i="11"/>
  <c r="H3" i="11"/>
  <c r="E4" i="11"/>
  <c r="F4" i="11"/>
  <c r="H4" i="11"/>
  <c r="E5" i="11"/>
  <c r="F5" i="11"/>
  <c r="G5" i="11"/>
  <c r="H5" i="11"/>
  <c r="E6" i="11"/>
  <c r="F6" i="11"/>
  <c r="G6" i="11"/>
  <c r="H6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E31" i="11"/>
  <c r="F31" i="11"/>
  <c r="G31" i="11"/>
  <c r="H31" i="11"/>
  <c r="E32" i="11"/>
  <c r="F32" i="11"/>
  <c r="G32" i="11"/>
  <c r="H32" i="11"/>
  <c r="E33" i="11"/>
  <c r="F33" i="11"/>
  <c r="G33" i="11"/>
  <c r="H33" i="11"/>
  <c r="E34" i="11"/>
  <c r="F34" i="11"/>
  <c r="G34" i="11"/>
  <c r="H34" i="11"/>
  <c r="E35" i="11"/>
  <c r="F35" i="11"/>
  <c r="G35" i="11"/>
  <c r="H35" i="11"/>
  <c r="E36" i="11"/>
  <c r="F36" i="11"/>
  <c r="G36" i="11"/>
  <c r="H36" i="11"/>
  <c r="E37" i="11"/>
  <c r="F37" i="11"/>
  <c r="G37" i="11"/>
  <c r="H37" i="11"/>
  <c r="E38" i="11"/>
  <c r="F38" i="11"/>
  <c r="G38" i="11"/>
  <c r="H38" i="11"/>
  <c r="E39" i="11"/>
  <c r="F39" i="11"/>
  <c r="G39" i="11"/>
  <c r="H39" i="11"/>
  <c r="E40" i="11"/>
  <c r="F40" i="11"/>
  <c r="G40" i="11"/>
  <c r="H40" i="11"/>
  <c r="E41" i="11"/>
  <c r="F41" i="11"/>
  <c r="G41" i="11"/>
  <c r="H41" i="11"/>
  <c r="E42" i="11"/>
  <c r="F42" i="11"/>
  <c r="G42" i="11"/>
  <c r="H42" i="11"/>
  <c r="E43" i="11"/>
  <c r="F43" i="11"/>
  <c r="G43" i="11"/>
  <c r="H43" i="11"/>
  <c r="E44" i="11"/>
  <c r="F44" i="11"/>
  <c r="G44" i="11"/>
  <c r="H44" i="11"/>
  <c r="E45" i="11"/>
  <c r="F45" i="11"/>
  <c r="G45" i="11"/>
  <c r="H45" i="11"/>
  <c r="E46" i="11"/>
  <c r="F46" i="11"/>
  <c r="G46" i="11"/>
  <c r="H46" i="11"/>
  <c r="E47" i="11"/>
  <c r="F47" i="11"/>
  <c r="G47" i="11"/>
  <c r="H47" i="11"/>
  <c r="E48" i="11"/>
  <c r="F48" i="11"/>
  <c r="G48" i="11"/>
  <c r="H48" i="11"/>
  <c r="E49" i="11"/>
  <c r="F49" i="11"/>
  <c r="G49" i="11"/>
  <c r="H49" i="11"/>
  <c r="E50" i="11"/>
  <c r="F50" i="11"/>
  <c r="G50" i="11"/>
  <c r="H50" i="11"/>
  <c r="E51" i="11"/>
  <c r="F51" i="11"/>
  <c r="G51" i="11"/>
  <c r="H51" i="11"/>
  <c r="E52" i="11"/>
  <c r="F52" i="11"/>
  <c r="G52" i="11"/>
  <c r="H52" i="11"/>
  <c r="E53" i="11"/>
  <c r="F53" i="11"/>
  <c r="G53" i="11"/>
  <c r="H53" i="11"/>
  <c r="E54" i="11"/>
  <c r="F54" i="11"/>
  <c r="G54" i="11"/>
  <c r="H54" i="11"/>
  <c r="H2" i="11"/>
  <c r="G2" i="11"/>
  <c r="F2" i="11"/>
  <c r="E2" i="11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2" i="19"/>
  <c r="G16" i="19"/>
  <c r="I16" i="19"/>
  <c r="H16" i="19"/>
  <c r="H2" i="19"/>
  <c r="D16" i="19"/>
  <c r="E16" i="19"/>
  <c r="F16" i="19"/>
</calcChain>
</file>

<file path=xl/sharedStrings.xml><?xml version="1.0" encoding="utf-8"?>
<sst xmlns="http://schemas.openxmlformats.org/spreadsheetml/2006/main" count="590" uniqueCount="171">
  <si>
    <t>metric</t>
  </si>
  <si>
    <t>Ayrshire and Arran</t>
  </si>
  <si>
    <t>Borders</t>
  </si>
  <si>
    <t>Fife</t>
  </si>
  <si>
    <t>Highland</t>
  </si>
  <si>
    <t>Lanarkshire</t>
  </si>
  <si>
    <t>Grampian</t>
  </si>
  <si>
    <t>Orkney</t>
  </si>
  <si>
    <t>Lothian</t>
  </si>
  <si>
    <t>Tayside</t>
  </si>
  <si>
    <t>Forth Valley</t>
  </si>
  <si>
    <t>Western Isles</t>
  </si>
  <si>
    <t>Dumfries and Galloway</t>
  </si>
  <si>
    <t>Shetland</t>
  </si>
  <si>
    <t>Greater Glasgow and Clyde</t>
  </si>
  <si>
    <t>Crude prevalence of T1 diabetes</t>
  </si>
  <si>
    <t>Crude prevalence of T2 diabetes</t>
  </si>
  <si>
    <t>Estimated % pop undiagnosed diabetes</t>
  </si>
  <si>
    <t>Age/sex standardised prevalence of T1 diabetes</t>
  </si>
  <si>
    <t>Age/sex standardised prevalence of T2 diabetes</t>
  </si>
  <si>
    <t>Crude mortality rate for all people with diabetes</t>
  </si>
  <si>
    <t>% of diabetes pop with recorded BMI</t>
  </si>
  <si>
    <t>% of diabetes pop (T1) with recorded HbA1c</t>
  </si>
  <si>
    <t>% of diabetes pop (T2) with recorded HbA1c</t>
  </si>
  <si>
    <t>% of diabetes pop (T1) with recorded BP</t>
  </si>
  <si>
    <t>% of diabetes pop (T2) with recorded BP</t>
  </si>
  <si>
    <t>% of diabetes pop (T1) with recorded cholesterol</t>
  </si>
  <si>
    <t>% of diabetes pop (T2) with recorded cholesterol</t>
  </si>
  <si>
    <t>% of diabetes pop (T1) with a recorded smoking status</t>
  </si>
  <si>
    <t>% of diabetes pop (T2) with a recorded smoking status</t>
  </si>
  <si>
    <t>% of diabetes pop (T1) with recorded creatinine</t>
  </si>
  <si>
    <t>% of diabetes pop (T2) with recorded creatinine</t>
  </si>
  <si>
    <t>% of diabetes pop (T1) with recorded microalbumin</t>
  </si>
  <si>
    <t>% of diabetes pop (T2) with recorded microalbumin</t>
  </si>
  <si>
    <t>% of diabetes pop (T1) with recorded eGFR</t>
  </si>
  <si>
    <t>% of diabetes pop (T2) with recorded eGFR</t>
  </si>
  <si>
    <t>% of diabetes pop (T1) with recorded eye screen</t>
  </si>
  <si>
    <t>% of diabetes pop (T2) with recorded eye screen</t>
  </si>
  <si>
    <t>% of diabetes pop (T1) with recorded pulses</t>
  </si>
  <si>
    <t>% of diabetes pop (T2) with recorded pulses</t>
  </si>
  <si>
    <t>% of diabetes pop (T1) with recorded foot risk</t>
  </si>
  <si>
    <t>% of diabetes pop (T2) with recorded foot risk</t>
  </si>
  <si>
    <t>% of diabetes pop (T1) current smokers</t>
  </si>
  <si>
    <t>% of diabetes pop (T2) current smokers</t>
  </si>
  <si>
    <t>% of diabetes pop (T1) obese (BMI ≥ 30)</t>
  </si>
  <si>
    <t>% of diabetes pop (T2) obese (BMI ≥ 30)</t>
  </si>
  <si>
    <t>% of diabetes pop (T1) with SBP ≤ 140mmHg</t>
  </si>
  <si>
    <t>% of diabetes pop (T2) with SBP ≤ 140mmHg</t>
  </si>
  <si>
    <t>% of diabetes pop (T1) with cholesterol &gt;5mmol</t>
  </si>
  <si>
    <t>% of diabetes pop (T2) with cholesterol &gt;5mmol</t>
  </si>
  <si>
    <t>% of diabetes pop (T1) with eGFR &lt;15</t>
  </si>
  <si>
    <t>% of diabetes pop (T2) with eGFR &lt;15</t>
  </si>
  <si>
    <t>% of diabetes pop (T1) with end-stage renal failure</t>
  </si>
  <si>
    <t>% of diabetes pop (T2) with end-stage renal failure</t>
  </si>
  <si>
    <t>% of diabetes pop (T1) with diabetic retinopathy</t>
  </si>
  <si>
    <t>% of diabetes pop (T2) with diabetic retinopathy</t>
  </si>
  <si>
    <t>% of diabetes pop (T1) with previous MI</t>
  </si>
  <si>
    <t>% of diabetes pop (T2) with previous MI</t>
  </si>
  <si>
    <t>% of diabetes pop (T1) with previous cardiac revascularisation</t>
  </si>
  <si>
    <t>% of diabetes pop (T2) with previous cardiac revascularisation</t>
  </si>
  <si>
    <t>% of diabetes pop (T1) with previous stroke</t>
  </si>
  <si>
    <t>% of diabetes pop (T2) with previous stroke</t>
  </si>
  <si>
    <t>% of diabetes pop (T1) with previous foot ulcer</t>
  </si>
  <si>
    <t>% of diabetes pop (T2) with previous foot ulcer</t>
  </si>
  <si>
    <t>% of diabetes pop (T1) with previous lower limb amputation</t>
  </si>
  <si>
    <t>% of diabetes pop (T2) with previous lower limb amputation</t>
  </si>
  <si>
    <t>T1</t>
  </si>
  <si>
    <t>crude prevalence of diabetes</t>
  </si>
  <si>
    <t>T2</t>
  </si>
  <si>
    <t>S08000001</t>
  </si>
  <si>
    <t>S08000002</t>
  </si>
  <si>
    <t>S08000003</t>
  </si>
  <si>
    <t>S08000004</t>
  </si>
  <si>
    <t>S08000005</t>
  </si>
  <si>
    <t>S08000006</t>
  </si>
  <si>
    <t>S08000007</t>
  </si>
  <si>
    <t>S08000008</t>
  </si>
  <si>
    <t>S08000009</t>
  </si>
  <si>
    <t>S08000010</t>
  </si>
  <si>
    <t>S08000011</t>
  </si>
  <si>
    <t>S08000012</t>
  </si>
  <si>
    <t>S08000013</t>
  </si>
  <si>
    <t>S08000014</t>
  </si>
  <si>
    <t>latitude</t>
  </si>
  <si>
    <t>longitude</t>
  </si>
  <si>
    <t>A</t>
  </si>
  <si>
    <t>B</t>
  </si>
  <si>
    <t>Y</t>
  </si>
  <si>
    <t>F</t>
  </si>
  <si>
    <t>V</t>
  </si>
  <si>
    <t>N</t>
  </si>
  <si>
    <t>G</t>
  </si>
  <si>
    <t>H</t>
  </si>
  <si>
    <t>L</t>
  </si>
  <si>
    <t>S</t>
  </si>
  <si>
    <t>R</t>
  </si>
  <si>
    <t>Z</t>
  </si>
  <si>
    <t>T</t>
  </si>
  <si>
    <t>W</t>
  </si>
  <si>
    <t>code</t>
  </si>
  <si>
    <t>id</t>
  </si>
  <si>
    <t>name</t>
  </si>
  <si>
    <t>t1dm</t>
  </si>
  <si>
    <t>t2dm</t>
  </si>
  <si>
    <t>description</t>
  </si>
  <si>
    <t>other</t>
  </si>
  <si>
    <t>all</t>
  </si>
  <si>
    <t>% of diabetes pop (T1) with HbA1c &gt; 75mmol/mol</t>
  </si>
  <si>
    <t>% of diabetes pop (T2) with HbA1c &gt; 75mmol/mol</t>
  </si>
  <si>
    <t>midyrpopest</t>
  </si>
  <si>
    <t>typedm</t>
  </si>
  <si>
    <t>hbid</t>
  </si>
  <si>
    <t>measurev</t>
  </si>
  <si>
    <t>measurep</t>
  </si>
  <si>
    <t>min</t>
  </si>
  <si>
    <t>max</t>
  </si>
  <si>
    <t>mean</t>
  </si>
  <si>
    <t>Scotland</t>
  </si>
  <si>
    <t>prevalence</t>
  </si>
  <si>
    <t>% of diabetes pop with HbA1c &gt; 75 mmol/mol</t>
  </si>
  <si>
    <t>category</t>
  </si>
  <si>
    <t>prevalence, incidence &amp; mortality</t>
  </si>
  <si>
    <t>quality of recording</t>
  </si>
  <si>
    <t>smoking</t>
  </si>
  <si>
    <t>obesity &amp; hypertension</t>
  </si>
  <si>
    <t>microvascular complications</t>
  </si>
  <si>
    <t>metabolic complications</t>
  </si>
  <si>
    <t>macrovascular complications</t>
  </si>
  <si>
    <t>stdev</t>
  </si>
  <si>
    <t>A (n)</t>
  </si>
  <si>
    <t>B (n)</t>
  </si>
  <si>
    <t>Y (n)</t>
  </si>
  <si>
    <t>F (n)</t>
  </si>
  <si>
    <t>V (n)</t>
  </si>
  <si>
    <t>G (n)</t>
  </si>
  <si>
    <t>H (n)</t>
  </si>
  <si>
    <t>L (n)</t>
  </si>
  <si>
    <t>S (n)</t>
  </si>
  <si>
    <t>R (n)</t>
  </si>
  <si>
    <t>Z (n)</t>
  </si>
  <si>
    <t>T (n)</t>
  </si>
  <si>
    <t>W (n)</t>
  </si>
  <si>
    <t>unit</t>
  </si>
  <si>
    <t>sr</t>
  </si>
  <si>
    <t>%</t>
  </si>
  <si>
    <t>A (%)</t>
  </si>
  <si>
    <t>B (%)</t>
  </si>
  <si>
    <t>Y (%)</t>
  </si>
  <si>
    <t>F (%)</t>
  </si>
  <si>
    <t>V (%)</t>
  </si>
  <si>
    <t>N (%)</t>
  </si>
  <si>
    <t>G (%)</t>
  </si>
  <si>
    <t>H (%)</t>
  </si>
  <si>
    <t>L (%)</t>
  </si>
  <si>
    <t>S (%)</t>
  </si>
  <si>
    <t>R (%)</t>
  </si>
  <si>
    <t>Z (%)</t>
  </si>
  <si>
    <t>T (%)</t>
  </si>
  <si>
    <t>W (%)</t>
  </si>
  <si>
    <t>N (n)</t>
  </si>
  <si>
    <t>median</t>
  </si>
  <si>
    <t>p05</t>
  </si>
  <si>
    <t>p25</t>
  </si>
  <si>
    <t>p50</t>
  </si>
  <si>
    <t>p95</t>
  </si>
  <si>
    <t>p75</t>
  </si>
  <si>
    <t>% of diabetes pop with HbA1c recorded</t>
  </si>
  <si>
    <t>year</t>
  </si>
  <si>
    <t>midyrpe</t>
  </si>
  <si>
    <t>prevalence_n</t>
  </si>
  <si>
    <t>prevalence_p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</si>
</sst>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6" tint="-0.249977111117893"/>
      <name val="Calibri"/>
      <scheme val="minor"/>
    </font>
    <font>
      <b/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0" fillId="0" borderId="0" xfId="0" applyFont="1" applyBorder="1" applyAlignment="1">
      <alignment wrapText="1"/>
    </xf>
    <xf numFmtId="164" fontId="0" fillId="0" borderId="0" xfId="0" applyNumberFormat="1" applyFont="1" applyBorder="1" applyAlignment="1">
      <alignment horizontal="right" vertical="center" wrapText="1"/>
    </xf>
    <xf numFmtId="164" fontId="0" fillId="0" borderId="2" xfId="0" applyNumberFormat="1" applyFont="1" applyBorder="1" applyAlignment="1">
      <alignment horizontal="right" vertical="center" wrapText="1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166" fontId="1" fillId="0" borderId="1" xfId="0" applyNumberFormat="1" applyFont="1" applyBorder="1"/>
    <xf numFmtId="0" fontId="0" fillId="0" borderId="0" xfId="0" applyFont="1"/>
    <xf numFmtId="166" fontId="0" fillId="0" borderId="0" xfId="0" applyNumberFormat="1" applyFont="1"/>
    <xf numFmtId="0" fontId="1" fillId="0" borderId="3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1" xfId="0" applyFont="1" applyBorder="1"/>
    <xf numFmtId="166" fontId="0" fillId="0" borderId="1" xfId="0" applyNumberFormat="1" applyFont="1" applyBorder="1"/>
    <xf numFmtId="166" fontId="1" fillId="0" borderId="3" xfId="0" applyNumberFormat="1" applyFont="1" applyBorder="1"/>
    <xf numFmtId="166" fontId="0" fillId="0" borderId="2" xfId="0" applyNumberFormat="1" applyFont="1" applyBorder="1"/>
    <xf numFmtId="166" fontId="0" fillId="0" borderId="3" xfId="0" applyNumberFormat="1" applyFont="1" applyBorder="1"/>
    <xf numFmtId="0" fontId="0" fillId="0" borderId="0" xfId="0" applyFont="1" applyBorder="1"/>
    <xf numFmtId="1" fontId="0" fillId="0" borderId="0" xfId="1" applyNumberFormat="1" applyFont="1"/>
    <xf numFmtId="1" fontId="0" fillId="0" borderId="2" xfId="1" applyNumberFormat="1" applyFont="1" applyBorder="1"/>
    <xf numFmtId="1" fontId="0" fillId="0" borderId="1" xfId="1" applyNumberFormat="1" applyFont="1" applyBorder="1"/>
    <xf numFmtId="1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Font="1" applyFill="1" applyBorder="1"/>
    <xf numFmtId="1" fontId="0" fillId="0" borderId="5" xfId="0" applyNumberFormat="1" applyBorder="1"/>
    <xf numFmtId="0" fontId="0" fillId="0" borderId="6" xfId="0" applyBorder="1"/>
    <xf numFmtId="1" fontId="0" fillId="0" borderId="6" xfId="0" applyNumberFormat="1" applyBorder="1"/>
    <xf numFmtId="164" fontId="0" fillId="0" borderId="1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10" fontId="3" fillId="0" borderId="7" xfId="2" applyNumberFormat="1" applyFont="1" applyFill="1" applyBorder="1"/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5" fontId="1" fillId="0" borderId="7" xfId="1" applyNumberFormat="1" applyFont="1" applyBorder="1"/>
    <xf numFmtId="165" fontId="1" fillId="0" borderId="3" xfId="1" applyNumberFormat="1" applyFont="1" applyBorder="1"/>
    <xf numFmtId="1" fontId="3" fillId="0" borderId="2" xfId="1" applyNumberFormat="1" applyFont="1" applyFill="1" applyBorder="1"/>
    <xf numFmtId="1" fontId="3" fillId="0" borderId="3" xfId="1" applyNumberFormat="1" applyFont="1" applyFill="1" applyBorder="1"/>
    <xf numFmtId="10" fontId="3" fillId="0" borderId="8" xfId="2" applyNumberFormat="1" applyFont="1" applyFill="1" applyBorder="1"/>
    <xf numFmtId="10" fontId="3" fillId="0" borderId="4" xfId="2" applyNumberFormat="1" applyFont="1" applyFill="1" applyBorder="1"/>
    <xf numFmtId="0" fontId="0" fillId="0" borderId="2" xfId="0" applyFont="1" applyBorder="1" applyAlignment="1">
      <alignment wrapText="1"/>
    </xf>
    <xf numFmtId="0" fontId="0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Fill="1" applyBorder="1"/>
    <xf numFmtId="164" fontId="6" fillId="0" borderId="0" xfId="0" applyNumberFormat="1" applyFont="1" applyFill="1" applyBorder="1" applyAlignment="1">
      <alignment horizontal="right" vertical="center"/>
    </xf>
    <xf numFmtId="0" fontId="6" fillId="0" borderId="0" xfId="0" applyFont="1" applyFill="1"/>
    <xf numFmtId="164" fontId="6" fillId="0" borderId="0" xfId="0" applyNumberFormat="1" applyFont="1" applyFill="1" applyBorder="1" applyAlignment="1">
      <alignment horizontal="right"/>
    </xf>
    <xf numFmtId="164" fontId="6" fillId="0" borderId="2" xfId="0" applyNumberFormat="1" applyFont="1" applyFill="1" applyBorder="1" applyAlignment="1">
      <alignment horizontal="right" vertical="center"/>
    </xf>
    <xf numFmtId="164" fontId="6" fillId="0" borderId="2" xfId="0" applyNumberFormat="1" applyFont="1" applyFill="1" applyBorder="1" applyAlignment="1">
      <alignment horizontal="right"/>
    </xf>
    <xf numFmtId="164" fontId="0" fillId="0" borderId="0" xfId="0" applyNumberFormat="1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164" fontId="0" fillId="0" borderId="2" xfId="0" applyNumberFormat="1" applyFont="1" applyBorder="1" applyAlignment="1">
      <alignment wrapText="1"/>
    </xf>
    <xf numFmtId="164" fontId="0" fillId="0" borderId="3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right" vertical="center" wrapText="1"/>
    </xf>
    <xf numFmtId="164" fontId="3" fillId="0" borderId="2" xfId="0" applyNumberFormat="1" applyFont="1" applyFill="1" applyBorder="1" applyAlignment="1">
      <alignment horizontal="right" vertical="center"/>
    </xf>
    <xf numFmtId="164" fontId="3" fillId="0" borderId="2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64" fontId="7" fillId="2" borderId="3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3" xfId="0" applyFill="1" applyBorder="1"/>
    <xf numFmtId="0" fontId="0" fillId="4" borderId="9" xfId="0" applyFill="1" applyBorder="1" applyAlignment="1">
      <alignment horizontal="left" vertical="center"/>
    </xf>
    <xf numFmtId="0" fontId="0" fillId="4" borderId="0" xfId="0" applyFill="1" applyBorder="1"/>
    <xf numFmtId="0" fontId="0" fillId="4" borderId="10" xfId="0" applyFill="1" applyBorder="1" applyAlignment="1">
      <alignment horizontal="left" vertical="center"/>
    </xf>
    <xf numFmtId="0" fontId="0" fillId="4" borderId="1" xfId="0" applyFill="1" applyBorder="1"/>
    <xf numFmtId="164" fontId="0" fillId="0" borderId="0" xfId="0" applyNumberFormat="1" applyBorder="1"/>
    <xf numFmtId="0" fontId="0" fillId="0" borderId="1" xfId="0" applyFill="1" applyBorder="1"/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Font="1"/>
    <xf numFmtId="0" fontId="0" fillId="4" borderId="9" xfId="0" applyFont="1" applyFill="1" applyBorder="1" applyAlignment="1">
      <alignment horizontal="left" vertical="center"/>
    </xf>
    <xf numFmtId="10" fontId="0" fillId="0" borderId="0" xfId="0" applyNumberFormat="1"/>
    <xf numFmtId="10" fontId="0" fillId="0" borderId="1" xfId="0" applyNumberFormat="1" applyBorder="1"/>
    <xf numFmtId="10" fontId="0" fillId="0" borderId="0" xfId="0" applyNumberFormat="1" applyFill="1"/>
    <xf numFmtId="10" fontId="0" fillId="0" borderId="1" xfId="0" applyNumberFormat="1" applyFill="1" applyBorder="1"/>
  </cellXfs>
  <cellStyles count="10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E2" sqref="E2:E15"/>
    </sheetView>
  </sheetViews>
  <sheetFormatPr baseColWidth="10" defaultColWidth="8.83203125" defaultRowHeight="14" x14ac:dyDescent="0"/>
  <cols>
    <col min="1" max="1" width="12.1640625" customWidth="1"/>
    <col min="3" max="3" width="25.1640625" bestFit="1" customWidth="1"/>
    <col min="4" max="11" width="13.83203125" customWidth="1"/>
  </cols>
  <sheetData>
    <row r="1" spans="1:11">
      <c r="A1" s="18" t="s">
        <v>99</v>
      </c>
      <c r="B1" s="14" t="s">
        <v>100</v>
      </c>
      <c r="C1" s="18" t="s">
        <v>101</v>
      </c>
      <c r="D1" s="1" t="s">
        <v>102</v>
      </c>
      <c r="E1" s="1" t="s">
        <v>103</v>
      </c>
      <c r="F1" s="1" t="s">
        <v>105</v>
      </c>
      <c r="G1" s="13" t="s">
        <v>106</v>
      </c>
      <c r="H1" s="45" t="s">
        <v>118</v>
      </c>
      <c r="I1" s="46" t="s">
        <v>109</v>
      </c>
      <c r="J1" s="15" t="s">
        <v>83</v>
      </c>
      <c r="K1" s="23" t="s">
        <v>84</v>
      </c>
    </row>
    <row r="2" spans="1:11">
      <c r="A2" s="19" t="s">
        <v>69</v>
      </c>
      <c r="B2" s="16" t="s">
        <v>85</v>
      </c>
      <c r="C2" s="19" t="s">
        <v>1</v>
      </c>
      <c r="D2" s="27">
        <v>2221</v>
      </c>
      <c r="E2" s="27">
        <v>17919</v>
      </c>
      <c r="F2" s="27">
        <v>35</v>
      </c>
      <c r="G2" s="28">
        <f>SUM(D2:F2)</f>
        <v>20175</v>
      </c>
      <c r="H2" s="49">
        <f t="shared" ref="H2:H16" si="0">G2/I2</f>
        <v>5.4993730578422287E-2</v>
      </c>
      <c r="I2" s="47">
        <v>366860</v>
      </c>
      <c r="J2" s="17">
        <v>55.566175687500007</v>
      </c>
      <c r="K2" s="24">
        <v>-4.609001654166665</v>
      </c>
    </row>
    <row r="3" spans="1:11">
      <c r="A3" s="19" t="s">
        <v>70</v>
      </c>
      <c r="B3" s="16" t="s">
        <v>86</v>
      </c>
      <c r="C3" s="19" t="s">
        <v>2</v>
      </c>
      <c r="D3" s="27">
        <v>614</v>
      </c>
      <c r="E3" s="27">
        <v>4846</v>
      </c>
      <c r="F3" s="27">
        <v>33</v>
      </c>
      <c r="G3" s="28">
        <f t="shared" ref="G3:G15" si="1">SUM(D3:F3)</f>
        <v>5493</v>
      </c>
      <c r="H3" s="49">
        <f t="shared" si="0"/>
        <v>4.8666607601665635E-2</v>
      </c>
      <c r="I3" s="47">
        <v>112870</v>
      </c>
      <c r="J3" s="17">
        <v>55.60719344615385</v>
      </c>
      <c r="K3" s="24">
        <v>-2.7004535461538461</v>
      </c>
    </row>
    <row r="4" spans="1:11">
      <c r="A4" s="19" t="s">
        <v>71</v>
      </c>
      <c r="B4" s="16" t="s">
        <v>87</v>
      </c>
      <c r="C4" s="19" t="s">
        <v>12</v>
      </c>
      <c r="D4" s="27">
        <v>893</v>
      </c>
      <c r="E4" s="27">
        <v>7236</v>
      </c>
      <c r="F4" s="27">
        <v>39</v>
      </c>
      <c r="G4" s="28">
        <f t="shared" si="1"/>
        <v>8168</v>
      </c>
      <c r="H4" s="49">
        <f t="shared" si="0"/>
        <v>5.5118429043795131E-2</v>
      </c>
      <c r="I4" s="47">
        <v>148190</v>
      </c>
      <c r="J4" s="17">
        <v>55.027784740932674</v>
      </c>
      <c r="K4" s="24">
        <v>-3.8202527512953344</v>
      </c>
    </row>
    <row r="5" spans="1:11">
      <c r="A5" s="19" t="s">
        <v>72</v>
      </c>
      <c r="B5" s="16" t="s">
        <v>88</v>
      </c>
      <c r="C5" s="19" t="s">
        <v>3</v>
      </c>
      <c r="D5" s="27">
        <v>1969</v>
      </c>
      <c r="E5" s="27">
        <v>16164</v>
      </c>
      <c r="F5" s="27">
        <v>59</v>
      </c>
      <c r="G5" s="28">
        <f t="shared" si="1"/>
        <v>18192</v>
      </c>
      <c r="H5" s="49">
        <f t="shared" si="0"/>
        <v>4.9848607324391343E-2</v>
      </c>
      <c r="I5" s="47">
        <v>364945</v>
      </c>
      <c r="J5" s="17">
        <v>56.163072748344334</v>
      </c>
      <c r="K5" s="24">
        <v>-3.2001611412803546</v>
      </c>
    </row>
    <row r="6" spans="1:11">
      <c r="A6" s="19" t="s">
        <v>73</v>
      </c>
      <c r="B6" s="16" t="s">
        <v>89</v>
      </c>
      <c r="C6" s="19" t="s">
        <v>10</v>
      </c>
      <c r="D6" s="27">
        <v>1606</v>
      </c>
      <c r="E6" s="27">
        <v>12528</v>
      </c>
      <c r="F6" s="27">
        <v>67</v>
      </c>
      <c r="G6" s="28">
        <f t="shared" si="1"/>
        <v>14201</v>
      </c>
      <c r="H6" s="49">
        <f t="shared" si="0"/>
        <v>4.8403809316054619E-2</v>
      </c>
      <c r="I6" s="47">
        <v>293386</v>
      </c>
      <c r="J6" s="17">
        <v>56.064990280323407</v>
      </c>
      <c r="K6" s="24">
        <v>-3.8520161617250697</v>
      </c>
    </row>
    <row r="7" spans="1:11">
      <c r="A7" s="19" t="s">
        <v>74</v>
      </c>
      <c r="B7" s="16" t="s">
        <v>90</v>
      </c>
      <c r="C7" s="19" t="s">
        <v>6</v>
      </c>
      <c r="D7" s="27">
        <v>3053</v>
      </c>
      <c r="E7" s="27">
        <v>20902</v>
      </c>
      <c r="F7" s="27">
        <v>85</v>
      </c>
      <c r="G7" s="28">
        <f t="shared" si="1"/>
        <v>24040</v>
      </c>
      <c r="H7" s="49">
        <f t="shared" si="0"/>
        <v>4.3659874323489882E-2</v>
      </c>
      <c r="I7" s="47">
        <v>550620</v>
      </c>
      <c r="J7" s="17">
        <v>57.306753697368443</v>
      </c>
      <c r="K7" s="24">
        <v>-2.39230568859649</v>
      </c>
    </row>
    <row r="8" spans="1:11">
      <c r="A8" s="19" t="s">
        <v>75</v>
      </c>
      <c r="B8" s="16" t="s">
        <v>91</v>
      </c>
      <c r="C8" s="19" t="s">
        <v>14</v>
      </c>
      <c r="D8" s="27">
        <v>6180</v>
      </c>
      <c r="E8" s="27">
        <v>50005</v>
      </c>
      <c r="F8" s="27">
        <v>527</v>
      </c>
      <c r="G8" s="28">
        <f t="shared" si="1"/>
        <v>56712</v>
      </c>
      <c r="H8" s="49">
        <f t="shared" si="0"/>
        <v>4.7108076453437661E-2</v>
      </c>
      <c r="I8" s="47">
        <v>1203870</v>
      </c>
      <c r="J8" s="17">
        <v>55.868988067209798</v>
      </c>
      <c r="K8" s="24">
        <v>-4.3449574005431044</v>
      </c>
    </row>
    <row r="9" spans="1:11">
      <c r="A9" s="19" t="s">
        <v>76</v>
      </c>
      <c r="B9" s="16" t="s">
        <v>92</v>
      </c>
      <c r="C9" s="19" t="s">
        <v>4</v>
      </c>
      <c r="D9" s="27">
        <v>1758</v>
      </c>
      <c r="E9" s="27">
        <v>12479</v>
      </c>
      <c r="F9" s="27">
        <v>128</v>
      </c>
      <c r="G9" s="28">
        <f t="shared" si="1"/>
        <v>14365</v>
      </c>
      <c r="H9" s="49">
        <f t="shared" si="0"/>
        <v>4.6214972814721873E-2</v>
      </c>
      <c r="I9" s="47">
        <v>310830</v>
      </c>
      <c r="J9" s="17">
        <v>57.144289492753657</v>
      </c>
      <c r="K9" s="24">
        <v>-4.5762839468599044</v>
      </c>
    </row>
    <row r="10" spans="1:11">
      <c r="A10" s="19" t="s">
        <v>77</v>
      </c>
      <c r="B10" s="16" t="s">
        <v>93</v>
      </c>
      <c r="C10" s="19" t="s">
        <v>5</v>
      </c>
      <c r="D10" s="27">
        <v>3513</v>
      </c>
      <c r="E10" s="27">
        <v>24998</v>
      </c>
      <c r="F10" s="27">
        <v>118</v>
      </c>
      <c r="G10" s="28">
        <f t="shared" si="1"/>
        <v>28629</v>
      </c>
      <c r="H10" s="49">
        <f t="shared" si="0"/>
        <v>5.0898081165985452E-2</v>
      </c>
      <c r="I10" s="47">
        <v>562477</v>
      </c>
      <c r="J10" s="17">
        <v>55.802350703856774</v>
      </c>
      <c r="K10" s="24">
        <v>-4.0026567245179079</v>
      </c>
    </row>
    <row r="11" spans="1:11">
      <c r="A11" s="19" t="s">
        <v>78</v>
      </c>
      <c r="B11" s="16" t="s">
        <v>94</v>
      </c>
      <c r="C11" s="19" t="s">
        <v>8</v>
      </c>
      <c r="D11" s="27">
        <v>4175</v>
      </c>
      <c r="E11" s="27">
        <v>29551</v>
      </c>
      <c r="F11" s="27">
        <v>298</v>
      </c>
      <c r="G11" s="28">
        <f t="shared" si="1"/>
        <v>34024</v>
      </c>
      <c r="H11" s="49">
        <f t="shared" si="0"/>
        <v>4.0663980753211086E-2</v>
      </c>
      <c r="I11" s="47">
        <v>836711</v>
      </c>
      <c r="J11" s="17">
        <v>55.926776633064541</v>
      </c>
      <c r="K11" s="24">
        <v>-3.2422757217741895</v>
      </c>
    </row>
    <row r="12" spans="1:11">
      <c r="A12" s="19" t="s">
        <v>79</v>
      </c>
      <c r="B12" s="16" t="s">
        <v>95</v>
      </c>
      <c r="C12" s="19" t="s">
        <v>7</v>
      </c>
      <c r="D12" s="27">
        <v>120</v>
      </c>
      <c r="E12" s="27">
        <v>853</v>
      </c>
      <c r="F12" s="27">
        <v>0</v>
      </c>
      <c r="G12" s="28">
        <f t="shared" si="1"/>
        <v>973</v>
      </c>
      <c r="H12" s="49">
        <f t="shared" si="0"/>
        <v>4.838388861263053E-2</v>
      </c>
      <c r="I12" s="47">
        <v>20110</v>
      </c>
      <c r="J12" s="17">
        <v>59.000222259259267</v>
      </c>
      <c r="K12" s="24">
        <v>-3.0264093703703705</v>
      </c>
    </row>
    <row r="13" spans="1:11">
      <c r="A13" s="19" t="s">
        <v>80</v>
      </c>
      <c r="B13" s="16" t="s">
        <v>96</v>
      </c>
      <c r="C13" s="19" t="s">
        <v>13</v>
      </c>
      <c r="D13" s="27">
        <v>124</v>
      </c>
      <c r="E13" s="27">
        <v>871</v>
      </c>
      <c r="F13" s="27">
        <v>4</v>
      </c>
      <c r="G13" s="28">
        <f t="shared" si="1"/>
        <v>999</v>
      </c>
      <c r="H13" s="49">
        <f t="shared" si="0"/>
        <v>4.4598214285714283E-2</v>
      </c>
      <c r="I13" s="47">
        <v>22400</v>
      </c>
      <c r="J13" s="17">
        <v>60.220431733333349</v>
      </c>
      <c r="K13" s="24">
        <v>-1.2161150666666667</v>
      </c>
    </row>
    <row r="14" spans="1:11">
      <c r="A14" s="19" t="s">
        <v>81</v>
      </c>
      <c r="B14" s="16" t="s">
        <v>97</v>
      </c>
      <c r="C14" s="19" t="s">
        <v>9</v>
      </c>
      <c r="D14" s="27">
        <v>1864</v>
      </c>
      <c r="E14" s="27">
        <v>18104</v>
      </c>
      <c r="F14" s="27">
        <v>98</v>
      </c>
      <c r="G14" s="28">
        <f t="shared" si="1"/>
        <v>20066</v>
      </c>
      <c r="H14" s="49">
        <f t="shared" si="0"/>
        <v>4.983595808673235E-2</v>
      </c>
      <c r="I14" s="47">
        <v>402641</v>
      </c>
      <c r="J14" s="17">
        <v>56.496416473790269</v>
      </c>
      <c r="K14" s="24">
        <v>-3.0871150322580667</v>
      </c>
    </row>
    <row r="15" spans="1:11">
      <c r="A15" s="20" t="s">
        <v>82</v>
      </c>
      <c r="B15" s="21" t="s">
        <v>98</v>
      </c>
      <c r="C15" s="20" t="s">
        <v>11</v>
      </c>
      <c r="D15" s="29">
        <v>182</v>
      </c>
      <c r="E15" s="29">
        <v>1058</v>
      </c>
      <c r="F15" s="29">
        <v>1</v>
      </c>
      <c r="G15" s="30">
        <f t="shared" si="1"/>
        <v>1241</v>
      </c>
      <c r="H15" s="40">
        <f t="shared" si="0"/>
        <v>4.7384497899961818E-2</v>
      </c>
      <c r="I15" s="48">
        <v>26190</v>
      </c>
      <c r="J15" s="22">
        <v>57.991980777777776</v>
      </c>
      <c r="K15" s="25">
        <v>-6.6767360833333322</v>
      </c>
    </row>
    <row r="16" spans="1:11">
      <c r="A16" s="31"/>
      <c r="B16" s="32"/>
      <c r="C16" s="33" t="s">
        <v>117</v>
      </c>
      <c r="D16" s="34">
        <f t="shared" ref="D16:I16" si="2">SUM(D2:D15)</f>
        <v>28272</v>
      </c>
      <c r="E16" s="34">
        <f t="shared" si="2"/>
        <v>217514</v>
      </c>
      <c r="F16" s="34">
        <f t="shared" si="2"/>
        <v>1492</v>
      </c>
      <c r="G16" s="36">
        <f t="shared" si="2"/>
        <v>247278</v>
      </c>
      <c r="H16" s="50">
        <f t="shared" si="0"/>
        <v>4.7352214626299766E-2</v>
      </c>
      <c r="I16" s="36">
        <f t="shared" si="2"/>
        <v>5222100</v>
      </c>
      <c r="J16" s="32"/>
      <c r="K16" s="35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zoomScale="125" zoomScaleNormal="125" zoomScalePageLayoutView="125" workbookViewId="0">
      <selection activeCell="E45" sqref="E45"/>
    </sheetView>
  </sheetViews>
  <sheetFormatPr baseColWidth="10" defaultRowHeight="14" x14ac:dyDescent="0"/>
  <cols>
    <col min="7" max="7" width="12.6640625" customWidth="1"/>
  </cols>
  <sheetData>
    <row r="1" spans="1:8" s="14" customFormat="1">
      <c r="A1" s="14" t="s">
        <v>99</v>
      </c>
      <c r="B1" s="14" t="s">
        <v>167</v>
      </c>
      <c r="C1" s="14" t="s">
        <v>102</v>
      </c>
      <c r="D1" s="14" t="s">
        <v>103</v>
      </c>
      <c r="E1" s="14" t="s">
        <v>105</v>
      </c>
      <c r="F1" s="14" t="s">
        <v>168</v>
      </c>
      <c r="G1" s="14" t="s">
        <v>169</v>
      </c>
      <c r="H1" s="14" t="s">
        <v>170</v>
      </c>
    </row>
    <row r="2" spans="1:8">
      <c r="A2" t="s">
        <v>69</v>
      </c>
      <c r="B2">
        <v>2011</v>
      </c>
      <c r="C2">
        <v>2221</v>
      </c>
      <c r="D2">
        <v>17919</v>
      </c>
      <c r="E2">
        <v>35</v>
      </c>
      <c r="F2">
        <v>366860</v>
      </c>
      <c r="G2">
        <f>SUM(C2:E2)</f>
        <v>20175</v>
      </c>
      <c r="H2" s="90">
        <f>G2/F2</f>
        <v>5.4993730578422287E-2</v>
      </c>
    </row>
    <row r="3" spans="1:8">
      <c r="A3" t="s">
        <v>70</v>
      </c>
      <c r="B3">
        <v>2011</v>
      </c>
      <c r="C3">
        <v>614</v>
      </c>
      <c r="D3">
        <v>4846</v>
      </c>
      <c r="E3">
        <v>33</v>
      </c>
      <c r="F3">
        <v>112870</v>
      </c>
      <c r="G3">
        <f t="shared" ref="G3:G66" si="0">SUM(C3:E3)</f>
        <v>5493</v>
      </c>
      <c r="H3" s="90">
        <f t="shared" ref="H3:H66" si="1">G3/F3</f>
        <v>4.8666607601665635E-2</v>
      </c>
    </row>
    <row r="4" spans="1:8">
      <c r="A4" t="s">
        <v>71</v>
      </c>
      <c r="B4">
        <v>2011</v>
      </c>
      <c r="C4">
        <v>893</v>
      </c>
      <c r="D4">
        <v>7236</v>
      </c>
      <c r="E4">
        <v>39</v>
      </c>
      <c r="F4">
        <v>148190</v>
      </c>
      <c r="G4">
        <f t="shared" si="0"/>
        <v>8168</v>
      </c>
      <c r="H4" s="90">
        <f t="shared" si="1"/>
        <v>5.5118429043795131E-2</v>
      </c>
    </row>
    <row r="5" spans="1:8">
      <c r="A5" t="s">
        <v>72</v>
      </c>
      <c r="B5">
        <v>2011</v>
      </c>
      <c r="C5">
        <v>1969</v>
      </c>
      <c r="D5">
        <v>16164</v>
      </c>
      <c r="E5">
        <v>59</v>
      </c>
      <c r="F5">
        <v>364945</v>
      </c>
      <c r="G5">
        <f t="shared" si="0"/>
        <v>18192</v>
      </c>
      <c r="H5" s="90">
        <f t="shared" si="1"/>
        <v>4.9848607324391343E-2</v>
      </c>
    </row>
    <row r="6" spans="1:8">
      <c r="A6" t="s">
        <v>73</v>
      </c>
      <c r="B6">
        <v>2011</v>
      </c>
      <c r="C6">
        <v>1606</v>
      </c>
      <c r="D6">
        <v>12528</v>
      </c>
      <c r="E6">
        <v>67</v>
      </c>
      <c r="F6">
        <v>293386</v>
      </c>
      <c r="G6">
        <f t="shared" si="0"/>
        <v>14201</v>
      </c>
      <c r="H6" s="90">
        <f t="shared" si="1"/>
        <v>4.8403809316054619E-2</v>
      </c>
    </row>
    <row r="7" spans="1:8">
      <c r="A7" t="s">
        <v>74</v>
      </c>
      <c r="B7">
        <v>2011</v>
      </c>
      <c r="C7">
        <v>3053</v>
      </c>
      <c r="D7">
        <v>20902</v>
      </c>
      <c r="E7">
        <v>85</v>
      </c>
      <c r="F7">
        <v>550620</v>
      </c>
      <c r="G7">
        <f t="shared" si="0"/>
        <v>24040</v>
      </c>
      <c r="H7" s="90">
        <f t="shared" si="1"/>
        <v>4.3659874323489882E-2</v>
      </c>
    </row>
    <row r="8" spans="1:8">
      <c r="A8" t="s">
        <v>75</v>
      </c>
      <c r="B8">
        <v>2011</v>
      </c>
      <c r="C8">
        <v>6180</v>
      </c>
      <c r="D8">
        <v>50005</v>
      </c>
      <c r="E8">
        <v>527</v>
      </c>
      <c r="F8">
        <v>1203870</v>
      </c>
      <c r="G8">
        <f t="shared" si="0"/>
        <v>56712</v>
      </c>
      <c r="H8" s="90">
        <f t="shared" si="1"/>
        <v>4.7108076453437661E-2</v>
      </c>
    </row>
    <row r="9" spans="1:8">
      <c r="A9" t="s">
        <v>76</v>
      </c>
      <c r="B9">
        <v>2011</v>
      </c>
      <c r="C9">
        <v>1758</v>
      </c>
      <c r="D9">
        <v>12479</v>
      </c>
      <c r="E9">
        <v>128</v>
      </c>
      <c r="F9">
        <v>310830</v>
      </c>
      <c r="G9">
        <f t="shared" si="0"/>
        <v>14365</v>
      </c>
      <c r="H9" s="90">
        <f t="shared" si="1"/>
        <v>4.6214972814721873E-2</v>
      </c>
    </row>
    <row r="10" spans="1:8">
      <c r="A10" t="s">
        <v>77</v>
      </c>
      <c r="B10">
        <v>2011</v>
      </c>
      <c r="C10">
        <v>3513</v>
      </c>
      <c r="D10">
        <v>24998</v>
      </c>
      <c r="E10">
        <v>118</v>
      </c>
      <c r="F10">
        <v>562477</v>
      </c>
      <c r="G10">
        <f t="shared" si="0"/>
        <v>28629</v>
      </c>
      <c r="H10" s="90">
        <f t="shared" si="1"/>
        <v>5.0898081165985452E-2</v>
      </c>
    </row>
    <row r="11" spans="1:8">
      <c r="A11" t="s">
        <v>78</v>
      </c>
      <c r="B11">
        <v>2011</v>
      </c>
      <c r="C11">
        <v>4175</v>
      </c>
      <c r="D11">
        <v>29551</v>
      </c>
      <c r="E11">
        <v>298</v>
      </c>
      <c r="F11">
        <v>836711</v>
      </c>
      <c r="G11">
        <f t="shared" si="0"/>
        <v>34024</v>
      </c>
      <c r="H11" s="90">
        <f t="shared" si="1"/>
        <v>4.0663980753211086E-2</v>
      </c>
    </row>
    <row r="12" spans="1:8">
      <c r="A12" t="s">
        <v>79</v>
      </c>
      <c r="B12">
        <v>2011</v>
      </c>
      <c r="C12">
        <v>120</v>
      </c>
      <c r="D12">
        <v>853</v>
      </c>
      <c r="E12">
        <v>0</v>
      </c>
      <c r="F12">
        <v>20110</v>
      </c>
      <c r="G12">
        <f t="shared" si="0"/>
        <v>973</v>
      </c>
      <c r="H12" s="90">
        <f t="shared" si="1"/>
        <v>4.838388861263053E-2</v>
      </c>
    </row>
    <row r="13" spans="1:8">
      <c r="A13" t="s">
        <v>80</v>
      </c>
      <c r="B13">
        <v>2011</v>
      </c>
      <c r="C13">
        <v>124</v>
      </c>
      <c r="D13">
        <v>871</v>
      </c>
      <c r="E13">
        <v>4</v>
      </c>
      <c r="F13">
        <v>22400</v>
      </c>
      <c r="G13">
        <f t="shared" si="0"/>
        <v>999</v>
      </c>
      <c r="H13" s="90">
        <f t="shared" si="1"/>
        <v>4.4598214285714283E-2</v>
      </c>
    </row>
    <row r="14" spans="1:8">
      <c r="A14" t="s">
        <v>81</v>
      </c>
      <c r="B14">
        <v>2011</v>
      </c>
      <c r="C14">
        <v>1864</v>
      </c>
      <c r="D14">
        <v>18104</v>
      </c>
      <c r="E14">
        <v>98</v>
      </c>
      <c r="F14">
        <v>402641</v>
      </c>
      <c r="G14">
        <f t="shared" si="0"/>
        <v>20066</v>
      </c>
      <c r="H14" s="90">
        <f t="shared" si="1"/>
        <v>4.983595808673235E-2</v>
      </c>
    </row>
    <row r="15" spans="1:8" s="2" customFormat="1">
      <c r="A15" s="2" t="s">
        <v>82</v>
      </c>
      <c r="B15" s="2">
        <v>2011</v>
      </c>
      <c r="C15" s="2">
        <v>182</v>
      </c>
      <c r="D15" s="2">
        <v>1058</v>
      </c>
      <c r="E15" s="2">
        <v>1</v>
      </c>
      <c r="F15" s="2">
        <v>26190</v>
      </c>
      <c r="G15" s="2">
        <f t="shared" si="0"/>
        <v>1241</v>
      </c>
      <c r="H15" s="91">
        <f t="shared" si="1"/>
        <v>4.7384497899961818E-2</v>
      </c>
    </row>
    <row r="16" spans="1:8">
      <c r="A16" t="s">
        <v>69</v>
      </c>
      <c r="B16">
        <v>2010</v>
      </c>
      <c r="C16">
        <v>2238</v>
      </c>
      <c r="D16">
        <v>16775</v>
      </c>
      <c r="E16">
        <v>62</v>
      </c>
      <c r="F16">
        <v>367160</v>
      </c>
      <c r="G16">
        <f t="shared" si="0"/>
        <v>19075</v>
      </c>
      <c r="H16" s="92">
        <f t="shared" si="1"/>
        <v>5.1952827105349167E-2</v>
      </c>
    </row>
    <row r="17" spans="1:8">
      <c r="A17" t="s">
        <v>70</v>
      </c>
      <c r="B17">
        <v>2010</v>
      </c>
      <c r="C17">
        <v>601</v>
      </c>
      <c r="D17">
        <v>4728</v>
      </c>
      <c r="E17">
        <v>26</v>
      </c>
      <c r="F17">
        <v>112680</v>
      </c>
      <c r="G17">
        <f t="shared" si="0"/>
        <v>5355</v>
      </c>
      <c r="H17" s="92">
        <f t="shared" si="1"/>
        <v>4.7523961661341853E-2</v>
      </c>
    </row>
    <row r="18" spans="1:8">
      <c r="A18" t="s">
        <v>71</v>
      </c>
      <c r="B18">
        <v>2010</v>
      </c>
      <c r="C18">
        <v>888</v>
      </c>
      <c r="D18">
        <v>6836</v>
      </c>
      <c r="E18">
        <v>47</v>
      </c>
      <c r="F18">
        <v>148510</v>
      </c>
      <c r="G18">
        <f t="shared" si="0"/>
        <v>7771</v>
      </c>
      <c r="H18" s="92">
        <f t="shared" si="1"/>
        <v>5.2326442663793681E-2</v>
      </c>
    </row>
    <row r="19" spans="1:8">
      <c r="A19" t="s">
        <v>72</v>
      </c>
      <c r="B19">
        <v>2010</v>
      </c>
      <c r="C19">
        <v>1911</v>
      </c>
      <c r="D19">
        <v>15480</v>
      </c>
      <c r="E19">
        <v>76</v>
      </c>
      <c r="F19">
        <v>363385</v>
      </c>
      <c r="G19">
        <f t="shared" si="0"/>
        <v>17467</v>
      </c>
      <c r="H19" s="92">
        <f t="shared" si="1"/>
        <v>4.8067476643229634E-2</v>
      </c>
    </row>
    <row r="20" spans="1:8">
      <c r="A20" t="s">
        <v>73</v>
      </c>
      <c r="B20">
        <v>2010</v>
      </c>
      <c r="C20">
        <v>1568</v>
      </c>
      <c r="D20">
        <v>12007</v>
      </c>
      <c r="E20">
        <v>43</v>
      </c>
      <c r="F20">
        <v>291383</v>
      </c>
      <c r="G20">
        <f t="shared" si="0"/>
        <v>13618</v>
      </c>
      <c r="H20" s="92">
        <f t="shared" si="1"/>
        <v>4.6735739559274223E-2</v>
      </c>
    </row>
    <row r="21" spans="1:8">
      <c r="A21" t="s">
        <v>74</v>
      </c>
      <c r="B21">
        <v>2010</v>
      </c>
      <c r="C21">
        <v>3045</v>
      </c>
      <c r="D21">
        <v>20227</v>
      </c>
      <c r="E21">
        <v>85</v>
      </c>
      <c r="F21">
        <v>544980</v>
      </c>
      <c r="G21">
        <f t="shared" si="0"/>
        <v>23357</v>
      </c>
      <c r="H21" s="92">
        <f t="shared" si="1"/>
        <v>4.285845352123014E-2</v>
      </c>
    </row>
    <row r="22" spans="1:8">
      <c r="A22" t="s">
        <v>75</v>
      </c>
      <c r="B22">
        <v>2010</v>
      </c>
      <c r="C22">
        <v>6115</v>
      </c>
      <c r="D22">
        <v>48090</v>
      </c>
      <c r="E22">
        <v>265</v>
      </c>
      <c r="F22">
        <v>1199026</v>
      </c>
      <c r="G22">
        <f t="shared" si="0"/>
        <v>54470</v>
      </c>
      <c r="H22" s="92">
        <f t="shared" si="1"/>
        <v>4.5428539497892453E-2</v>
      </c>
    </row>
    <row r="23" spans="1:8">
      <c r="A23" t="s">
        <v>76</v>
      </c>
      <c r="B23">
        <v>2010</v>
      </c>
      <c r="C23">
        <v>1706</v>
      </c>
      <c r="D23">
        <v>12100</v>
      </c>
      <c r="E23">
        <v>108</v>
      </c>
      <c r="F23">
        <v>310530</v>
      </c>
      <c r="G23">
        <f t="shared" si="0"/>
        <v>13914</v>
      </c>
      <c r="H23" s="92">
        <f t="shared" si="1"/>
        <v>4.4807264998550866E-2</v>
      </c>
    </row>
    <row r="24" spans="1:8">
      <c r="A24" t="s">
        <v>77</v>
      </c>
      <c r="B24">
        <v>2010</v>
      </c>
      <c r="C24">
        <v>3480</v>
      </c>
      <c r="D24">
        <v>23840</v>
      </c>
      <c r="E24">
        <v>130</v>
      </c>
      <c r="F24">
        <v>562215</v>
      </c>
      <c r="G24">
        <f t="shared" si="0"/>
        <v>27450</v>
      </c>
      <c r="H24" s="92">
        <f t="shared" si="1"/>
        <v>4.8824737867186038E-2</v>
      </c>
    </row>
    <row r="25" spans="1:8">
      <c r="A25" t="s">
        <v>78</v>
      </c>
      <c r="B25">
        <v>2010</v>
      </c>
      <c r="C25">
        <v>4109</v>
      </c>
      <c r="D25">
        <v>28279</v>
      </c>
      <c r="E25">
        <v>329</v>
      </c>
      <c r="F25">
        <v>826231</v>
      </c>
      <c r="G25">
        <f t="shared" si="0"/>
        <v>32717</v>
      </c>
      <c r="H25" s="92">
        <f t="shared" si="1"/>
        <v>3.9597884853025365E-2</v>
      </c>
    </row>
    <row r="26" spans="1:8">
      <c r="A26" t="s">
        <v>79</v>
      </c>
      <c r="B26">
        <v>2010</v>
      </c>
      <c r="C26">
        <v>116</v>
      </c>
      <c r="D26">
        <v>807</v>
      </c>
      <c r="E26">
        <v>0</v>
      </c>
      <c r="F26">
        <v>19960</v>
      </c>
      <c r="G26">
        <f t="shared" si="0"/>
        <v>923</v>
      </c>
      <c r="H26" s="92">
        <f t="shared" si="1"/>
        <v>4.6242484969939879E-2</v>
      </c>
    </row>
    <row r="27" spans="1:8">
      <c r="A27" t="s">
        <v>80</v>
      </c>
      <c r="B27">
        <v>2010</v>
      </c>
      <c r="C27">
        <v>119</v>
      </c>
      <c r="D27">
        <v>834</v>
      </c>
      <c r="E27">
        <v>5</v>
      </c>
      <c r="F27">
        <v>22210</v>
      </c>
      <c r="G27">
        <f t="shared" si="0"/>
        <v>958</v>
      </c>
      <c r="H27" s="92">
        <f t="shared" si="1"/>
        <v>4.3133723547951371E-2</v>
      </c>
    </row>
    <row r="28" spans="1:8">
      <c r="A28" t="s">
        <v>81</v>
      </c>
      <c r="B28">
        <v>2010</v>
      </c>
      <c r="C28">
        <v>1837</v>
      </c>
      <c r="D28">
        <v>17283</v>
      </c>
      <c r="E28">
        <v>103</v>
      </c>
      <c r="F28">
        <v>399550</v>
      </c>
      <c r="G28">
        <f t="shared" si="0"/>
        <v>19223</v>
      </c>
      <c r="H28" s="92">
        <f t="shared" si="1"/>
        <v>4.8111625578776122E-2</v>
      </c>
    </row>
    <row r="29" spans="1:8" s="2" customFormat="1">
      <c r="A29" s="2" t="s">
        <v>82</v>
      </c>
      <c r="B29" s="2">
        <v>2010</v>
      </c>
      <c r="C29" s="2">
        <v>177</v>
      </c>
      <c r="D29" s="2">
        <v>993</v>
      </c>
      <c r="E29" s="2">
        <v>0</v>
      </c>
      <c r="F29" s="2">
        <v>26180</v>
      </c>
      <c r="G29" s="2">
        <f t="shared" si="0"/>
        <v>1170</v>
      </c>
      <c r="H29" s="93">
        <f t="shared" si="1"/>
        <v>4.4690603514132926E-2</v>
      </c>
    </row>
    <row r="30" spans="1:8">
      <c r="A30" t="s">
        <v>69</v>
      </c>
      <c r="B30">
        <v>2009</v>
      </c>
      <c r="C30">
        <v>2234</v>
      </c>
      <c r="D30">
        <v>15754</v>
      </c>
      <c r="E30">
        <v>21</v>
      </c>
      <c r="F30">
        <v>367510</v>
      </c>
      <c r="G30">
        <f t="shared" si="0"/>
        <v>18009</v>
      </c>
      <c r="H30" s="92">
        <f t="shared" si="1"/>
        <v>4.9002748224538109E-2</v>
      </c>
    </row>
    <row r="31" spans="1:8">
      <c r="A31" t="s">
        <v>70</v>
      </c>
      <c r="B31">
        <v>2009</v>
      </c>
      <c r="C31">
        <v>596</v>
      </c>
      <c r="D31">
        <v>4530</v>
      </c>
      <c r="E31">
        <v>5</v>
      </c>
      <c r="F31">
        <v>112430</v>
      </c>
      <c r="G31">
        <f t="shared" si="0"/>
        <v>5131</v>
      </c>
      <c r="H31" s="92">
        <f t="shared" si="1"/>
        <v>4.5637285422040381E-2</v>
      </c>
    </row>
    <row r="32" spans="1:8">
      <c r="A32" t="s">
        <v>71</v>
      </c>
      <c r="B32">
        <v>2009</v>
      </c>
      <c r="C32">
        <v>871</v>
      </c>
      <c r="D32">
        <v>6453</v>
      </c>
      <c r="E32">
        <v>16</v>
      </c>
      <c r="F32">
        <v>148580</v>
      </c>
      <c r="G32">
        <f t="shared" si="0"/>
        <v>7340</v>
      </c>
      <c r="H32" s="92">
        <f t="shared" si="1"/>
        <v>4.9400996096379053E-2</v>
      </c>
    </row>
    <row r="33" spans="1:8">
      <c r="A33" t="s">
        <v>72</v>
      </c>
      <c r="B33">
        <v>2009</v>
      </c>
      <c r="C33">
        <v>1896</v>
      </c>
      <c r="D33">
        <v>14718</v>
      </c>
      <c r="E33">
        <v>52</v>
      </c>
      <c r="F33">
        <v>361815</v>
      </c>
      <c r="G33">
        <f t="shared" si="0"/>
        <v>16666</v>
      </c>
      <c r="H33" s="92">
        <f t="shared" si="1"/>
        <v>4.6062214114948249E-2</v>
      </c>
    </row>
    <row r="34" spans="1:8">
      <c r="A34" t="s">
        <v>73</v>
      </c>
      <c r="B34">
        <v>2009</v>
      </c>
      <c r="C34">
        <v>1526</v>
      </c>
      <c r="D34">
        <v>11543</v>
      </c>
      <c r="E34">
        <v>11</v>
      </c>
      <c r="F34">
        <v>290047</v>
      </c>
      <c r="G34">
        <f t="shared" si="0"/>
        <v>13080</v>
      </c>
      <c r="H34" s="92">
        <f t="shared" si="1"/>
        <v>4.5096139591169704E-2</v>
      </c>
    </row>
    <row r="35" spans="1:8">
      <c r="A35" t="s">
        <v>74</v>
      </c>
      <c r="B35">
        <v>2009</v>
      </c>
      <c r="C35">
        <v>2976</v>
      </c>
      <c r="D35">
        <v>19361</v>
      </c>
      <c r="E35">
        <v>53</v>
      </c>
      <c r="F35">
        <v>539630</v>
      </c>
      <c r="G35">
        <f t="shared" si="0"/>
        <v>22390</v>
      </c>
      <c r="H35" s="92">
        <f t="shared" si="1"/>
        <v>4.1491392250245542E-2</v>
      </c>
    </row>
    <row r="36" spans="1:8">
      <c r="A36" t="s">
        <v>75</v>
      </c>
      <c r="B36">
        <v>2009</v>
      </c>
      <c r="C36">
        <v>5923</v>
      </c>
      <c r="D36">
        <v>46345</v>
      </c>
      <c r="E36">
        <v>203</v>
      </c>
      <c r="F36">
        <v>1194675</v>
      </c>
      <c r="G36">
        <f t="shared" si="0"/>
        <v>52471</v>
      </c>
      <c r="H36" s="92">
        <f t="shared" si="1"/>
        <v>4.3920731579718333E-2</v>
      </c>
    </row>
    <row r="37" spans="1:8">
      <c r="A37" t="s">
        <v>76</v>
      </c>
      <c r="B37">
        <v>2009</v>
      </c>
      <c r="C37">
        <v>1688</v>
      </c>
      <c r="D37">
        <v>11470</v>
      </c>
      <c r="E37">
        <v>28</v>
      </c>
      <c r="F37">
        <v>309900</v>
      </c>
      <c r="G37">
        <f t="shared" si="0"/>
        <v>13186</v>
      </c>
      <c r="H37" s="92">
        <f t="shared" si="1"/>
        <v>4.2549209422394318E-2</v>
      </c>
    </row>
    <row r="38" spans="1:8">
      <c r="A38" t="s">
        <v>77</v>
      </c>
      <c r="B38">
        <v>2009</v>
      </c>
      <c r="C38">
        <v>3454</v>
      </c>
      <c r="D38">
        <v>22794</v>
      </c>
      <c r="E38">
        <v>54</v>
      </c>
      <c r="F38">
        <v>561174</v>
      </c>
      <c r="G38">
        <f t="shared" si="0"/>
        <v>26302</v>
      </c>
      <c r="H38" s="92">
        <f t="shared" si="1"/>
        <v>4.6869598377686776E-2</v>
      </c>
    </row>
    <row r="39" spans="1:8">
      <c r="A39" t="s">
        <v>78</v>
      </c>
      <c r="B39">
        <v>2009</v>
      </c>
      <c r="C39">
        <v>4019</v>
      </c>
      <c r="D39">
        <v>27506</v>
      </c>
      <c r="E39">
        <v>215</v>
      </c>
      <c r="F39">
        <v>817727</v>
      </c>
      <c r="G39">
        <f t="shared" si="0"/>
        <v>31740</v>
      </c>
      <c r="H39" s="92">
        <f t="shared" si="1"/>
        <v>3.8814910110587027E-2</v>
      </c>
    </row>
    <row r="40" spans="1:8">
      <c r="A40" t="s">
        <v>79</v>
      </c>
      <c r="B40">
        <v>2009</v>
      </c>
      <c r="C40">
        <v>118</v>
      </c>
      <c r="D40">
        <v>776</v>
      </c>
      <c r="E40">
        <v>0</v>
      </c>
      <c r="F40">
        <v>19890</v>
      </c>
      <c r="G40">
        <f t="shared" si="0"/>
        <v>894</v>
      </c>
      <c r="H40" s="92">
        <f t="shared" si="1"/>
        <v>4.4947209653092006E-2</v>
      </c>
    </row>
    <row r="41" spans="1:8">
      <c r="A41" t="s">
        <v>80</v>
      </c>
      <c r="B41">
        <v>2009</v>
      </c>
      <c r="C41">
        <v>114</v>
      </c>
      <c r="D41">
        <v>792</v>
      </c>
      <c r="E41">
        <v>1</v>
      </c>
      <c r="F41">
        <v>21980</v>
      </c>
      <c r="G41">
        <f t="shared" si="0"/>
        <v>907</v>
      </c>
      <c r="H41" s="92">
        <f t="shared" si="1"/>
        <v>4.1264786169244769E-2</v>
      </c>
    </row>
    <row r="42" spans="1:8">
      <c r="A42" t="s">
        <v>81</v>
      </c>
      <c r="B42">
        <v>2009</v>
      </c>
      <c r="C42">
        <v>1771</v>
      </c>
      <c r="D42">
        <v>16283</v>
      </c>
      <c r="E42">
        <v>42</v>
      </c>
      <c r="F42">
        <v>396942</v>
      </c>
      <c r="G42">
        <f t="shared" si="0"/>
        <v>18096</v>
      </c>
      <c r="H42" s="92">
        <f t="shared" si="1"/>
        <v>4.5588524268029083E-2</v>
      </c>
    </row>
    <row r="43" spans="1:8" s="2" customFormat="1">
      <c r="A43" s="2" t="s">
        <v>82</v>
      </c>
      <c r="B43" s="2">
        <v>2009</v>
      </c>
      <c r="C43" s="2">
        <v>181</v>
      </c>
      <c r="D43" s="2">
        <v>939</v>
      </c>
      <c r="E43" s="2">
        <v>0</v>
      </c>
      <c r="F43" s="2">
        <v>26200</v>
      </c>
      <c r="G43" s="2">
        <f t="shared" si="0"/>
        <v>1120</v>
      </c>
      <c r="H43" s="93">
        <f t="shared" si="1"/>
        <v>4.2748091603053436E-2</v>
      </c>
    </row>
    <row r="44" spans="1:8">
      <c r="A44" t="s">
        <v>69</v>
      </c>
      <c r="B44">
        <v>2008</v>
      </c>
      <c r="C44">
        <v>2209</v>
      </c>
      <c r="D44">
        <v>14764</v>
      </c>
      <c r="E44">
        <v>19</v>
      </c>
      <c r="F44">
        <v>367020</v>
      </c>
      <c r="G44">
        <f t="shared" si="0"/>
        <v>16992</v>
      </c>
      <c r="H44" s="90">
        <f t="shared" si="1"/>
        <v>4.6297204512015695E-2</v>
      </c>
    </row>
    <row r="45" spans="1:8">
      <c r="A45" t="s">
        <v>70</v>
      </c>
      <c r="B45">
        <v>2008</v>
      </c>
      <c r="C45">
        <v>596</v>
      </c>
      <c r="D45">
        <v>4295</v>
      </c>
      <c r="E45">
        <v>11</v>
      </c>
      <c r="F45">
        <v>111430</v>
      </c>
      <c r="G45">
        <f t="shared" si="0"/>
        <v>4902</v>
      </c>
      <c r="H45" s="90">
        <f t="shared" si="1"/>
        <v>4.3991743695593645E-2</v>
      </c>
    </row>
    <row r="46" spans="1:8">
      <c r="A46" t="s">
        <v>71</v>
      </c>
      <c r="B46">
        <v>2008</v>
      </c>
      <c r="C46">
        <v>884</v>
      </c>
      <c r="D46">
        <v>6098</v>
      </c>
      <c r="E46">
        <v>21</v>
      </c>
      <c r="F46">
        <v>148300</v>
      </c>
      <c r="G46">
        <f t="shared" si="0"/>
        <v>7003</v>
      </c>
      <c r="H46" s="90">
        <f t="shared" si="1"/>
        <v>4.722184760620364E-2</v>
      </c>
    </row>
    <row r="47" spans="1:8">
      <c r="A47" t="s">
        <v>72</v>
      </c>
      <c r="B47">
        <v>2008</v>
      </c>
      <c r="C47">
        <v>1826</v>
      </c>
      <c r="D47">
        <v>14041</v>
      </c>
      <c r="E47">
        <v>70</v>
      </c>
      <c r="F47">
        <v>360428</v>
      </c>
      <c r="G47">
        <f t="shared" si="0"/>
        <v>15937</v>
      </c>
      <c r="H47" s="90">
        <f t="shared" si="1"/>
        <v>4.421687549247006E-2</v>
      </c>
    </row>
    <row r="48" spans="1:8">
      <c r="A48" t="s">
        <v>73</v>
      </c>
      <c r="B48">
        <v>2008</v>
      </c>
      <c r="C48">
        <v>1501</v>
      </c>
      <c r="D48">
        <v>11153</v>
      </c>
      <c r="E48">
        <v>7</v>
      </c>
      <c r="F48">
        <v>288473</v>
      </c>
      <c r="G48">
        <f t="shared" si="0"/>
        <v>12661</v>
      </c>
      <c r="H48" s="90">
        <f t="shared" si="1"/>
        <v>4.3889722781681476E-2</v>
      </c>
    </row>
    <row r="49" spans="1:8">
      <c r="A49" t="s">
        <v>74</v>
      </c>
      <c r="B49">
        <v>2008</v>
      </c>
      <c r="C49">
        <v>2971</v>
      </c>
      <c r="D49">
        <v>18048</v>
      </c>
      <c r="E49">
        <v>126</v>
      </c>
      <c r="F49">
        <v>535290</v>
      </c>
      <c r="G49">
        <f t="shared" si="0"/>
        <v>21145</v>
      </c>
      <c r="H49" s="90">
        <f t="shared" si="1"/>
        <v>3.950195221281922E-2</v>
      </c>
    </row>
    <row r="50" spans="1:8">
      <c r="A50" t="s">
        <v>75</v>
      </c>
      <c r="B50">
        <v>2008</v>
      </c>
      <c r="C50">
        <v>6348</v>
      </c>
      <c r="D50">
        <v>45639</v>
      </c>
      <c r="E50">
        <v>346</v>
      </c>
      <c r="F50">
        <v>1192419</v>
      </c>
      <c r="G50">
        <f t="shared" si="0"/>
        <v>52333</v>
      </c>
      <c r="H50" s="90">
        <f t="shared" si="1"/>
        <v>4.3888096382228056E-2</v>
      </c>
    </row>
    <row r="51" spans="1:8">
      <c r="A51" t="s">
        <v>76</v>
      </c>
      <c r="B51">
        <v>2008</v>
      </c>
      <c r="C51">
        <v>1673</v>
      </c>
      <c r="D51">
        <v>11131</v>
      </c>
      <c r="E51">
        <v>38</v>
      </c>
      <c r="F51">
        <v>308790</v>
      </c>
      <c r="G51">
        <f t="shared" si="0"/>
        <v>12842</v>
      </c>
      <c r="H51" s="90">
        <f t="shared" si="1"/>
        <v>4.1588134330774962E-2</v>
      </c>
    </row>
    <row r="52" spans="1:8">
      <c r="A52" t="s">
        <v>77</v>
      </c>
      <c r="B52">
        <v>2008</v>
      </c>
      <c r="C52">
        <v>3415</v>
      </c>
      <c r="D52">
        <v>21452</v>
      </c>
      <c r="E52">
        <v>48</v>
      </c>
      <c r="F52">
        <v>560042</v>
      </c>
      <c r="G52">
        <f t="shared" si="0"/>
        <v>24915</v>
      </c>
      <c r="H52" s="90">
        <f t="shared" si="1"/>
        <v>4.4487734848457791E-2</v>
      </c>
    </row>
    <row r="53" spans="1:8">
      <c r="A53" t="s">
        <v>78</v>
      </c>
      <c r="B53">
        <v>2008</v>
      </c>
      <c r="C53">
        <v>3933</v>
      </c>
      <c r="D53">
        <v>26240</v>
      </c>
      <c r="E53">
        <v>221</v>
      </c>
      <c r="F53">
        <v>809764</v>
      </c>
      <c r="G53">
        <f t="shared" si="0"/>
        <v>30394</v>
      </c>
      <c r="H53" s="90">
        <f t="shared" si="1"/>
        <v>3.75343927366492E-2</v>
      </c>
    </row>
    <row r="54" spans="1:8">
      <c r="A54" t="s">
        <v>79</v>
      </c>
      <c r="B54">
        <v>2008</v>
      </c>
      <c r="C54">
        <v>119</v>
      </c>
      <c r="D54">
        <v>746</v>
      </c>
      <c r="E54">
        <v>0</v>
      </c>
      <c r="F54">
        <v>19860</v>
      </c>
      <c r="G54">
        <f t="shared" si="0"/>
        <v>865</v>
      </c>
      <c r="H54" s="90">
        <f t="shared" si="1"/>
        <v>4.355488418932528E-2</v>
      </c>
    </row>
    <row r="55" spans="1:8">
      <c r="A55" t="s">
        <v>80</v>
      </c>
      <c r="B55">
        <v>2008</v>
      </c>
      <c r="C55">
        <v>115</v>
      </c>
      <c r="D55">
        <v>752</v>
      </c>
      <c r="E55">
        <v>1</v>
      </c>
      <c r="F55">
        <v>21950</v>
      </c>
      <c r="G55">
        <f t="shared" si="0"/>
        <v>868</v>
      </c>
      <c r="H55" s="90">
        <f t="shared" si="1"/>
        <v>3.9544419134396352E-2</v>
      </c>
    </row>
    <row r="56" spans="1:8">
      <c r="A56" t="s">
        <v>81</v>
      </c>
      <c r="B56">
        <v>2008</v>
      </c>
      <c r="C56">
        <v>1692</v>
      </c>
      <c r="D56">
        <v>15530</v>
      </c>
      <c r="E56">
        <v>47</v>
      </c>
      <c r="F56">
        <v>394134</v>
      </c>
      <c r="G56">
        <f t="shared" si="0"/>
        <v>17269</v>
      </c>
      <c r="H56" s="90">
        <f t="shared" si="1"/>
        <v>4.381504767414128E-2</v>
      </c>
    </row>
    <row r="57" spans="1:8" s="2" customFormat="1">
      <c r="A57" s="2" t="s">
        <v>82</v>
      </c>
      <c r="B57" s="2">
        <v>2008</v>
      </c>
      <c r="C57" s="2">
        <v>182</v>
      </c>
      <c r="D57" s="2">
        <v>883</v>
      </c>
      <c r="E57" s="2">
        <v>1</v>
      </c>
      <c r="F57" s="2">
        <v>26300</v>
      </c>
      <c r="G57" s="2">
        <f t="shared" si="0"/>
        <v>1066</v>
      </c>
      <c r="H57" s="91">
        <f t="shared" si="1"/>
        <v>4.0532319391634979E-2</v>
      </c>
    </row>
    <row r="58" spans="1:8">
      <c r="A58" t="s">
        <v>69</v>
      </c>
      <c r="B58">
        <v>2007</v>
      </c>
      <c r="C58">
        <v>2235</v>
      </c>
      <c r="D58">
        <v>13590</v>
      </c>
      <c r="E58">
        <v>87</v>
      </c>
      <c r="F58">
        <v>366450</v>
      </c>
      <c r="G58">
        <f t="shared" si="0"/>
        <v>15912</v>
      </c>
      <c r="H58" s="90">
        <f t="shared" si="1"/>
        <v>4.3422022103970531E-2</v>
      </c>
    </row>
    <row r="59" spans="1:8">
      <c r="A59" t="s">
        <v>70</v>
      </c>
      <c r="B59">
        <v>2007</v>
      </c>
      <c r="C59">
        <v>578</v>
      </c>
      <c r="D59">
        <v>3972</v>
      </c>
      <c r="E59">
        <v>46</v>
      </c>
      <c r="F59">
        <v>110247</v>
      </c>
      <c r="G59">
        <f t="shared" si="0"/>
        <v>4596</v>
      </c>
      <c r="H59" s="90">
        <f t="shared" si="1"/>
        <v>4.1688209202971512E-2</v>
      </c>
    </row>
    <row r="60" spans="1:8">
      <c r="A60" t="s">
        <v>71</v>
      </c>
      <c r="B60">
        <v>2007</v>
      </c>
      <c r="C60">
        <v>913</v>
      </c>
      <c r="D60">
        <v>5745</v>
      </c>
      <c r="E60">
        <v>78</v>
      </c>
      <c r="F60">
        <v>148030</v>
      </c>
      <c r="G60">
        <f t="shared" si="0"/>
        <v>6736</v>
      </c>
      <c r="H60" s="90">
        <f t="shared" si="1"/>
        <v>4.5504289671012631E-2</v>
      </c>
    </row>
    <row r="61" spans="1:8">
      <c r="A61" t="s">
        <v>72</v>
      </c>
      <c r="B61">
        <v>2007</v>
      </c>
      <c r="C61">
        <v>1860</v>
      </c>
      <c r="D61">
        <v>13291</v>
      </c>
      <c r="E61">
        <v>220</v>
      </c>
      <c r="F61">
        <v>358858</v>
      </c>
      <c r="G61">
        <f t="shared" si="0"/>
        <v>15371</v>
      </c>
      <c r="H61" s="90">
        <f t="shared" si="1"/>
        <v>4.2833098328586797E-2</v>
      </c>
    </row>
    <row r="62" spans="1:8">
      <c r="A62" t="s">
        <v>73</v>
      </c>
      <c r="B62">
        <v>2007</v>
      </c>
      <c r="C62">
        <v>1519</v>
      </c>
      <c r="D62">
        <v>10512</v>
      </c>
      <c r="E62">
        <v>123</v>
      </c>
      <c r="F62">
        <v>286053</v>
      </c>
      <c r="G62">
        <f t="shared" si="0"/>
        <v>12154</v>
      </c>
      <c r="H62" s="90">
        <f t="shared" si="1"/>
        <v>4.2488629729455732E-2</v>
      </c>
    </row>
    <row r="63" spans="1:8">
      <c r="A63" t="s">
        <v>74</v>
      </c>
      <c r="B63">
        <v>2007</v>
      </c>
      <c r="C63">
        <v>2929</v>
      </c>
      <c r="D63">
        <v>16873</v>
      </c>
      <c r="E63">
        <v>820</v>
      </c>
      <c r="F63">
        <v>529889</v>
      </c>
      <c r="G63">
        <f t="shared" si="0"/>
        <v>20622</v>
      </c>
      <c r="H63" s="90">
        <f t="shared" si="1"/>
        <v>3.8917584626214169E-2</v>
      </c>
    </row>
    <row r="64" spans="1:8">
      <c r="A64" t="s">
        <v>75</v>
      </c>
      <c r="B64">
        <v>2007</v>
      </c>
      <c r="C64">
        <v>5875</v>
      </c>
      <c r="D64">
        <v>41928</v>
      </c>
      <c r="E64">
        <v>495</v>
      </c>
      <c r="F64">
        <v>1191584</v>
      </c>
      <c r="G64">
        <f t="shared" si="0"/>
        <v>48298</v>
      </c>
      <c r="H64" s="90">
        <f t="shared" si="1"/>
        <v>4.0532601981899723E-2</v>
      </c>
    </row>
    <row r="65" spans="1:8">
      <c r="A65" t="s">
        <v>76</v>
      </c>
      <c r="B65">
        <v>2007</v>
      </c>
      <c r="C65">
        <v>1631</v>
      </c>
      <c r="D65">
        <v>10212</v>
      </c>
      <c r="E65">
        <v>102</v>
      </c>
      <c r="F65">
        <v>306701</v>
      </c>
      <c r="G65">
        <f t="shared" si="0"/>
        <v>11945</v>
      </c>
      <c r="H65" s="90">
        <f t="shared" si="1"/>
        <v>3.8946726616476635E-2</v>
      </c>
    </row>
    <row r="66" spans="1:8">
      <c r="A66" t="s">
        <v>77</v>
      </c>
      <c r="B66">
        <v>2007</v>
      </c>
      <c r="C66">
        <v>3403</v>
      </c>
      <c r="D66">
        <v>20287</v>
      </c>
      <c r="E66">
        <v>149</v>
      </c>
      <c r="F66">
        <v>558139</v>
      </c>
      <c r="G66">
        <f t="shared" si="0"/>
        <v>23839</v>
      </c>
      <c r="H66" s="90">
        <f t="shared" si="1"/>
        <v>4.2711582598599987E-2</v>
      </c>
    </row>
    <row r="67" spans="1:8">
      <c r="A67" t="s">
        <v>78</v>
      </c>
      <c r="B67">
        <v>2007</v>
      </c>
      <c r="C67">
        <v>3990</v>
      </c>
      <c r="D67">
        <v>25176</v>
      </c>
      <c r="E67">
        <v>565</v>
      </c>
      <c r="F67">
        <v>801310</v>
      </c>
      <c r="G67">
        <f t="shared" ref="G67:G71" si="2">SUM(C67:E67)</f>
        <v>29731</v>
      </c>
      <c r="H67" s="90">
        <f t="shared" ref="H67:H71" si="3">G67/F67</f>
        <v>3.7102993847574595E-2</v>
      </c>
    </row>
    <row r="68" spans="1:8">
      <c r="A68" t="s">
        <v>79</v>
      </c>
      <c r="B68">
        <v>2007</v>
      </c>
      <c r="C68">
        <v>115</v>
      </c>
      <c r="D68">
        <v>703</v>
      </c>
      <c r="E68">
        <v>3</v>
      </c>
      <c r="F68">
        <v>19770</v>
      </c>
      <c r="G68">
        <f t="shared" si="2"/>
        <v>821</v>
      </c>
      <c r="H68" s="90">
        <f t="shared" si="3"/>
        <v>4.1527567020738496E-2</v>
      </c>
    </row>
    <row r="69" spans="1:8">
      <c r="A69" t="s">
        <v>80</v>
      </c>
      <c r="B69">
        <v>2007</v>
      </c>
      <c r="C69">
        <v>107</v>
      </c>
      <c r="D69">
        <v>740</v>
      </c>
      <c r="E69">
        <v>10</v>
      </c>
      <c r="F69">
        <v>21880</v>
      </c>
      <c r="G69">
        <f t="shared" si="2"/>
        <v>857</v>
      </c>
      <c r="H69" s="90">
        <f t="shared" si="3"/>
        <v>3.9168190127970751E-2</v>
      </c>
    </row>
    <row r="70" spans="1:8">
      <c r="A70" t="s">
        <v>81</v>
      </c>
      <c r="B70">
        <v>2007</v>
      </c>
      <c r="C70">
        <v>1854</v>
      </c>
      <c r="D70">
        <v>14484</v>
      </c>
      <c r="E70">
        <v>279</v>
      </c>
      <c r="F70">
        <v>391639</v>
      </c>
      <c r="G70">
        <f t="shared" si="2"/>
        <v>16617</v>
      </c>
      <c r="H70" s="90">
        <f t="shared" si="3"/>
        <v>4.2429380117914715E-2</v>
      </c>
    </row>
    <row r="71" spans="1:8">
      <c r="A71" t="s">
        <v>82</v>
      </c>
      <c r="B71">
        <v>2007</v>
      </c>
      <c r="C71">
        <v>167</v>
      </c>
      <c r="D71">
        <v>846</v>
      </c>
      <c r="E71">
        <v>11</v>
      </c>
      <c r="F71">
        <v>26350</v>
      </c>
      <c r="G71">
        <f t="shared" si="2"/>
        <v>1024</v>
      </c>
      <c r="H71" s="90">
        <f t="shared" si="3"/>
        <v>3.8861480075901331E-2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baseColWidth="10" defaultColWidth="8.83203125" defaultRowHeight="14" x14ac:dyDescent="0"/>
  <cols>
    <col min="1" max="1" width="45.5" style="4" customWidth="1"/>
    <col min="2" max="2" width="18" style="4" customWidth="1"/>
    <col min="3" max="3" width="9.5" style="4" customWidth="1"/>
    <col min="4" max="4" width="10.6640625" style="4" bestFit="1" customWidth="1"/>
    <col min="5" max="5" width="10.83203125" style="85" bestFit="1" customWidth="1"/>
    <col min="6" max="16384" width="8.83203125" style="4"/>
  </cols>
  <sheetData>
    <row r="1" spans="1:5" s="2" customFormat="1">
      <c r="A1" s="1" t="s">
        <v>0</v>
      </c>
      <c r="B1" s="1" t="s">
        <v>110</v>
      </c>
      <c r="C1" s="14" t="s">
        <v>111</v>
      </c>
      <c r="D1" s="1" t="s">
        <v>112</v>
      </c>
      <c r="E1" s="87" t="s">
        <v>113</v>
      </c>
    </row>
    <row r="2" spans="1:5">
      <c r="A2" s="4" t="s">
        <v>67</v>
      </c>
      <c r="B2" s="4" t="s">
        <v>66</v>
      </c>
      <c r="C2" s="26" t="s">
        <v>85</v>
      </c>
      <c r="D2">
        <v>2221</v>
      </c>
      <c r="E2" s="41">
        <v>0.6</v>
      </c>
    </row>
    <row r="3" spans="1:5">
      <c r="A3" s="4" t="s">
        <v>67</v>
      </c>
      <c r="B3" s="4" t="s">
        <v>66</v>
      </c>
      <c r="C3" s="26" t="s">
        <v>86</v>
      </c>
      <c r="D3">
        <v>614</v>
      </c>
      <c r="E3" s="41">
        <v>0.5</v>
      </c>
    </row>
    <row r="4" spans="1:5">
      <c r="A4" s="4" t="s">
        <v>67</v>
      </c>
      <c r="B4" s="4" t="s">
        <v>66</v>
      </c>
      <c r="C4" s="26" t="s">
        <v>87</v>
      </c>
      <c r="D4">
        <v>893</v>
      </c>
      <c r="E4" s="41">
        <v>0.6</v>
      </c>
    </row>
    <row r="5" spans="1:5">
      <c r="A5" s="4" t="s">
        <v>67</v>
      </c>
      <c r="B5" s="4" t="s">
        <v>66</v>
      </c>
      <c r="C5" s="26" t="s">
        <v>88</v>
      </c>
      <c r="D5">
        <v>1969</v>
      </c>
      <c r="E5" s="41">
        <v>0.5</v>
      </c>
    </row>
    <row r="6" spans="1:5">
      <c r="A6" s="4" t="s">
        <v>67</v>
      </c>
      <c r="B6" s="4" t="s">
        <v>66</v>
      </c>
      <c r="C6" s="26" t="s">
        <v>89</v>
      </c>
      <c r="D6">
        <v>1606</v>
      </c>
      <c r="E6" s="41">
        <v>0.6</v>
      </c>
    </row>
    <row r="7" spans="1:5">
      <c r="A7" s="4" t="s">
        <v>67</v>
      </c>
      <c r="B7" s="4" t="s">
        <v>66</v>
      </c>
      <c r="C7" s="26" t="s">
        <v>90</v>
      </c>
      <c r="D7">
        <v>3053</v>
      </c>
      <c r="E7" s="41">
        <v>0.5</v>
      </c>
    </row>
    <row r="8" spans="1:5">
      <c r="A8" s="4" t="s">
        <v>67</v>
      </c>
      <c r="B8" s="4" t="s">
        <v>66</v>
      </c>
      <c r="C8" s="26" t="s">
        <v>91</v>
      </c>
      <c r="D8">
        <v>6180</v>
      </c>
      <c r="E8" s="41">
        <v>0.6</v>
      </c>
    </row>
    <row r="9" spans="1:5">
      <c r="A9" s="4" t="s">
        <v>67</v>
      </c>
      <c r="B9" s="4" t="s">
        <v>66</v>
      </c>
      <c r="C9" s="26" t="s">
        <v>92</v>
      </c>
      <c r="D9">
        <v>1758</v>
      </c>
      <c r="E9" s="41">
        <v>0.6</v>
      </c>
    </row>
    <row r="10" spans="1:5">
      <c r="A10" s="4" t="s">
        <v>67</v>
      </c>
      <c r="B10" s="4" t="s">
        <v>66</v>
      </c>
      <c r="C10" s="26" t="s">
        <v>93</v>
      </c>
      <c r="D10">
        <v>3513</v>
      </c>
      <c r="E10" s="41">
        <v>0.6</v>
      </c>
    </row>
    <row r="11" spans="1:5">
      <c r="A11" s="4" t="s">
        <v>67</v>
      </c>
      <c r="B11" s="4" t="s">
        <v>66</v>
      </c>
      <c r="C11" s="26" t="s">
        <v>94</v>
      </c>
      <c r="D11">
        <v>4175</v>
      </c>
      <c r="E11" s="41">
        <v>0.5</v>
      </c>
    </row>
    <row r="12" spans="1:5">
      <c r="A12" s="4" t="s">
        <v>67</v>
      </c>
      <c r="B12" s="4" t="s">
        <v>66</v>
      </c>
      <c r="C12" s="26" t="s">
        <v>95</v>
      </c>
      <c r="D12">
        <v>120</v>
      </c>
      <c r="E12" s="41">
        <v>0.6</v>
      </c>
    </row>
    <row r="13" spans="1:5">
      <c r="A13" s="4" t="s">
        <v>67</v>
      </c>
      <c r="B13" s="4" t="s">
        <v>66</v>
      </c>
      <c r="C13" s="26" t="s">
        <v>96</v>
      </c>
      <c r="D13">
        <v>871</v>
      </c>
      <c r="E13" s="41">
        <v>0.6</v>
      </c>
    </row>
    <row r="14" spans="1:5">
      <c r="A14" s="4" t="s">
        <v>67</v>
      </c>
      <c r="B14" s="4" t="s">
        <v>66</v>
      </c>
      <c r="C14" s="26" t="s">
        <v>97</v>
      </c>
      <c r="D14">
        <v>1864</v>
      </c>
      <c r="E14" s="41">
        <v>0.5</v>
      </c>
    </row>
    <row r="15" spans="1:5" s="2" customFormat="1">
      <c r="A15" s="2" t="s">
        <v>67</v>
      </c>
      <c r="B15" s="2" t="s">
        <v>66</v>
      </c>
      <c r="C15" s="21" t="s">
        <v>98</v>
      </c>
      <c r="D15" s="2">
        <v>182</v>
      </c>
      <c r="E15" s="42">
        <v>0.7</v>
      </c>
    </row>
    <row r="16" spans="1:5">
      <c r="A16" s="4" t="s">
        <v>67</v>
      </c>
      <c r="B16" s="4" t="s">
        <v>68</v>
      </c>
      <c r="C16" s="26" t="s">
        <v>85</v>
      </c>
      <c r="D16">
        <v>17919</v>
      </c>
      <c r="E16" s="41">
        <v>4.9000000000000004</v>
      </c>
    </row>
    <row r="17" spans="1:5">
      <c r="A17" s="4" t="s">
        <v>67</v>
      </c>
      <c r="B17" s="4" t="s">
        <v>68</v>
      </c>
      <c r="C17" s="26" t="s">
        <v>86</v>
      </c>
      <c r="D17">
        <v>4846</v>
      </c>
      <c r="E17" s="41">
        <v>4.3</v>
      </c>
    </row>
    <row r="18" spans="1:5">
      <c r="A18" s="4" t="s">
        <v>67</v>
      </c>
      <c r="B18" s="4" t="s">
        <v>68</v>
      </c>
      <c r="C18" s="26" t="s">
        <v>87</v>
      </c>
      <c r="D18">
        <v>7236</v>
      </c>
      <c r="E18" s="41">
        <v>4.9000000000000004</v>
      </c>
    </row>
    <row r="19" spans="1:5">
      <c r="A19" s="4" t="s">
        <v>67</v>
      </c>
      <c r="B19" s="4" t="s">
        <v>68</v>
      </c>
      <c r="C19" s="26" t="s">
        <v>88</v>
      </c>
      <c r="D19">
        <v>16164</v>
      </c>
      <c r="E19" s="41">
        <v>4.4000000000000004</v>
      </c>
    </row>
    <row r="20" spans="1:5">
      <c r="A20" s="4" t="s">
        <v>67</v>
      </c>
      <c r="B20" s="4" t="s">
        <v>68</v>
      </c>
      <c r="C20" s="26" t="s">
        <v>89</v>
      </c>
      <c r="D20">
        <v>12528</v>
      </c>
      <c r="E20" s="41">
        <v>4.3</v>
      </c>
    </row>
    <row r="21" spans="1:5">
      <c r="A21" s="4" t="s">
        <v>67</v>
      </c>
      <c r="B21" s="4" t="s">
        <v>68</v>
      </c>
      <c r="C21" s="26" t="s">
        <v>90</v>
      </c>
      <c r="D21">
        <v>20902</v>
      </c>
      <c r="E21" s="41">
        <v>4.2</v>
      </c>
    </row>
    <row r="22" spans="1:5">
      <c r="A22" s="4" t="s">
        <v>67</v>
      </c>
      <c r="B22" s="4" t="s">
        <v>68</v>
      </c>
      <c r="C22" s="26" t="s">
        <v>91</v>
      </c>
      <c r="D22">
        <v>50005</v>
      </c>
      <c r="E22" s="41">
        <v>3.8</v>
      </c>
    </row>
    <row r="23" spans="1:5">
      <c r="A23" s="4" t="s">
        <v>67</v>
      </c>
      <c r="B23" s="4" t="s">
        <v>68</v>
      </c>
      <c r="C23" s="26" t="s">
        <v>92</v>
      </c>
      <c r="D23">
        <v>12479</v>
      </c>
      <c r="E23" s="41">
        <v>4</v>
      </c>
    </row>
    <row r="24" spans="1:5">
      <c r="A24" s="4" t="s">
        <v>67</v>
      </c>
      <c r="B24" s="4" t="s">
        <v>68</v>
      </c>
      <c r="C24" s="26" t="s">
        <v>93</v>
      </c>
      <c r="D24">
        <v>24998</v>
      </c>
      <c r="E24" s="41">
        <v>4.4000000000000004</v>
      </c>
    </row>
    <row r="25" spans="1:5">
      <c r="A25" s="4" t="s">
        <v>67</v>
      </c>
      <c r="B25" s="4" t="s">
        <v>68</v>
      </c>
      <c r="C25" s="26" t="s">
        <v>94</v>
      </c>
      <c r="D25">
        <v>29551</v>
      </c>
      <c r="E25" s="41">
        <v>3.5</v>
      </c>
    </row>
    <row r="26" spans="1:5">
      <c r="A26" s="4" t="s">
        <v>67</v>
      </c>
      <c r="B26" s="4" t="s">
        <v>68</v>
      </c>
      <c r="C26" s="26" t="s">
        <v>95</v>
      </c>
      <c r="D26">
        <v>853</v>
      </c>
      <c r="E26" s="41">
        <v>4.2</v>
      </c>
    </row>
    <row r="27" spans="1:5">
      <c r="A27" s="4" t="s">
        <v>67</v>
      </c>
      <c r="B27" s="4" t="s">
        <v>68</v>
      </c>
      <c r="C27" s="26" t="s">
        <v>96</v>
      </c>
      <c r="D27">
        <v>871</v>
      </c>
      <c r="E27" s="41">
        <v>3.9</v>
      </c>
    </row>
    <row r="28" spans="1:5">
      <c r="A28" s="4" t="s">
        <v>67</v>
      </c>
      <c r="B28" s="4" t="s">
        <v>68</v>
      </c>
      <c r="C28" s="26" t="s">
        <v>97</v>
      </c>
      <c r="D28">
        <v>18104</v>
      </c>
      <c r="E28" s="41">
        <v>4.5</v>
      </c>
    </row>
    <row r="29" spans="1:5" s="2" customFormat="1">
      <c r="A29" s="2" t="s">
        <v>67</v>
      </c>
      <c r="B29" s="2" t="s">
        <v>68</v>
      </c>
      <c r="C29" s="21" t="s">
        <v>98</v>
      </c>
      <c r="D29" s="2">
        <v>1058</v>
      </c>
      <c r="E29" s="42">
        <v>4</v>
      </c>
    </row>
    <row r="30" spans="1:5">
      <c r="A30" s="12" t="s">
        <v>166</v>
      </c>
      <c r="B30" s="4" t="s">
        <v>66</v>
      </c>
      <c r="C30" s="26" t="s">
        <v>85</v>
      </c>
      <c r="E30" s="5">
        <v>89.1</v>
      </c>
    </row>
    <row r="31" spans="1:5">
      <c r="A31" s="12" t="s">
        <v>166</v>
      </c>
      <c r="B31" s="4" t="s">
        <v>66</v>
      </c>
      <c r="C31" s="26" t="s">
        <v>86</v>
      </c>
      <c r="E31" s="88">
        <v>78</v>
      </c>
    </row>
    <row r="32" spans="1:5">
      <c r="A32" s="12" t="s">
        <v>166</v>
      </c>
      <c r="B32" s="4" t="s">
        <v>66</v>
      </c>
      <c r="C32" s="26" t="s">
        <v>87</v>
      </c>
      <c r="E32" s="5">
        <v>87.1</v>
      </c>
    </row>
    <row r="33" spans="1:5">
      <c r="A33" s="12" t="s">
        <v>166</v>
      </c>
      <c r="B33" s="4" t="s">
        <v>66</v>
      </c>
      <c r="C33" s="26" t="s">
        <v>88</v>
      </c>
      <c r="E33" s="5">
        <v>86.3</v>
      </c>
    </row>
    <row r="34" spans="1:5">
      <c r="A34" s="12" t="s">
        <v>166</v>
      </c>
      <c r="B34" s="4" t="s">
        <v>66</v>
      </c>
      <c r="C34" s="26" t="s">
        <v>89</v>
      </c>
      <c r="E34" s="5">
        <v>87.2</v>
      </c>
    </row>
    <row r="35" spans="1:5">
      <c r="A35" s="12" t="s">
        <v>166</v>
      </c>
      <c r="B35" s="4" t="s">
        <v>66</v>
      </c>
      <c r="C35" s="26" t="s">
        <v>90</v>
      </c>
      <c r="E35" s="5">
        <v>85.6</v>
      </c>
    </row>
    <row r="36" spans="1:5">
      <c r="A36" s="12" t="s">
        <v>166</v>
      </c>
      <c r="B36" s="4" t="s">
        <v>66</v>
      </c>
      <c r="C36" s="26" t="s">
        <v>91</v>
      </c>
      <c r="E36" s="5">
        <v>91.9</v>
      </c>
    </row>
    <row r="37" spans="1:5">
      <c r="A37" s="12" t="s">
        <v>166</v>
      </c>
      <c r="B37" s="4" t="s">
        <v>66</v>
      </c>
      <c r="C37" s="26" t="s">
        <v>92</v>
      </c>
      <c r="E37" s="5">
        <v>83.4</v>
      </c>
    </row>
    <row r="38" spans="1:5">
      <c r="A38" s="12" t="s">
        <v>166</v>
      </c>
      <c r="B38" s="4" t="s">
        <v>66</v>
      </c>
      <c r="C38" s="26" t="s">
        <v>93</v>
      </c>
      <c r="E38" s="5">
        <v>81.099999999999994</v>
      </c>
    </row>
    <row r="39" spans="1:5">
      <c r="A39" s="12" t="s">
        <v>166</v>
      </c>
      <c r="B39" s="4" t="s">
        <v>66</v>
      </c>
      <c r="C39" s="26" t="s">
        <v>94</v>
      </c>
      <c r="E39" s="5">
        <v>81.5</v>
      </c>
    </row>
    <row r="40" spans="1:5">
      <c r="A40" s="12" t="s">
        <v>166</v>
      </c>
      <c r="B40" s="4" t="s">
        <v>66</v>
      </c>
      <c r="C40" s="26" t="s">
        <v>95</v>
      </c>
      <c r="E40" s="5">
        <v>99.2</v>
      </c>
    </row>
    <row r="41" spans="1:5">
      <c r="A41" s="12" t="s">
        <v>166</v>
      </c>
      <c r="B41" s="4" t="s">
        <v>66</v>
      </c>
      <c r="C41" s="26" t="s">
        <v>96</v>
      </c>
      <c r="E41" s="5">
        <v>96.8</v>
      </c>
    </row>
    <row r="42" spans="1:5">
      <c r="A42" s="12" t="s">
        <v>166</v>
      </c>
      <c r="B42" s="4" t="s">
        <v>66</v>
      </c>
      <c r="C42" s="26" t="s">
        <v>97</v>
      </c>
      <c r="E42" s="5">
        <v>93.5</v>
      </c>
    </row>
    <row r="43" spans="1:5" s="2" customFormat="1">
      <c r="A43" s="86" t="s">
        <v>166</v>
      </c>
      <c r="B43" s="2" t="s">
        <v>66</v>
      </c>
      <c r="C43" s="21" t="s">
        <v>98</v>
      </c>
      <c r="E43" s="37">
        <v>96.2</v>
      </c>
    </row>
    <row r="44" spans="1:5">
      <c r="A44" s="12" t="s">
        <v>166</v>
      </c>
      <c r="B44" s="4" t="s">
        <v>68</v>
      </c>
      <c r="C44" s="26" t="s">
        <v>85</v>
      </c>
      <c r="E44" s="5">
        <v>95.7</v>
      </c>
    </row>
    <row r="45" spans="1:5">
      <c r="A45" s="12" t="s">
        <v>166</v>
      </c>
      <c r="B45" s="4" t="s">
        <v>68</v>
      </c>
      <c r="C45" s="26" t="s">
        <v>86</v>
      </c>
      <c r="E45" s="88">
        <v>89.4</v>
      </c>
    </row>
    <row r="46" spans="1:5">
      <c r="A46" s="12" t="s">
        <v>166</v>
      </c>
      <c r="B46" s="4" t="s">
        <v>68</v>
      </c>
      <c r="C46" s="26" t="s">
        <v>87</v>
      </c>
      <c r="E46" s="5">
        <v>91.4</v>
      </c>
    </row>
    <row r="47" spans="1:5">
      <c r="A47" s="12" t="s">
        <v>166</v>
      </c>
      <c r="B47" s="4" t="s">
        <v>68</v>
      </c>
      <c r="C47" s="26" t="s">
        <v>88</v>
      </c>
      <c r="E47" s="5">
        <v>91.8</v>
      </c>
    </row>
    <row r="48" spans="1:5">
      <c r="A48" s="12" t="s">
        <v>166</v>
      </c>
      <c r="B48" s="4" t="s">
        <v>68</v>
      </c>
      <c r="C48" s="26" t="s">
        <v>89</v>
      </c>
      <c r="E48" s="5">
        <v>94.3</v>
      </c>
    </row>
    <row r="49" spans="1:5">
      <c r="A49" s="12" t="s">
        <v>166</v>
      </c>
      <c r="B49" s="4" t="s">
        <v>68</v>
      </c>
      <c r="C49" s="26" t="s">
        <v>90</v>
      </c>
      <c r="E49" s="5">
        <v>90.3</v>
      </c>
    </row>
    <row r="50" spans="1:5">
      <c r="A50" s="12" t="s">
        <v>166</v>
      </c>
      <c r="B50" s="4" t="s">
        <v>68</v>
      </c>
      <c r="C50" s="26" t="s">
        <v>91</v>
      </c>
      <c r="E50" s="5">
        <v>95.6</v>
      </c>
    </row>
    <row r="51" spans="1:5">
      <c r="A51" s="12" t="s">
        <v>166</v>
      </c>
      <c r="B51" s="4" t="s">
        <v>68</v>
      </c>
      <c r="C51" s="26" t="s">
        <v>92</v>
      </c>
      <c r="E51" s="5">
        <v>92.1</v>
      </c>
    </row>
    <row r="52" spans="1:5">
      <c r="A52" s="12" t="s">
        <v>166</v>
      </c>
      <c r="B52" s="4" t="s">
        <v>68</v>
      </c>
      <c r="C52" s="26" t="s">
        <v>93</v>
      </c>
      <c r="E52" s="5">
        <v>91</v>
      </c>
    </row>
    <row r="53" spans="1:5">
      <c r="A53" s="12" t="s">
        <v>166</v>
      </c>
      <c r="B53" s="4" t="s">
        <v>68</v>
      </c>
      <c r="C53" s="26" t="s">
        <v>94</v>
      </c>
      <c r="E53" s="5">
        <v>86.3</v>
      </c>
    </row>
    <row r="54" spans="1:5">
      <c r="A54" s="12" t="s">
        <v>166</v>
      </c>
      <c r="B54" s="4" t="s">
        <v>68</v>
      </c>
      <c r="C54" s="26" t="s">
        <v>95</v>
      </c>
      <c r="E54" s="5">
        <v>98.6</v>
      </c>
    </row>
    <row r="55" spans="1:5">
      <c r="A55" s="12" t="s">
        <v>166</v>
      </c>
      <c r="B55" s="4" t="s">
        <v>68</v>
      </c>
      <c r="C55" s="26" t="s">
        <v>96</v>
      </c>
      <c r="E55" s="5">
        <v>92.2</v>
      </c>
    </row>
    <row r="56" spans="1:5">
      <c r="A56" s="12" t="s">
        <v>166</v>
      </c>
      <c r="B56" s="4" t="s">
        <v>68</v>
      </c>
      <c r="C56" s="26" t="s">
        <v>97</v>
      </c>
      <c r="E56" s="5">
        <v>95.8</v>
      </c>
    </row>
    <row r="57" spans="1:5" s="2" customFormat="1">
      <c r="A57" s="86" t="s">
        <v>166</v>
      </c>
      <c r="B57" s="2" t="s">
        <v>68</v>
      </c>
      <c r="C57" s="21" t="s">
        <v>98</v>
      </c>
      <c r="E57" s="37">
        <v>95.7</v>
      </c>
    </row>
    <row r="58" spans="1:5">
      <c r="A58" s="43" t="s">
        <v>119</v>
      </c>
      <c r="B58" s="4" t="s">
        <v>66</v>
      </c>
      <c r="C58" s="26" t="s">
        <v>85</v>
      </c>
      <c r="D58" s="12">
        <v>744</v>
      </c>
      <c r="E58" s="41">
        <v>37.6</v>
      </c>
    </row>
    <row r="59" spans="1:5">
      <c r="A59" s="43" t="s">
        <v>119</v>
      </c>
      <c r="B59" s="4" t="s">
        <v>66</v>
      </c>
      <c r="C59" s="26" t="s">
        <v>86</v>
      </c>
      <c r="D59" s="12">
        <v>178</v>
      </c>
      <c r="E59" s="41">
        <v>37.200000000000003</v>
      </c>
    </row>
    <row r="60" spans="1:5">
      <c r="A60" s="43" t="s">
        <v>119</v>
      </c>
      <c r="B60" s="4" t="s">
        <v>66</v>
      </c>
      <c r="C60" s="26" t="s">
        <v>87</v>
      </c>
      <c r="D60" s="12">
        <v>249</v>
      </c>
      <c r="E60" s="41">
        <v>32</v>
      </c>
    </row>
    <row r="61" spans="1:5">
      <c r="A61" s="43" t="s">
        <v>119</v>
      </c>
      <c r="B61" s="4" t="s">
        <v>66</v>
      </c>
      <c r="C61" s="26" t="s">
        <v>88</v>
      </c>
      <c r="D61" s="12">
        <v>644</v>
      </c>
      <c r="E61" s="41">
        <v>37.9</v>
      </c>
    </row>
    <row r="62" spans="1:5">
      <c r="A62" s="43" t="s">
        <v>119</v>
      </c>
      <c r="B62" s="4" t="s">
        <v>66</v>
      </c>
      <c r="C62" s="26" t="s">
        <v>89</v>
      </c>
      <c r="D62" s="12">
        <v>573</v>
      </c>
      <c r="E62" s="41">
        <v>40.9</v>
      </c>
    </row>
    <row r="63" spans="1:5">
      <c r="A63" s="43" t="s">
        <v>119</v>
      </c>
      <c r="B63" s="4" t="s">
        <v>66</v>
      </c>
      <c r="C63" s="26" t="s">
        <v>90</v>
      </c>
      <c r="D63" s="12">
        <v>1317</v>
      </c>
      <c r="E63" s="41">
        <v>46.9</v>
      </c>
    </row>
    <row r="64" spans="1:5">
      <c r="A64" s="43" t="s">
        <v>119</v>
      </c>
      <c r="B64" s="4" t="s">
        <v>66</v>
      </c>
      <c r="C64" s="26" t="s">
        <v>91</v>
      </c>
      <c r="D64">
        <v>1885</v>
      </c>
      <c r="E64" s="41">
        <v>35.6</v>
      </c>
    </row>
    <row r="65" spans="1:5">
      <c r="A65" s="43" t="s">
        <v>119</v>
      </c>
      <c r="B65" s="4" t="s">
        <v>66</v>
      </c>
      <c r="C65" s="26" t="s">
        <v>92</v>
      </c>
      <c r="D65">
        <v>534</v>
      </c>
      <c r="E65" s="41">
        <v>36.4</v>
      </c>
    </row>
    <row r="66" spans="1:5">
      <c r="A66" s="43" t="s">
        <v>119</v>
      </c>
      <c r="B66" s="4" t="s">
        <v>66</v>
      </c>
      <c r="C66" s="26" t="s">
        <v>93</v>
      </c>
      <c r="D66">
        <v>988</v>
      </c>
      <c r="E66" s="41">
        <v>34.700000000000003</v>
      </c>
    </row>
    <row r="67" spans="1:5">
      <c r="A67" s="43" t="s">
        <v>119</v>
      </c>
      <c r="B67" s="4" t="s">
        <v>66</v>
      </c>
      <c r="C67" s="26" t="s">
        <v>94</v>
      </c>
      <c r="D67">
        <v>1058</v>
      </c>
      <c r="E67" s="41">
        <v>31.1</v>
      </c>
    </row>
    <row r="68" spans="1:5">
      <c r="A68" s="43" t="s">
        <v>119</v>
      </c>
      <c r="B68" s="4" t="s">
        <v>66</v>
      </c>
      <c r="C68" s="26" t="s">
        <v>95</v>
      </c>
      <c r="D68">
        <v>40</v>
      </c>
      <c r="E68" s="41">
        <v>33.6</v>
      </c>
    </row>
    <row r="69" spans="1:5">
      <c r="A69" s="43" t="s">
        <v>119</v>
      </c>
      <c r="B69" s="4" t="s">
        <v>66</v>
      </c>
      <c r="C69" s="26" t="s">
        <v>96</v>
      </c>
      <c r="D69">
        <v>32</v>
      </c>
      <c r="E69" s="41">
        <v>26.7</v>
      </c>
    </row>
    <row r="70" spans="1:5">
      <c r="A70" s="43" t="s">
        <v>119</v>
      </c>
      <c r="B70" s="4" t="s">
        <v>66</v>
      </c>
      <c r="C70" s="26" t="s">
        <v>97</v>
      </c>
      <c r="D70">
        <v>759</v>
      </c>
      <c r="E70" s="41">
        <v>43.6</v>
      </c>
    </row>
    <row r="71" spans="1:5" s="2" customFormat="1">
      <c r="A71" s="44" t="s">
        <v>119</v>
      </c>
      <c r="B71" s="2" t="s">
        <v>66</v>
      </c>
      <c r="C71" s="21" t="s">
        <v>98</v>
      </c>
      <c r="D71" s="2">
        <v>70</v>
      </c>
      <c r="E71" s="42">
        <v>40</v>
      </c>
    </row>
    <row r="72" spans="1:5">
      <c r="A72" s="43" t="s">
        <v>119</v>
      </c>
      <c r="B72" s="4" t="s">
        <v>68</v>
      </c>
      <c r="C72" s="26" t="s">
        <v>85</v>
      </c>
      <c r="D72">
        <v>2296</v>
      </c>
      <c r="E72" s="41">
        <v>13.4</v>
      </c>
    </row>
    <row r="73" spans="1:5">
      <c r="A73" s="43" t="s">
        <v>119</v>
      </c>
      <c r="B73" s="4" t="s">
        <v>68</v>
      </c>
      <c r="C73" s="26" t="s">
        <v>86</v>
      </c>
      <c r="D73">
        <v>497</v>
      </c>
      <c r="E73" s="41">
        <v>11.5</v>
      </c>
    </row>
    <row r="74" spans="1:5">
      <c r="A74" s="43" t="s">
        <v>119</v>
      </c>
      <c r="B74" s="4" t="s">
        <v>68</v>
      </c>
      <c r="C74" s="26" t="s">
        <v>87</v>
      </c>
      <c r="D74">
        <v>810</v>
      </c>
      <c r="E74" s="41">
        <v>12.2</v>
      </c>
    </row>
    <row r="75" spans="1:5">
      <c r="A75" s="43" t="s">
        <v>119</v>
      </c>
      <c r="B75" s="4" t="s">
        <v>68</v>
      </c>
      <c r="C75" s="26" t="s">
        <v>88</v>
      </c>
      <c r="D75">
        <v>1928</v>
      </c>
      <c r="E75" s="41">
        <v>13</v>
      </c>
    </row>
    <row r="76" spans="1:5">
      <c r="A76" s="43" t="s">
        <v>119</v>
      </c>
      <c r="B76" s="4" t="s">
        <v>68</v>
      </c>
      <c r="C76" s="26" t="s">
        <v>89</v>
      </c>
      <c r="D76">
        <v>1687</v>
      </c>
      <c r="E76" s="41">
        <v>14.3</v>
      </c>
    </row>
    <row r="77" spans="1:5">
      <c r="A77" s="43" t="s">
        <v>119</v>
      </c>
      <c r="B77" s="4" t="s">
        <v>68</v>
      </c>
      <c r="C77" s="26" t="s">
        <v>90</v>
      </c>
      <c r="D77">
        <v>3326</v>
      </c>
      <c r="E77" s="41">
        <v>16.600000000000001</v>
      </c>
    </row>
    <row r="78" spans="1:5">
      <c r="A78" s="43" t="s">
        <v>119</v>
      </c>
      <c r="B78" s="4" t="s">
        <v>68</v>
      </c>
      <c r="C78" s="26" t="s">
        <v>91</v>
      </c>
      <c r="D78">
        <v>7325</v>
      </c>
      <c r="E78" s="41">
        <v>16.2</v>
      </c>
    </row>
    <row r="79" spans="1:5">
      <c r="A79" s="43" t="s">
        <v>119</v>
      </c>
      <c r="B79" s="4" t="s">
        <v>68</v>
      </c>
      <c r="C79" s="26" t="s">
        <v>92</v>
      </c>
      <c r="D79">
        <v>1709</v>
      </c>
      <c r="E79" s="41">
        <v>14.9</v>
      </c>
    </row>
    <row r="80" spans="1:5">
      <c r="A80" s="43" t="s">
        <v>119</v>
      </c>
      <c r="B80" s="4" t="s">
        <v>68</v>
      </c>
      <c r="C80" s="26" t="s">
        <v>93</v>
      </c>
      <c r="D80">
        <v>3339</v>
      </c>
      <c r="E80" s="41">
        <v>14.7</v>
      </c>
    </row>
    <row r="81" spans="1:5">
      <c r="A81" s="43" t="s">
        <v>119</v>
      </c>
      <c r="B81" s="4" t="s">
        <v>68</v>
      </c>
      <c r="C81" s="26" t="s">
        <v>94</v>
      </c>
      <c r="D81">
        <v>3249</v>
      </c>
      <c r="E81" s="41">
        <v>12.7</v>
      </c>
    </row>
    <row r="82" spans="1:5">
      <c r="A82" s="43" t="s">
        <v>119</v>
      </c>
      <c r="B82" s="4" t="s">
        <v>68</v>
      </c>
      <c r="C82" s="26" t="s">
        <v>95</v>
      </c>
      <c r="D82">
        <v>142</v>
      </c>
      <c r="E82" s="41">
        <v>16.899999999999999</v>
      </c>
    </row>
    <row r="83" spans="1:5">
      <c r="A83" s="43" t="s">
        <v>119</v>
      </c>
      <c r="B83" s="4" t="s">
        <v>68</v>
      </c>
      <c r="C83" s="26" t="s">
        <v>96</v>
      </c>
      <c r="D83">
        <v>116</v>
      </c>
      <c r="E83" s="41">
        <v>14.4</v>
      </c>
    </row>
    <row r="84" spans="1:5">
      <c r="A84" s="43" t="s">
        <v>119</v>
      </c>
      <c r="B84" s="4" t="s">
        <v>68</v>
      </c>
      <c r="C84" s="26" t="s">
        <v>97</v>
      </c>
      <c r="D84">
        <v>2568</v>
      </c>
      <c r="E84" s="41">
        <v>14.8</v>
      </c>
    </row>
    <row r="85" spans="1:5" s="2" customFormat="1">
      <c r="A85" s="44" t="s">
        <v>119</v>
      </c>
      <c r="B85" s="2" t="s">
        <v>68</v>
      </c>
      <c r="C85" s="21" t="s">
        <v>98</v>
      </c>
      <c r="D85" s="2">
        <v>185</v>
      </c>
      <c r="E85" s="42">
        <v>18.3</v>
      </c>
    </row>
    <row r="86" spans="1:5">
      <c r="C86" s="26"/>
    </row>
    <row r="87" spans="1:5">
      <c r="C87" s="26"/>
    </row>
    <row r="88" spans="1:5">
      <c r="C88" s="26"/>
    </row>
    <row r="89" spans="1:5">
      <c r="C89" s="26"/>
    </row>
    <row r="90" spans="1:5">
      <c r="C90" s="26"/>
    </row>
    <row r="91" spans="1:5">
      <c r="C91" s="26"/>
    </row>
    <row r="92" spans="1:5">
      <c r="C92" s="26"/>
    </row>
    <row r="93" spans="1:5">
      <c r="C93" s="26"/>
    </row>
    <row r="94" spans="1:5">
      <c r="C94" s="26"/>
    </row>
    <row r="95" spans="1:5">
      <c r="C95" s="26"/>
    </row>
    <row r="96" spans="1:5">
      <c r="C96" s="26"/>
    </row>
    <row r="97" spans="3:3">
      <c r="C97" s="26"/>
    </row>
    <row r="98" spans="3:3">
      <c r="C98" s="26"/>
    </row>
    <row r="99" spans="3:3">
      <c r="C99" s="26"/>
    </row>
    <row r="100" spans="3:3">
      <c r="C100" s="26"/>
    </row>
    <row r="101" spans="3:3">
      <c r="C101" s="26"/>
    </row>
    <row r="102" spans="3:3">
      <c r="C102" s="26"/>
    </row>
    <row r="103" spans="3:3">
      <c r="C103" s="26"/>
    </row>
    <row r="104" spans="3:3">
      <c r="C104" s="26"/>
    </row>
    <row r="105" spans="3:3">
      <c r="C105" s="26"/>
    </row>
    <row r="106" spans="3:3">
      <c r="C106" s="26"/>
    </row>
    <row r="107" spans="3:3">
      <c r="C107" s="26"/>
    </row>
    <row r="108" spans="3:3">
      <c r="C108" s="26"/>
    </row>
    <row r="109" spans="3:3">
      <c r="C109" s="26"/>
    </row>
    <row r="110" spans="3:3">
      <c r="C110" s="26"/>
    </row>
    <row r="111" spans="3:3">
      <c r="C111" s="26"/>
    </row>
    <row r="112" spans="3:3">
      <c r="C112" s="26"/>
    </row>
    <row r="113" spans="2:5">
      <c r="C113" s="26"/>
    </row>
    <row r="114" spans="2:5">
      <c r="B114" s="12"/>
      <c r="C114" s="26"/>
      <c r="D114" s="12"/>
      <c r="E114" s="5"/>
    </row>
    <row r="115" spans="2:5">
      <c r="B115" s="12"/>
      <c r="C115" s="26"/>
      <c r="D115" s="12"/>
      <c r="E115" s="5"/>
    </row>
    <row r="116" spans="2:5">
      <c r="B116" s="12"/>
      <c r="C116" s="26"/>
      <c r="D116" s="12"/>
      <c r="E116" s="5"/>
    </row>
    <row r="117" spans="2:5">
      <c r="B117" s="12"/>
      <c r="C117" s="26"/>
      <c r="D117" s="12"/>
      <c r="E117" s="5"/>
    </row>
    <row r="118" spans="2:5">
      <c r="B118" s="12"/>
      <c r="C118" s="26"/>
      <c r="D118" s="12"/>
      <c r="E118" s="5"/>
    </row>
    <row r="119" spans="2:5">
      <c r="B119" s="12"/>
      <c r="C119" s="26"/>
      <c r="D119" s="12"/>
      <c r="E119" s="5"/>
    </row>
    <row r="120" spans="2:5">
      <c r="B120" s="12"/>
      <c r="C120" s="26"/>
      <c r="D120" s="12"/>
      <c r="E120" s="5"/>
    </row>
    <row r="121" spans="2:5">
      <c r="B121" s="12"/>
      <c r="C121" s="26"/>
      <c r="D121" s="12"/>
      <c r="E121" s="5"/>
    </row>
    <row r="122" spans="2:5">
      <c r="B122" s="12"/>
      <c r="C122" s="26"/>
      <c r="D122" s="12"/>
      <c r="E122" s="5"/>
    </row>
    <row r="123" spans="2:5">
      <c r="B123" s="12"/>
      <c r="C123" s="26"/>
      <c r="D123" s="12"/>
      <c r="E123" s="5"/>
    </row>
    <row r="124" spans="2:5">
      <c r="B124" s="12"/>
      <c r="C124" s="26"/>
      <c r="D124" s="12"/>
      <c r="E124" s="5"/>
    </row>
    <row r="125" spans="2:5">
      <c r="B125" s="12"/>
      <c r="C125" s="26"/>
      <c r="D125" s="12"/>
      <c r="E125" s="5"/>
    </row>
    <row r="126" spans="2:5">
      <c r="B126" s="12"/>
      <c r="C126" s="26"/>
      <c r="D126" s="12"/>
      <c r="E126" s="5"/>
    </row>
    <row r="127" spans="2:5">
      <c r="B127" s="12"/>
      <c r="C127" s="26"/>
      <c r="D127" s="12"/>
      <c r="E127" s="5"/>
    </row>
    <row r="128" spans="2:5">
      <c r="B128" s="12"/>
      <c r="C128" s="26"/>
      <c r="D128" s="12"/>
      <c r="E128" s="5"/>
    </row>
    <row r="129" spans="2:5">
      <c r="B129" s="12"/>
      <c r="C129" s="26"/>
      <c r="D129" s="12"/>
      <c r="E129" s="5"/>
    </row>
    <row r="130" spans="2:5">
      <c r="B130" s="12"/>
      <c r="C130" s="26"/>
      <c r="D130" s="12"/>
      <c r="E130" s="5"/>
    </row>
    <row r="131" spans="2:5">
      <c r="B131" s="12"/>
      <c r="C131" s="26"/>
      <c r="D131" s="12"/>
      <c r="E131" s="5"/>
    </row>
    <row r="132" spans="2:5">
      <c r="B132" s="12"/>
      <c r="C132" s="26"/>
      <c r="D132" s="12"/>
      <c r="E132" s="5"/>
    </row>
    <row r="133" spans="2:5">
      <c r="B133" s="12"/>
      <c r="C133" s="26"/>
      <c r="D133" s="12"/>
      <c r="E133" s="5"/>
    </row>
    <row r="134" spans="2:5">
      <c r="B134" s="12"/>
      <c r="C134" s="26"/>
      <c r="D134" s="12"/>
      <c r="E134" s="5"/>
    </row>
    <row r="135" spans="2:5">
      <c r="B135" s="12"/>
      <c r="C135" s="26"/>
      <c r="D135" s="12"/>
      <c r="E135" s="5"/>
    </row>
    <row r="136" spans="2:5">
      <c r="B136" s="12"/>
      <c r="C136" s="26"/>
      <c r="D136" s="12"/>
      <c r="E136" s="5"/>
    </row>
    <row r="137" spans="2:5">
      <c r="B137" s="12"/>
      <c r="C137" s="26"/>
      <c r="D137" s="12"/>
      <c r="E137" s="5"/>
    </row>
    <row r="138" spans="2:5">
      <c r="B138" s="12"/>
      <c r="C138" s="26"/>
      <c r="D138" s="12"/>
      <c r="E138" s="5"/>
    </row>
    <row r="139" spans="2:5">
      <c r="B139" s="12"/>
      <c r="C139" s="26"/>
      <c r="D139" s="12"/>
      <c r="E139" s="5"/>
    </row>
    <row r="140" spans="2:5">
      <c r="B140" s="12"/>
      <c r="C140" s="26"/>
      <c r="D140" s="12"/>
      <c r="E140" s="5"/>
    </row>
    <row r="141" spans="2:5">
      <c r="B141" s="12"/>
      <c r="C141" s="26"/>
      <c r="D141" s="12"/>
      <c r="E141" s="5"/>
    </row>
    <row r="142" spans="2:5">
      <c r="C142" s="26"/>
    </row>
    <row r="143" spans="2:5">
      <c r="C143" s="26"/>
    </row>
    <row r="144" spans="2:5">
      <c r="C144" s="26"/>
    </row>
    <row r="145" spans="3:3">
      <c r="C145" s="26"/>
    </row>
    <row r="146" spans="3:3">
      <c r="C146" s="26"/>
    </row>
    <row r="147" spans="3:3">
      <c r="C147" s="26"/>
    </row>
    <row r="148" spans="3:3">
      <c r="C148" s="26"/>
    </row>
    <row r="149" spans="3:3">
      <c r="C149" s="26"/>
    </row>
    <row r="150" spans="3:3">
      <c r="C150" s="26"/>
    </row>
    <row r="151" spans="3:3">
      <c r="C151" s="26"/>
    </row>
    <row r="152" spans="3:3">
      <c r="C152" s="26"/>
    </row>
    <row r="153" spans="3:3">
      <c r="C153" s="26"/>
    </row>
    <row r="154" spans="3:3">
      <c r="C154" s="26"/>
    </row>
    <row r="155" spans="3:3">
      <c r="C155" s="26"/>
    </row>
  </sheetData>
  <pageMargins left="0.7" right="0.7" top="0.75" bottom="0.75" header="0.3" footer="0.3"/>
  <pageSetup paperSize="12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AY54"/>
  <sheetViews>
    <sheetView workbookViewId="0">
      <pane xSplit="3" ySplit="1" topLeftCell="R2" activePane="bottomRight" state="frozen"/>
      <selection pane="topRight" activeCell="D1" sqref="D1"/>
      <selection pane="bottomLeft" activeCell="A2" sqref="A2"/>
      <selection pane="bottomRight" activeCell="AK12" sqref="AK12"/>
    </sheetView>
  </sheetViews>
  <sheetFormatPr baseColWidth="10" defaultColWidth="8.83203125" defaultRowHeight="14" x14ac:dyDescent="0"/>
  <cols>
    <col min="1" max="1" width="5" style="43" customWidth="1"/>
    <col min="2" max="2" width="26.5" style="53" bestFit="1" customWidth="1"/>
    <col min="3" max="3" width="40.33203125" style="4" customWidth="1"/>
    <col min="4" max="4" width="7.33203125" style="68" customWidth="1"/>
    <col min="5" max="9" width="12.5" style="10" customWidth="1"/>
    <col min="14" max="14" width="8.83203125" style="43"/>
    <col min="15" max="27" width="7.33203125" style="5" customWidth="1"/>
    <col min="28" max="28" width="7.33203125" style="6" customWidth="1"/>
    <col min="29" max="40" width="8" style="4" customWidth="1"/>
    <col min="41" max="41" width="8.33203125" style="4" customWidth="1"/>
    <col min="42" max="42" width="8.33203125" style="43" customWidth="1"/>
    <col min="52" max="16384" width="8.83203125" style="4"/>
  </cols>
  <sheetData>
    <row r="1" spans="1:42" s="3" customFormat="1">
      <c r="A1" s="72" t="s">
        <v>100</v>
      </c>
      <c r="B1" s="73" t="s">
        <v>120</v>
      </c>
      <c r="C1" s="71" t="s">
        <v>104</v>
      </c>
      <c r="D1" s="74" t="s">
        <v>142</v>
      </c>
      <c r="E1" s="70" t="s">
        <v>114</v>
      </c>
      <c r="F1" s="70" t="s">
        <v>115</v>
      </c>
      <c r="G1" s="70" t="s">
        <v>116</v>
      </c>
      <c r="H1" s="70" t="s">
        <v>160</v>
      </c>
      <c r="I1" s="70" t="s">
        <v>128</v>
      </c>
      <c r="J1" s="71" t="s">
        <v>161</v>
      </c>
      <c r="K1" s="71" t="s">
        <v>162</v>
      </c>
      <c r="L1" s="71" t="s">
        <v>163</v>
      </c>
      <c r="M1" s="71" t="s">
        <v>165</v>
      </c>
      <c r="N1" s="72" t="s">
        <v>164</v>
      </c>
      <c r="O1" s="75" t="s">
        <v>145</v>
      </c>
      <c r="P1" s="75" t="s">
        <v>146</v>
      </c>
      <c r="Q1" s="75" t="s">
        <v>147</v>
      </c>
      <c r="R1" s="75" t="s">
        <v>148</v>
      </c>
      <c r="S1" s="75" t="s">
        <v>149</v>
      </c>
      <c r="T1" s="75" t="s">
        <v>150</v>
      </c>
      <c r="U1" s="75" t="s">
        <v>151</v>
      </c>
      <c r="V1" s="75" t="s">
        <v>152</v>
      </c>
      <c r="W1" s="75" t="s">
        <v>153</v>
      </c>
      <c r="X1" s="75" t="s">
        <v>154</v>
      </c>
      <c r="Y1" s="75" t="s">
        <v>155</v>
      </c>
      <c r="Z1" s="75" t="s">
        <v>156</v>
      </c>
      <c r="AA1" s="75" t="s">
        <v>157</v>
      </c>
      <c r="AB1" s="76" t="s">
        <v>158</v>
      </c>
      <c r="AC1" s="77" t="s">
        <v>129</v>
      </c>
      <c r="AD1" s="77" t="s">
        <v>130</v>
      </c>
      <c r="AE1" s="77" t="s">
        <v>131</v>
      </c>
      <c r="AF1" s="77" t="s">
        <v>132</v>
      </c>
      <c r="AG1" s="77" t="s">
        <v>133</v>
      </c>
      <c r="AH1" s="77" t="s">
        <v>159</v>
      </c>
      <c r="AI1" s="77" t="s">
        <v>134</v>
      </c>
      <c r="AJ1" s="77" t="s">
        <v>135</v>
      </c>
      <c r="AK1" s="77" t="s">
        <v>136</v>
      </c>
      <c r="AL1" s="77" t="s">
        <v>137</v>
      </c>
      <c r="AM1" s="77" t="s">
        <v>138</v>
      </c>
      <c r="AN1" s="77" t="s">
        <v>139</v>
      </c>
      <c r="AO1" s="77" t="s">
        <v>140</v>
      </c>
      <c r="AP1" s="78" t="s">
        <v>141</v>
      </c>
    </row>
    <row r="2" spans="1:42" s="7" customFormat="1" ht="14" customHeight="1">
      <c r="A2" s="51">
        <v>1</v>
      </c>
      <c r="B2" s="52" t="s">
        <v>121</v>
      </c>
      <c r="C2" s="7" t="s">
        <v>18</v>
      </c>
      <c r="D2" s="66" t="s">
        <v>143</v>
      </c>
      <c r="E2" s="10">
        <f t="shared" ref="E2:E33" si="0">MIN($O2:$AB2)</f>
        <v>0.5</v>
      </c>
      <c r="F2" s="10">
        <f>MAX($O2:AB2)</f>
        <v>0.8</v>
      </c>
      <c r="G2" s="10">
        <f t="shared" ref="G2:G33" si="1">AVERAGE($O2:$AB2)</f>
        <v>0.58571428571428563</v>
      </c>
      <c r="H2" s="10">
        <f t="shared" ref="H2:H33" si="2">MEDIAN($O2:$AB2)</f>
        <v>0.6</v>
      </c>
      <c r="I2" s="10">
        <f t="shared" ref="I2:I33" si="3">STDEV($O2:$AB2)</f>
        <v>7.7032888651964018E-2</v>
      </c>
      <c r="J2" s="62">
        <f t="shared" ref="J2:J33" si="4">_xlfn.PERCENTILE.INC($O2:$AB2,0.05)</f>
        <v>0.5</v>
      </c>
      <c r="K2" s="62">
        <f t="shared" ref="K2:K33" si="5">_xlfn.PERCENTILE.INC($O2:$AB2,0.25)</f>
        <v>0.52500000000000002</v>
      </c>
      <c r="L2" s="62">
        <f t="shared" ref="L2:L33" si="6">_xlfn.PERCENTILE.INC($O2:$AB2,0.5)</f>
        <v>0.6</v>
      </c>
      <c r="M2" s="62">
        <f t="shared" ref="M2:M33" si="7">_xlfn.PERCENTILE.INC($O2:$AB2,0.75)</f>
        <v>0.6</v>
      </c>
      <c r="N2" s="64">
        <f t="shared" ref="N2:N33" si="8">_xlfn.PERCENTILE.INC($O2:$AB2,0.95)</f>
        <v>0.66999999999999993</v>
      </c>
      <c r="O2" s="8">
        <v>0.6</v>
      </c>
      <c r="P2" s="8">
        <v>0.5</v>
      </c>
      <c r="Q2" s="8">
        <v>0.6</v>
      </c>
      <c r="R2" s="8">
        <v>0.6</v>
      </c>
      <c r="S2" s="8">
        <v>0.6</v>
      </c>
      <c r="T2" s="8">
        <v>0.6</v>
      </c>
      <c r="U2" s="8">
        <v>0.5</v>
      </c>
      <c r="V2" s="8">
        <v>0.6</v>
      </c>
      <c r="W2" s="8">
        <v>0.6</v>
      </c>
      <c r="X2" s="8">
        <v>0.5</v>
      </c>
      <c r="Y2" s="8">
        <v>0.6</v>
      </c>
      <c r="Z2" s="8">
        <v>0.6</v>
      </c>
      <c r="AA2" s="8">
        <v>0.5</v>
      </c>
      <c r="AB2" s="9">
        <v>0.8</v>
      </c>
      <c r="AG2" s="7">
        <v>1606</v>
      </c>
      <c r="AI2" s="7">
        <v>6180</v>
      </c>
      <c r="AL2" s="7">
        <v>4175</v>
      </c>
      <c r="AO2" s="7">
        <v>1864</v>
      </c>
      <c r="AP2" s="51"/>
    </row>
    <row r="3" spans="1:42" s="7" customFormat="1">
      <c r="A3" s="51">
        <v>2</v>
      </c>
      <c r="B3" s="52" t="s">
        <v>121</v>
      </c>
      <c r="C3" s="7" t="s">
        <v>19</v>
      </c>
      <c r="D3" s="66" t="s">
        <v>143</v>
      </c>
      <c r="E3" s="10">
        <f t="shared" si="0"/>
        <v>2.5</v>
      </c>
      <c r="F3" s="10">
        <f>MAX($O3:AB3)</f>
        <v>3.5</v>
      </c>
      <c r="G3" s="10">
        <f t="shared" si="1"/>
        <v>3.05</v>
      </c>
      <c r="H3" s="10">
        <f t="shared" si="2"/>
        <v>3</v>
      </c>
      <c r="I3" s="10">
        <f t="shared" si="3"/>
        <v>0.30318818730794395</v>
      </c>
      <c r="J3" s="62">
        <f t="shared" si="4"/>
        <v>2.63</v>
      </c>
      <c r="K3" s="62">
        <f t="shared" si="5"/>
        <v>2.8249999999999997</v>
      </c>
      <c r="L3" s="62">
        <f t="shared" si="6"/>
        <v>3</v>
      </c>
      <c r="M3" s="62">
        <f t="shared" si="7"/>
        <v>3.3</v>
      </c>
      <c r="N3" s="64">
        <f t="shared" si="8"/>
        <v>3.4350000000000001</v>
      </c>
      <c r="O3" s="8">
        <v>3.4</v>
      </c>
      <c r="P3" s="16">
        <v>2.8</v>
      </c>
      <c r="Q3" s="8">
        <v>3</v>
      </c>
      <c r="R3" s="8">
        <v>3.3</v>
      </c>
      <c r="S3" s="8">
        <v>3.3</v>
      </c>
      <c r="T3" s="8">
        <v>2.9</v>
      </c>
      <c r="U3" s="8">
        <v>3.4</v>
      </c>
      <c r="V3" s="8">
        <v>2.7</v>
      </c>
      <c r="W3" s="8">
        <v>3.5</v>
      </c>
      <c r="X3" s="8">
        <v>3</v>
      </c>
      <c r="Y3" s="8">
        <v>2.8</v>
      </c>
      <c r="Z3" s="8">
        <v>2.9</v>
      </c>
      <c r="AA3" s="8">
        <v>3.2</v>
      </c>
      <c r="AB3" s="9">
        <v>2.5</v>
      </c>
      <c r="AG3" s="7">
        <v>12528</v>
      </c>
      <c r="AI3" s="7">
        <v>50005</v>
      </c>
      <c r="AL3" s="7">
        <v>29551</v>
      </c>
      <c r="AO3" s="7">
        <v>18104</v>
      </c>
      <c r="AP3" s="51"/>
    </row>
    <row r="4" spans="1:42" s="12" customFormat="1">
      <c r="A4" s="79">
        <v>3</v>
      </c>
      <c r="B4" s="89" t="s">
        <v>121</v>
      </c>
      <c r="C4" s="82" t="s">
        <v>15</v>
      </c>
      <c r="D4" s="67" t="s">
        <v>144</v>
      </c>
      <c r="E4" s="11">
        <f t="shared" si="0"/>
        <v>0.5</v>
      </c>
      <c r="F4" s="11">
        <f>MAX($O4:AB4)</f>
        <v>0.7</v>
      </c>
      <c r="G4" s="11">
        <f t="shared" si="1"/>
        <v>0.5714285714285714</v>
      </c>
      <c r="H4" s="11">
        <f t="shared" si="2"/>
        <v>0.6</v>
      </c>
      <c r="I4" s="11">
        <f t="shared" si="3"/>
        <v>6.1124984550212889E-2</v>
      </c>
      <c r="J4" s="62">
        <f t="shared" si="4"/>
        <v>0.5</v>
      </c>
      <c r="K4" s="62">
        <f t="shared" si="5"/>
        <v>0.5</v>
      </c>
      <c r="L4" s="62">
        <f t="shared" si="6"/>
        <v>0.6</v>
      </c>
      <c r="M4" s="62">
        <f t="shared" si="7"/>
        <v>0.6</v>
      </c>
      <c r="N4" s="64">
        <f t="shared" si="8"/>
        <v>0.6349999999999999</v>
      </c>
      <c r="O4" s="57">
        <v>0.6</v>
      </c>
      <c r="P4" s="58">
        <v>0.5</v>
      </c>
      <c r="Q4" s="57">
        <v>0.6</v>
      </c>
      <c r="R4" s="57">
        <v>0.5</v>
      </c>
      <c r="S4" s="57">
        <v>0.6</v>
      </c>
      <c r="T4" s="57">
        <v>0.6</v>
      </c>
      <c r="U4" s="57">
        <v>0.5</v>
      </c>
      <c r="V4" s="57">
        <v>0.6</v>
      </c>
      <c r="W4" s="57">
        <v>0.6</v>
      </c>
      <c r="X4" s="57">
        <v>0.5</v>
      </c>
      <c r="Y4" s="57">
        <v>0.6</v>
      </c>
      <c r="Z4" s="57">
        <v>0.6</v>
      </c>
      <c r="AA4" s="57">
        <v>0.5</v>
      </c>
      <c r="AB4" s="60">
        <v>0.7</v>
      </c>
      <c r="AC4" s="27">
        <v>2221</v>
      </c>
      <c r="AD4" s="27">
        <v>614</v>
      </c>
      <c r="AE4" s="27">
        <v>893</v>
      </c>
      <c r="AF4" s="27">
        <v>1969</v>
      </c>
      <c r="AG4" s="27">
        <v>1606</v>
      </c>
      <c r="AH4" s="27">
        <v>3053</v>
      </c>
      <c r="AI4" s="27">
        <v>6180</v>
      </c>
      <c r="AJ4" s="27">
        <v>1758</v>
      </c>
      <c r="AK4" s="27">
        <v>3513</v>
      </c>
      <c r="AL4" s="27">
        <v>4175</v>
      </c>
      <c r="AM4" s="27">
        <v>120</v>
      </c>
      <c r="AN4" s="27">
        <v>124</v>
      </c>
      <c r="AO4" s="27">
        <v>1864</v>
      </c>
      <c r="AP4" s="28">
        <v>182</v>
      </c>
    </row>
    <row r="5" spans="1:42">
      <c r="A5" s="79">
        <v>4</v>
      </c>
      <c r="B5" s="89" t="s">
        <v>121</v>
      </c>
      <c r="C5" s="82" t="s">
        <v>16</v>
      </c>
      <c r="D5" s="68" t="s">
        <v>144</v>
      </c>
      <c r="E5" s="10">
        <f t="shared" si="0"/>
        <v>3.5</v>
      </c>
      <c r="F5" s="10">
        <f>MAX($O5:AB5)</f>
        <v>4.9000000000000004</v>
      </c>
      <c r="G5" s="10">
        <f t="shared" si="1"/>
        <v>4.2357142857142858</v>
      </c>
      <c r="H5" s="10">
        <f t="shared" si="2"/>
        <v>4.25</v>
      </c>
      <c r="I5" s="10">
        <f t="shared" si="3"/>
        <v>0.38949107397127442</v>
      </c>
      <c r="J5" s="62">
        <f t="shared" si="4"/>
        <v>3.6949999999999998</v>
      </c>
      <c r="K5" s="62">
        <f t="shared" si="5"/>
        <v>4</v>
      </c>
      <c r="L5" s="62">
        <f t="shared" si="6"/>
        <v>4.25</v>
      </c>
      <c r="M5" s="62">
        <f t="shared" si="7"/>
        <v>4.4000000000000004</v>
      </c>
      <c r="N5" s="64">
        <f t="shared" si="8"/>
        <v>4.9000000000000004</v>
      </c>
      <c r="O5" s="59">
        <v>4.9000000000000004</v>
      </c>
      <c r="P5" s="58">
        <v>4.3</v>
      </c>
      <c r="Q5" s="59">
        <v>4.9000000000000004</v>
      </c>
      <c r="R5" s="59">
        <v>4.4000000000000004</v>
      </c>
      <c r="S5" s="59">
        <v>4.3</v>
      </c>
      <c r="T5" s="59">
        <v>3.8</v>
      </c>
      <c r="U5" s="59">
        <v>4.2</v>
      </c>
      <c r="V5" s="59">
        <v>4</v>
      </c>
      <c r="W5" s="59">
        <v>4.4000000000000004</v>
      </c>
      <c r="X5" s="59">
        <v>3.5</v>
      </c>
      <c r="Y5" s="59">
        <v>4.2</v>
      </c>
      <c r="Z5" s="59">
        <v>3.9</v>
      </c>
      <c r="AA5" s="59">
        <v>4.5</v>
      </c>
      <c r="AB5" s="61">
        <v>4</v>
      </c>
      <c r="AC5" s="27">
        <v>17919</v>
      </c>
      <c r="AD5" s="27">
        <v>4846</v>
      </c>
      <c r="AE5" s="27">
        <v>7236</v>
      </c>
      <c r="AF5" s="27">
        <v>16164</v>
      </c>
      <c r="AG5" s="27">
        <v>12528</v>
      </c>
      <c r="AH5" s="27">
        <v>20902</v>
      </c>
      <c r="AI5" s="27">
        <v>50005</v>
      </c>
      <c r="AJ5" s="27">
        <v>12479</v>
      </c>
      <c r="AK5" s="27">
        <v>24998</v>
      </c>
      <c r="AL5" s="27">
        <v>29551</v>
      </c>
      <c r="AM5" s="27">
        <v>853</v>
      </c>
      <c r="AN5" s="27">
        <v>871</v>
      </c>
      <c r="AO5" s="27">
        <v>18104</v>
      </c>
      <c r="AP5" s="28">
        <v>1058</v>
      </c>
    </row>
    <row r="6" spans="1:42">
      <c r="A6" s="43">
        <v>5</v>
      </c>
      <c r="B6" s="52" t="s">
        <v>121</v>
      </c>
      <c r="C6" s="4" t="s">
        <v>17</v>
      </c>
      <c r="D6" s="68" t="s">
        <v>144</v>
      </c>
      <c r="E6" s="10">
        <f t="shared" si="0"/>
        <v>0.7</v>
      </c>
      <c r="F6" s="10">
        <f>MAX($O6:AB6)</f>
        <v>2.7</v>
      </c>
      <c r="G6" s="10">
        <f t="shared" si="1"/>
        <v>1.2142857142857146</v>
      </c>
      <c r="H6" s="10">
        <f t="shared" si="2"/>
        <v>0.9</v>
      </c>
      <c r="I6" s="10">
        <f t="shared" si="3"/>
        <v>0.59595707493479344</v>
      </c>
      <c r="J6" s="62">
        <f t="shared" si="4"/>
        <v>0.7</v>
      </c>
      <c r="K6" s="62">
        <f t="shared" si="5"/>
        <v>0.82500000000000007</v>
      </c>
      <c r="L6" s="62">
        <f t="shared" si="6"/>
        <v>0.9</v>
      </c>
      <c r="M6" s="62">
        <f t="shared" si="7"/>
        <v>1.5250000000000001</v>
      </c>
      <c r="N6" s="64">
        <f t="shared" si="8"/>
        <v>2.1799999999999997</v>
      </c>
      <c r="O6" s="5">
        <v>0.9</v>
      </c>
      <c r="P6" s="16">
        <v>1</v>
      </c>
      <c r="Q6" s="5">
        <v>1.6</v>
      </c>
      <c r="R6" s="5">
        <v>0.7</v>
      </c>
      <c r="S6" s="5">
        <v>0.7</v>
      </c>
      <c r="T6" s="5">
        <v>0.8</v>
      </c>
      <c r="U6" s="5">
        <v>0.9</v>
      </c>
      <c r="V6" s="5">
        <v>1.9</v>
      </c>
      <c r="W6" s="5">
        <v>0.8</v>
      </c>
      <c r="X6" s="5">
        <v>0.9</v>
      </c>
      <c r="Y6" s="5">
        <v>1.3</v>
      </c>
      <c r="Z6" s="5">
        <v>1.9</v>
      </c>
      <c r="AA6" s="5">
        <v>0.9</v>
      </c>
      <c r="AB6" s="6">
        <v>2.7</v>
      </c>
      <c r="AG6" s="4">
        <v>1933</v>
      </c>
      <c r="AI6" s="4">
        <v>11007</v>
      </c>
      <c r="AL6" s="4">
        <v>7586</v>
      </c>
      <c r="AO6" s="4">
        <v>3528</v>
      </c>
    </row>
    <row r="7" spans="1:42" s="2" customFormat="1">
      <c r="A7" s="44">
        <v>6</v>
      </c>
      <c r="B7" s="54" t="s">
        <v>121</v>
      </c>
      <c r="C7" s="2" t="s">
        <v>20</v>
      </c>
      <c r="D7" s="69" t="s">
        <v>144</v>
      </c>
      <c r="E7" s="39">
        <f t="shared" si="0"/>
        <v>2.9</v>
      </c>
      <c r="F7" s="39">
        <f>MAX($O7:AB7)</f>
        <v>4</v>
      </c>
      <c r="G7" s="39">
        <f t="shared" si="1"/>
        <v>3.5857142857142854</v>
      </c>
      <c r="H7" s="39">
        <f t="shared" si="2"/>
        <v>3.55</v>
      </c>
      <c r="I7" s="39">
        <f t="shared" si="3"/>
        <v>0.33479532865306244</v>
      </c>
      <c r="J7" s="63">
        <f t="shared" si="4"/>
        <v>3.03</v>
      </c>
      <c r="K7" s="63">
        <f t="shared" si="5"/>
        <v>3.4</v>
      </c>
      <c r="L7" s="63">
        <f t="shared" si="6"/>
        <v>3.55</v>
      </c>
      <c r="M7" s="63">
        <f t="shared" si="7"/>
        <v>3.875</v>
      </c>
      <c r="N7" s="65">
        <f t="shared" si="8"/>
        <v>4</v>
      </c>
      <c r="O7" s="37">
        <v>3.1</v>
      </c>
      <c r="P7" s="21">
        <v>4</v>
      </c>
      <c r="Q7" s="37">
        <v>3.5</v>
      </c>
      <c r="R7" s="37">
        <v>3.8</v>
      </c>
      <c r="S7" s="37">
        <v>3.4</v>
      </c>
      <c r="T7" s="37">
        <v>3.6</v>
      </c>
      <c r="U7" s="37">
        <v>3.5</v>
      </c>
      <c r="V7" s="37">
        <v>3.8</v>
      </c>
      <c r="W7" s="37">
        <v>3.4</v>
      </c>
      <c r="X7" s="37">
        <v>3.4</v>
      </c>
      <c r="Y7" s="37">
        <v>3.9</v>
      </c>
      <c r="Z7" s="37">
        <v>4</v>
      </c>
      <c r="AA7" s="37">
        <v>3.9</v>
      </c>
      <c r="AB7" s="38">
        <v>2.9</v>
      </c>
      <c r="AG7" s="2">
        <v>495</v>
      </c>
      <c r="AI7" s="2">
        <v>2078</v>
      </c>
      <c r="AL7" s="2">
        <v>1203</v>
      </c>
      <c r="AO7" s="2">
        <v>807</v>
      </c>
      <c r="AP7" s="44"/>
    </row>
    <row r="8" spans="1:42" ht="14" customHeight="1">
      <c r="A8" s="79">
        <v>7</v>
      </c>
      <c r="B8" s="81" t="s">
        <v>122</v>
      </c>
      <c r="C8" s="82" t="s">
        <v>21</v>
      </c>
      <c r="D8" s="68" t="s">
        <v>144</v>
      </c>
      <c r="E8" s="10">
        <f t="shared" si="0"/>
        <v>83.9</v>
      </c>
      <c r="F8" s="10">
        <f>MAX($O8:AB8)</f>
        <v>93.2</v>
      </c>
      <c r="G8" s="10">
        <f t="shared" si="1"/>
        <v>88.999999999999986</v>
      </c>
      <c r="H8" s="10">
        <f t="shared" si="2"/>
        <v>89.050000000000011</v>
      </c>
      <c r="I8" s="10">
        <f t="shared" si="3"/>
        <v>3.1539962440834168</v>
      </c>
      <c r="J8" s="62">
        <f t="shared" si="4"/>
        <v>84.484999999999999</v>
      </c>
      <c r="K8" s="62">
        <f t="shared" si="5"/>
        <v>86.85</v>
      </c>
      <c r="L8" s="62">
        <f t="shared" si="6"/>
        <v>89.050000000000011</v>
      </c>
      <c r="M8" s="62">
        <f t="shared" si="7"/>
        <v>91.449999999999989</v>
      </c>
      <c r="N8" s="64">
        <f t="shared" si="8"/>
        <v>93.070000000000007</v>
      </c>
      <c r="O8" s="5">
        <v>91</v>
      </c>
      <c r="P8" s="16">
        <v>93</v>
      </c>
      <c r="Q8" s="5">
        <v>87.6</v>
      </c>
      <c r="R8" s="5">
        <v>83.9</v>
      </c>
      <c r="S8" s="5">
        <v>84.9</v>
      </c>
      <c r="T8" s="5">
        <v>92.3</v>
      </c>
      <c r="U8" s="5">
        <v>88</v>
      </c>
      <c r="V8" s="5">
        <v>89.7</v>
      </c>
      <c r="W8" s="5">
        <v>84.8</v>
      </c>
      <c r="X8" s="5">
        <v>91</v>
      </c>
      <c r="Y8" s="5">
        <v>93.2</v>
      </c>
      <c r="Z8" s="5">
        <v>88.4</v>
      </c>
      <c r="AA8" s="5">
        <v>91.6</v>
      </c>
      <c r="AB8" s="6">
        <v>86.6</v>
      </c>
      <c r="AG8" s="12">
        <v>11962</v>
      </c>
      <c r="AH8" s="12"/>
      <c r="AI8" s="12">
        <v>49251</v>
      </c>
      <c r="AL8" s="12">
        <v>30571</v>
      </c>
      <c r="AO8" s="12">
        <v>18230</v>
      </c>
    </row>
    <row r="9" spans="1:42">
      <c r="A9" s="79">
        <v>8</v>
      </c>
      <c r="B9" s="81" t="s">
        <v>122</v>
      </c>
      <c r="C9" s="82" t="s">
        <v>22</v>
      </c>
      <c r="D9" s="68" t="s">
        <v>144</v>
      </c>
      <c r="E9" s="10">
        <f t="shared" si="0"/>
        <v>78</v>
      </c>
      <c r="F9" s="10">
        <f>MAX($O9:AB9)</f>
        <v>99.2</v>
      </c>
      <c r="G9" s="10">
        <f t="shared" si="1"/>
        <v>88.350000000000009</v>
      </c>
      <c r="H9" s="10">
        <f t="shared" si="2"/>
        <v>87.15</v>
      </c>
      <c r="I9" s="10">
        <f t="shared" si="3"/>
        <v>6.4222869159489626</v>
      </c>
      <c r="J9" s="62">
        <f t="shared" si="4"/>
        <v>80.015000000000001</v>
      </c>
      <c r="K9" s="62">
        <f t="shared" si="5"/>
        <v>83.95</v>
      </c>
      <c r="L9" s="62">
        <f t="shared" si="6"/>
        <v>87.15</v>
      </c>
      <c r="M9" s="62">
        <f t="shared" si="7"/>
        <v>93.1</v>
      </c>
      <c r="N9" s="64">
        <f t="shared" si="8"/>
        <v>97.64</v>
      </c>
      <c r="O9" s="5">
        <v>89.1</v>
      </c>
      <c r="P9" s="16">
        <v>78</v>
      </c>
      <c r="Q9" s="5">
        <v>87.1</v>
      </c>
      <c r="R9" s="5">
        <v>86.3</v>
      </c>
      <c r="S9" s="5">
        <v>87.2</v>
      </c>
      <c r="T9" s="5">
        <v>91.9</v>
      </c>
      <c r="U9" s="5">
        <v>85.6</v>
      </c>
      <c r="V9" s="5">
        <v>83.4</v>
      </c>
      <c r="W9" s="5">
        <v>81.099999999999994</v>
      </c>
      <c r="X9" s="5">
        <v>81.5</v>
      </c>
      <c r="Y9" s="5">
        <v>99.2</v>
      </c>
      <c r="Z9" s="5">
        <v>96.8</v>
      </c>
      <c r="AA9" s="5">
        <v>93.5</v>
      </c>
      <c r="AB9" s="6">
        <v>96.2</v>
      </c>
      <c r="AG9" s="12">
        <v>1400</v>
      </c>
      <c r="AH9" s="12"/>
      <c r="AI9" s="12">
        <v>5292</v>
      </c>
      <c r="AL9" s="12">
        <v>3404</v>
      </c>
      <c r="AO9" s="12">
        <v>1742</v>
      </c>
    </row>
    <row r="10" spans="1:42">
      <c r="A10" s="79">
        <v>9</v>
      </c>
      <c r="B10" s="81" t="s">
        <v>122</v>
      </c>
      <c r="C10" s="82" t="s">
        <v>23</v>
      </c>
      <c r="D10" s="68" t="s">
        <v>144</v>
      </c>
      <c r="E10" s="10">
        <f t="shared" si="0"/>
        <v>86.3</v>
      </c>
      <c r="F10" s="10">
        <f>MAX($O10:AB10)</f>
        <v>98.6</v>
      </c>
      <c r="G10" s="10">
        <f t="shared" si="1"/>
        <v>92.871428571428581</v>
      </c>
      <c r="H10" s="10">
        <f t="shared" si="2"/>
        <v>92.15</v>
      </c>
      <c r="I10" s="10">
        <f t="shared" si="3"/>
        <v>3.2414214762682714</v>
      </c>
      <c r="J10" s="62">
        <f t="shared" si="4"/>
        <v>88.314999999999998</v>
      </c>
      <c r="K10" s="62">
        <f t="shared" si="5"/>
        <v>91.1</v>
      </c>
      <c r="L10" s="62">
        <f t="shared" si="6"/>
        <v>92.15</v>
      </c>
      <c r="M10" s="62">
        <f t="shared" si="7"/>
        <v>95.674999999999997</v>
      </c>
      <c r="N10" s="64">
        <f t="shared" si="8"/>
        <v>96.78</v>
      </c>
      <c r="O10" s="5">
        <v>95.7</v>
      </c>
      <c r="P10" s="16">
        <v>89.4</v>
      </c>
      <c r="Q10" s="5">
        <v>91.4</v>
      </c>
      <c r="R10" s="5">
        <v>91.8</v>
      </c>
      <c r="S10" s="5">
        <v>94.3</v>
      </c>
      <c r="T10" s="5">
        <v>95.6</v>
      </c>
      <c r="U10" s="5">
        <v>90.3</v>
      </c>
      <c r="V10" s="5">
        <v>92.1</v>
      </c>
      <c r="W10" s="5">
        <v>91</v>
      </c>
      <c r="X10" s="5">
        <v>86.3</v>
      </c>
      <c r="Y10" s="5">
        <v>98.6</v>
      </c>
      <c r="Z10" s="5">
        <v>92.2</v>
      </c>
      <c r="AA10" s="5">
        <v>95.8</v>
      </c>
      <c r="AB10" s="6">
        <v>95.7</v>
      </c>
      <c r="AG10" s="12">
        <v>11813</v>
      </c>
      <c r="AH10" s="12"/>
      <c r="AI10" s="12">
        <v>45162</v>
      </c>
      <c r="AL10" s="12">
        <v>2503</v>
      </c>
      <c r="AO10" s="12">
        <v>17336</v>
      </c>
    </row>
    <row r="11" spans="1:42">
      <c r="A11" s="79">
        <v>10</v>
      </c>
      <c r="B11" s="81" t="s">
        <v>122</v>
      </c>
      <c r="C11" s="82" t="s">
        <v>24</v>
      </c>
      <c r="D11" s="68" t="s">
        <v>144</v>
      </c>
      <c r="E11" s="10">
        <f t="shared" si="0"/>
        <v>76.8</v>
      </c>
      <c r="F11" s="10">
        <f>MAX($O11:AB11)</f>
        <v>91.9</v>
      </c>
      <c r="G11" s="10">
        <f t="shared" si="1"/>
        <v>85.878571428571448</v>
      </c>
      <c r="H11" s="10">
        <f t="shared" si="2"/>
        <v>86.55</v>
      </c>
      <c r="I11" s="10">
        <f t="shared" si="3"/>
        <v>3.9666258809119985</v>
      </c>
      <c r="J11" s="62">
        <f t="shared" si="4"/>
        <v>79.984999999999999</v>
      </c>
      <c r="K11" s="62">
        <f t="shared" si="5"/>
        <v>83.724999999999994</v>
      </c>
      <c r="L11" s="62">
        <f t="shared" si="6"/>
        <v>86.55</v>
      </c>
      <c r="M11" s="62">
        <f t="shared" si="7"/>
        <v>88.75</v>
      </c>
      <c r="N11" s="64">
        <f t="shared" si="8"/>
        <v>90.795000000000002</v>
      </c>
      <c r="O11" s="5">
        <v>82.4</v>
      </c>
      <c r="P11" s="16">
        <v>90.2</v>
      </c>
      <c r="Q11" s="5">
        <v>86.3</v>
      </c>
      <c r="R11" s="5">
        <v>81.7</v>
      </c>
      <c r="S11" s="5">
        <v>76.8</v>
      </c>
      <c r="T11" s="5">
        <v>85.7</v>
      </c>
      <c r="U11" s="5">
        <v>87.4</v>
      </c>
      <c r="V11" s="5">
        <v>83.8</v>
      </c>
      <c r="W11" s="5">
        <v>83.7</v>
      </c>
      <c r="X11" s="5">
        <v>89.5</v>
      </c>
      <c r="Y11" s="5">
        <v>89.2</v>
      </c>
      <c r="Z11" s="5">
        <v>91.9</v>
      </c>
      <c r="AA11" s="5">
        <v>86.9</v>
      </c>
      <c r="AB11" s="6">
        <v>86.8</v>
      </c>
      <c r="AG11" s="12">
        <v>1234</v>
      </c>
      <c r="AH11" s="12"/>
      <c r="AI11" s="12">
        <v>5404</v>
      </c>
      <c r="AL11" s="12">
        <v>3736</v>
      </c>
      <c r="AO11" s="12">
        <v>1619</v>
      </c>
    </row>
    <row r="12" spans="1:42">
      <c r="A12" s="79">
        <v>11</v>
      </c>
      <c r="B12" s="81" t="s">
        <v>122</v>
      </c>
      <c r="C12" s="82" t="s">
        <v>25</v>
      </c>
      <c r="D12" s="68" t="s">
        <v>144</v>
      </c>
      <c r="E12" s="10">
        <f t="shared" si="0"/>
        <v>90</v>
      </c>
      <c r="F12" s="10">
        <f>MAX($O12:AB12)</f>
        <v>98.6</v>
      </c>
      <c r="G12" s="10">
        <f t="shared" si="1"/>
        <v>94.621428571428581</v>
      </c>
      <c r="H12" s="10">
        <f t="shared" si="2"/>
        <v>95.65</v>
      </c>
      <c r="I12" s="10">
        <f t="shared" si="3"/>
        <v>2.4795094339338641</v>
      </c>
      <c r="J12" s="62">
        <f t="shared" si="4"/>
        <v>90.39</v>
      </c>
      <c r="K12" s="62">
        <f t="shared" si="5"/>
        <v>93.125</v>
      </c>
      <c r="L12" s="62">
        <f t="shared" si="6"/>
        <v>95.65</v>
      </c>
      <c r="M12" s="62">
        <f t="shared" si="7"/>
        <v>96.275000000000006</v>
      </c>
      <c r="N12" s="64">
        <f t="shared" si="8"/>
        <v>97.364999999999995</v>
      </c>
      <c r="O12" s="5">
        <v>96.3</v>
      </c>
      <c r="P12" s="16">
        <v>96.6</v>
      </c>
      <c r="Q12" s="5">
        <v>93.2</v>
      </c>
      <c r="R12" s="5">
        <v>90</v>
      </c>
      <c r="S12" s="5">
        <v>90.6</v>
      </c>
      <c r="T12" s="5">
        <v>96.7</v>
      </c>
      <c r="U12" s="5">
        <v>93.1</v>
      </c>
      <c r="V12" s="5">
        <v>95.6</v>
      </c>
      <c r="W12" s="5">
        <v>92.5</v>
      </c>
      <c r="X12" s="5">
        <v>95.8</v>
      </c>
      <c r="Y12" s="5">
        <v>98.6</v>
      </c>
      <c r="Z12" s="5">
        <v>93.8</v>
      </c>
      <c r="AA12" s="5">
        <v>96.2</v>
      </c>
      <c r="AB12" s="6">
        <v>95.7</v>
      </c>
      <c r="AG12" s="12">
        <v>11345</v>
      </c>
      <c r="AH12" s="12"/>
      <c r="AI12" s="12">
        <v>46535</v>
      </c>
      <c r="AL12" s="12">
        <v>28307</v>
      </c>
      <c r="AO12" s="12">
        <v>17424</v>
      </c>
    </row>
    <row r="13" spans="1:42">
      <c r="A13" s="79">
        <v>12</v>
      </c>
      <c r="B13" s="81" t="s">
        <v>122</v>
      </c>
      <c r="C13" s="82" t="s">
        <v>26</v>
      </c>
      <c r="D13" s="68" t="s">
        <v>144</v>
      </c>
      <c r="E13" s="10">
        <f t="shared" si="0"/>
        <v>71.599999999999994</v>
      </c>
      <c r="F13" s="10">
        <f>MAX($O13:AB13)</f>
        <v>94.8</v>
      </c>
      <c r="G13" s="10">
        <f t="shared" si="1"/>
        <v>80.3</v>
      </c>
      <c r="H13" s="10">
        <f t="shared" si="2"/>
        <v>80.25</v>
      </c>
      <c r="I13" s="10">
        <f t="shared" si="3"/>
        <v>5.5792196862726513</v>
      </c>
      <c r="J13" s="62">
        <f t="shared" si="4"/>
        <v>71.795000000000002</v>
      </c>
      <c r="K13" s="62">
        <f t="shared" si="5"/>
        <v>77.974999999999994</v>
      </c>
      <c r="L13" s="62">
        <f t="shared" si="6"/>
        <v>80.25</v>
      </c>
      <c r="M13" s="62">
        <f t="shared" si="7"/>
        <v>82.05</v>
      </c>
      <c r="N13" s="64">
        <f t="shared" si="8"/>
        <v>87.78</v>
      </c>
      <c r="O13" s="5">
        <v>80.2</v>
      </c>
      <c r="P13" s="16">
        <v>84</v>
      </c>
      <c r="Q13" s="5">
        <v>82.1</v>
      </c>
      <c r="R13" s="5">
        <v>77.8</v>
      </c>
      <c r="S13" s="5">
        <v>80.3</v>
      </c>
      <c r="T13" s="5">
        <v>78.7</v>
      </c>
      <c r="U13" s="5">
        <v>71.599999999999994</v>
      </c>
      <c r="V13" s="5">
        <v>78.5</v>
      </c>
      <c r="W13" s="5">
        <v>71.900000000000006</v>
      </c>
      <c r="X13" s="5">
        <v>81.5</v>
      </c>
      <c r="Y13" s="5">
        <v>94.8</v>
      </c>
      <c r="Z13" s="5">
        <v>83.2</v>
      </c>
      <c r="AA13" s="5">
        <v>77.7</v>
      </c>
      <c r="AB13" s="6">
        <v>81.900000000000006</v>
      </c>
      <c r="AG13" s="12">
        <v>1248</v>
      </c>
      <c r="AH13" s="12"/>
      <c r="AI13" s="12">
        <v>4271</v>
      </c>
      <c r="AL13" s="12">
        <v>3306</v>
      </c>
      <c r="AO13" s="12">
        <v>1394</v>
      </c>
    </row>
    <row r="14" spans="1:42">
      <c r="A14" s="79">
        <v>13</v>
      </c>
      <c r="B14" s="81" t="s">
        <v>122</v>
      </c>
      <c r="C14" s="82" t="s">
        <v>27</v>
      </c>
      <c r="D14" s="68" t="s">
        <v>144</v>
      </c>
      <c r="E14" s="10">
        <f t="shared" si="0"/>
        <v>87.9</v>
      </c>
      <c r="F14" s="10">
        <f>MAX($O14:AB14)</f>
        <v>97.1</v>
      </c>
      <c r="G14" s="10">
        <f t="shared" si="1"/>
        <v>91.892857142857139</v>
      </c>
      <c r="H14" s="10">
        <f t="shared" si="2"/>
        <v>91.8</v>
      </c>
      <c r="I14" s="10">
        <f t="shared" si="3"/>
        <v>2.8394106337852465</v>
      </c>
      <c r="J14" s="62">
        <f t="shared" si="4"/>
        <v>88.225000000000009</v>
      </c>
      <c r="K14" s="62">
        <f t="shared" si="5"/>
        <v>89.375</v>
      </c>
      <c r="L14" s="62">
        <f t="shared" si="6"/>
        <v>91.8</v>
      </c>
      <c r="M14" s="62">
        <f t="shared" si="7"/>
        <v>94.224999999999994</v>
      </c>
      <c r="N14" s="64">
        <f t="shared" si="8"/>
        <v>95.8</v>
      </c>
      <c r="O14" s="5">
        <v>94.7</v>
      </c>
      <c r="P14" s="16">
        <v>93.4</v>
      </c>
      <c r="Q14" s="5">
        <v>89</v>
      </c>
      <c r="R14" s="5">
        <v>89.9</v>
      </c>
      <c r="S14" s="5">
        <v>92.3</v>
      </c>
      <c r="T14" s="5">
        <v>94.5</v>
      </c>
      <c r="U14" s="5">
        <v>87.9</v>
      </c>
      <c r="V14" s="5">
        <v>90.8</v>
      </c>
      <c r="W14" s="5">
        <v>89.2</v>
      </c>
      <c r="X14" s="5">
        <v>91.3</v>
      </c>
      <c r="Y14" s="5">
        <v>97.1</v>
      </c>
      <c r="Z14" s="5">
        <v>88.4</v>
      </c>
      <c r="AA14" s="5">
        <v>95.1</v>
      </c>
      <c r="AB14" s="6">
        <v>92.9</v>
      </c>
      <c r="AG14" s="12">
        <v>11565</v>
      </c>
      <c r="AH14" s="12"/>
      <c r="AI14" s="12">
        <v>43956</v>
      </c>
      <c r="AL14" s="12">
        <v>26978</v>
      </c>
      <c r="AO14" s="12">
        <v>17210</v>
      </c>
    </row>
    <row r="15" spans="1:42">
      <c r="A15" s="43">
        <v>14</v>
      </c>
      <c r="B15" s="53" t="s">
        <v>122</v>
      </c>
      <c r="C15" s="4" t="s">
        <v>28</v>
      </c>
      <c r="D15" s="68" t="s">
        <v>144</v>
      </c>
      <c r="E15" s="10">
        <f t="shared" si="0"/>
        <v>92.5</v>
      </c>
      <c r="F15" s="10">
        <f>MAX($O15:AB15)</f>
        <v>99.3</v>
      </c>
      <c r="G15" s="10">
        <f t="shared" si="1"/>
        <v>95.45</v>
      </c>
      <c r="H15" s="10">
        <f t="shared" si="2"/>
        <v>95.45</v>
      </c>
      <c r="I15" s="10">
        <f t="shared" si="3"/>
        <v>1.7801253197025622</v>
      </c>
      <c r="J15" s="62">
        <f t="shared" si="4"/>
        <v>93.28</v>
      </c>
      <c r="K15" s="62">
        <f t="shared" si="5"/>
        <v>94.5</v>
      </c>
      <c r="L15" s="62">
        <f t="shared" si="6"/>
        <v>95.45</v>
      </c>
      <c r="M15" s="62">
        <f t="shared" si="7"/>
        <v>95.7</v>
      </c>
      <c r="N15" s="64">
        <f t="shared" si="8"/>
        <v>98.649999999999991</v>
      </c>
      <c r="O15" s="5">
        <v>93.7</v>
      </c>
      <c r="P15" s="16">
        <v>95.4</v>
      </c>
      <c r="Q15" s="5">
        <v>95.7</v>
      </c>
      <c r="R15" s="5">
        <v>95.7</v>
      </c>
      <c r="S15" s="5">
        <v>98.3</v>
      </c>
      <c r="T15" s="5">
        <v>94.7</v>
      </c>
      <c r="U15" s="5">
        <v>95.5</v>
      </c>
      <c r="V15" s="5">
        <v>94</v>
      </c>
      <c r="W15" s="5">
        <v>95.7</v>
      </c>
      <c r="X15" s="5">
        <v>99.3</v>
      </c>
      <c r="Y15" s="5">
        <v>92.5</v>
      </c>
      <c r="Z15" s="5">
        <v>96.8</v>
      </c>
      <c r="AA15" s="5">
        <v>94.5</v>
      </c>
      <c r="AB15" s="6">
        <v>94.5</v>
      </c>
      <c r="AG15" s="12">
        <v>1579</v>
      </c>
      <c r="AH15" s="12"/>
      <c r="AI15" s="12">
        <v>5901</v>
      </c>
      <c r="AL15" s="12">
        <v>4144</v>
      </c>
      <c r="AO15" s="12">
        <v>1761</v>
      </c>
    </row>
    <row r="16" spans="1:42">
      <c r="A16" s="43">
        <v>15</v>
      </c>
      <c r="B16" s="53" t="s">
        <v>122</v>
      </c>
      <c r="C16" s="4" t="s">
        <v>29</v>
      </c>
      <c r="D16" s="68" t="s">
        <v>144</v>
      </c>
      <c r="E16" s="10">
        <f t="shared" si="0"/>
        <v>98.2</v>
      </c>
      <c r="F16" s="10">
        <f>MAX($O16:AB16)</f>
        <v>99.9</v>
      </c>
      <c r="G16" s="10">
        <f t="shared" si="1"/>
        <v>99.55</v>
      </c>
      <c r="H16" s="10">
        <f t="shared" si="2"/>
        <v>99.65</v>
      </c>
      <c r="I16" s="10">
        <f t="shared" si="3"/>
        <v>0.43809026115981642</v>
      </c>
      <c r="J16" s="62">
        <f t="shared" si="4"/>
        <v>98.850000000000009</v>
      </c>
      <c r="K16" s="62">
        <f t="shared" si="5"/>
        <v>99.5</v>
      </c>
      <c r="L16" s="62">
        <f t="shared" si="6"/>
        <v>99.65</v>
      </c>
      <c r="M16" s="62">
        <f t="shared" si="7"/>
        <v>99.8</v>
      </c>
      <c r="N16" s="64">
        <f t="shared" si="8"/>
        <v>99.9</v>
      </c>
      <c r="O16" s="5">
        <v>99.8</v>
      </c>
      <c r="P16" s="26">
        <v>99.4</v>
      </c>
      <c r="Q16" s="5">
        <v>99.5</v>
      </c>
      <c r="R16" s="5">
        <v>99.6</v>
      </c>
      <c r="S16" s="5">
        <v>99.5</v>
      </c>
      <c r="T16" s="5">
        <v>99.8</v>
      </c>
      <c r="U16" s="5">
        <v>99.2</v>
      </c>
      <c r="V16" s="5">
        <v>99.7</v>
      </c>
      <c r="W16" s="5">
        <v>99.8</v>
      </c>
      <c r="X16" s="5">
        <v>99.9</v>
      </c>
      <c r="Y16" s="5">
        <v>99.8</v>
      </c>
      <c r="Z16" s="5">
        <v>99.9</v>
      </c>
      <c r="AA16" s="5">
        <v>99.6</v>
      </c>
      <c r="AB16" s="6">
        <v>98.2</v>
      </c>
      <c r="AG16" s="12">
        <v>12467</v>
      </c>
      <c r="AH16" s="12"/>
      <c r="AI16" s="12">
        <v>49627</v>
      </c>
      <c r="AL16" s="12">
        <v>29509</v>
      </c>
      <c r="AO16" s="12">
        <v>18028</v>
      </c>
    </row>
    <row r="17" spans="1:42">
      <c r="A17" s="43">
        <v>16</v>
      </c>
      <c r="B17" s="53" t="s">
        <v>122</v>
      </c>
      <c r="C17" s="4" t="s">
        <v>30</v>
      </c>
      <c r="D17" s="68" t="s">
        <v>144</v>
      </c>
      <c r="E17" s="10">
        <f t="shared" si="0"/>
        <v>75.599999999999994</v>
      </c>
      <c r="F17" s="10">
        <f>MAX($O17:AB17)</f>
        <v>94.8</v>
      </c>
      <c r="G17" s="10">
        <f t="shared" si="1"/>
        <v>85.078571428571422</v>
      </c>
      <c r="H17" s="10">
        <f t="shared" si="2"/>
        <v>86.05</v>
      </c>
      <c r="I17" s="10">
        <f t="shared" si="3"/>
        <v>5.5839300430140355</v>
      </c>
      <c r="J17" s="62">
        <f t="shared" si="4"/>
        <v>75.989999999999995</v>
      </c>
      <c r="K17" s="62">
        <f t="shared" si="5"/>
        <v>81.974999999999994</v>
      </c>
      <c r="L17" s="62">
        <f t="shared" si="6"/>
        <v>86.05</v>
      </c>
      <c r="M17" s="62">
        <f t="shared" si="7"/>
        <v>88.924999999999997</v>
      </c>
      <c r="N17" s="64">
        <f t="shared" si="8"/>
        <v>91.614999999999995</v>
      </c>
      <c r="O17" s="5">
        <v>89</v>
      </c>
      <c r="P17" s="5">
        <v>85.1</v>
      </c>
      <c r="Q17" s="5">
        <v>84.3</v>
      </c>
      <c r="R17" s="5">
        <v>83.4</v>
      </c>
      <c r="S17" s="5">
        <v>87.3</v>
      </c>
      <c r="T17" s="5">
        <v>87</v>
      </c>
      <c r="U17" s="5">
        <v>75.599999999999994</v>
      </c>
      <c r="V17" s="5">
        <v>78.5</v>
      </c>
      <c r="W17" s="5">
        <v>76.2</v>
      </c>
      <c r="X17" s="5">
        <v>81.5</v>
      </c>
      <c r="Y17" s="5">
        <v>94.8</v>
      </c>
      <c r="Z17" s="5">
        <v>89.9</v>
      </c>
      <c r="AA17" s="5">
        <v>88.7</v>
      </c>
      <c r="AB17" s="6">
        <v>89.8</v>
      </c>
      <c r="AG17" s="12">
        <v>1356</v>
      </c>
      <c r="AH17" s="12"/>
      <c r="AI17" s="12">
        <v>4511</v>
      </c>
      <c r="AL17" s="12">
        <v>3309</v>
      </c>
      <c r="AO17" s="12">
        <v>1592</v>
      </c>
    </row>
    <row r="18" spans="1:42">
      <c r="A18" s="43">
        <v>17</v>
      </c>
      <c r="B18" s="53" t="s">
        <v>122</v>
      </c>
      <c r="C18" s="4" t="s">
        <v>31</v>
      </c>
      <c r="D18" s="68" t="s">
        <v>144</v>
      </c>
      <c r="E18" s="10">
        <f t="shared" si="0"/>
        <v>87.5</v>
      </c>
      <c r="F18" s="10">
        <f>MAX($O18:AB18)</f>
        <v>97.1</v>
      </c>
      <c r="G18" s="10">
        <f t="shared" si="1"/>
        <v>93.014285714285734</v>
      </c>
      <c r="H18" s="10">
        <f t="shared" si="2"/>
        <v>93.6</v>
      </c>
      <c r="I18" s="10">
        <f t="shared" si="3"/>
        <v>3.611702590800578</v>
      </c>
      <c r="J18" s="62">
        <f t="shared" si="4"/>
        <v>87.825000000000003</v>
      </c>
      <c r="K18" s="62">
        <f t="shared" si="5"/>
        <v>89.825000000000003</v>
      </c>
      <c r="L18" s="62">
        <f t="shared" si="6"/>
        <v>93.6</v>
      </c>
      <c r="M18" s="62">
        <f t="shared" si="7"/>
        <v>96.575000000000003</v>
      </c>
      <c r="N18" s="64">
        <f t="shared" si="8"/>
        <v>97.034999999999997</v>
      </c>
      <c r="O18" s="5">
        <v>97.1</v>
      </c>
      <c r="P18" s="5">
        <v>88</v>
      </c>
      <c r="Q18" s="5">
        <v>88.8</v>
      </c>
      <c r="R18" s="5">
        <v>93.2</v>
      </c>
      <c r="S18" s="5">
        <v>95.9</v>
      </c>
      <c r="T18" s="5">
        <v>96.8</v>
      </c>
      <c r="U18" s="5">
        <v>89.7</v>
      </c>
      <c r="V18" s="5">
        <v>87.5</v>
      </c>
      <c r="W18" s="5">
        <v>91.9</v>
      </c>
      <c r="X18" s="5">
        <v>90.2</v>
      </c>
      <c r="Y18" s="5">
        <v>95.2</v>
      </c>
      <c r="Z18" s="5">
        <v>94</v>
      </c>
      <c r="AA18" s="5">
        <v>97</v>
      </c>
      <c r="AB18" s="6">
        <v>96.9</v>
      </c>
      <c r="AG18" s="12">
        <v>12011</v>
      </c>
      <c r="AH18" s="12"/>
      <c r="AI18" s="12">
        <v>44851</v>
      </c>
      <c r="AL18" s="12">
        <v>26643</v>
      </c>
      <c r="AO18" s="12">
        <v>17568</v>
      </c>
    </row>
    <row r="19" spans="1:42">
      <c r="A19" s="43">
        <v>18</v>
      </c>
      <c r="B19" s="53" t="s">
        <v>122</v>
      </c>
      <c r="C19" s="4" t="s">
        <v>32</v>
      </c>
      <c r="D19" s="68" t="s">
        <v>144</v>
      </c>
      <c r="E19" s="10">
        <f t="shared" si="0"/>
        <v>22.3</v>
      </c>
      <c r="F19" s="10">
        <f>MAX($O19:AB19)</f>
        <v>76.8</v>
      </c>
      <c r="G19" s="10">
        <f t="shared" si="1"/>
        <v>57.835714285714282</v>
      </c>
      <c r="H19" s="10">
        <f t="shared" si="2"/>
        <v>58.95</v>
      </c>
      <c r="I19" s="10">
        <f t="shared" si="3"/>
        <v>13.083848360176335</v>
      </c>
      <c r="J19" s="62">
        <f t="shared" si="4"/>
        <v>40.954999999999998</v>
      </c>
      <c r="K19" s="62">
        <f t="shared" si="5"/>
        <v>53.125</v>
      </c>
      <c r="L19" s="62">
        <f t="shared" si="6"/>
        <v>58.95</v>
      </c>
      <c r="M19" s="62">
        <f t="shared" si="7"/>
        <v>64.150000000000006</v>
      </c>
      <c r="N19" s="64">
        <f t="shared" si="8"/>
        <v>75.5</v>
      </c>
      <c r="O19" s="5">
        <v>53.1</v>
      </c>
      <c r="P19" s="5">
        <v>60.1</v>
      </c>
      <c r="Q19" s="5">
        <v>22.3</v>
      </c>
      <c r="R19" s="5">
        <v>64</v>
      </c>
      <c r="S19" s="5">
        <v>51.1</v>
      </c>
      <c r="T19" s="5">
        <v>63.2</v>
      </c>
      <c r="U19" s="5">
        <v>53.4</v>
      </c>
      <c r="V19" s="5">
        <v>53.2</v>
      </c>
      <c r="W19" s="5">
        <v>51</v>
      </c>
      <c r="X19" s="5">
        <v>57.8</v>
      </c>
      <c r="Y19" s="5">
        <v>74.8</v>
      </c>
      <c r="Z19" s="5">
        <v>64.7</v>
      </c>
      <c r="AA19" s="5">
        <v>64.2</v>
      </c>
      <c r="AB19" s="6">
        <v>76.8</v>
      </c>
      <c r="AG19" s="12">
        <v>794</v>
      </c>
      <c r="AH19" s="12"/>
      <c r="AI19" s="12">
        <v>3185</v>
      </c>
      <c r="AL19" s="12">
        <v>2345</v>
      </c>
      <c r="AO19" s="12">
        <v>1152</v>
      </c>
    </row>
    <row r="20" spans="1:42">
      <c r="A20" s="43">
        <v>19</v>
      </c>
      <c r="B20" s="53" t="s">
        <v>122</v>
      </c>
      <c r="C20" s="4" t="s">
        <v>33</v>
      </c>
      <c r="D20" s="68" t="s">
        <v>144</v>
      </c>
      <c r="E20" s="10">
        <f t="shared" si="0"/>
        <v>1.8</v>
      </c>
      <c r="F20" s="10">
        <f>MAX($O20:AB20)</f>
        <v>84.3</v>
      </c>
      <c r="G20" s="10">
        <f t="shared" si="1"/>
        <v>63.55</v>
      </c>
      <c r="H20" s="10">
        <f t="shared" si="2"/>
        <v>69.5</v>
      </c>
      <c r="I20" s="10">
        <f t="shared" si="3"/>
        <v>21.874809889283799</v>
      </c>
      <c r="J20" s="62">
        <f t="shared" si="4"/>
        <v>21.949999999999996</v>
      </c>
      <c r="K20" s="62">
        <f t="shared" si="5"/>
        <v>62.075000000000003</v>
      </c>
      <c r="L20" s="62">
        <f t="shared" si="6"/>
        <v>69.5</v>
      </c>
      <c r="M20" s="62">
        <f t="shared" si="7"/>
        <v>75.375</v>
      </c>
      <c r="N20" s="64">
        <f t="shared" si="8"/>
        <v>83</v>
      </c>
      <c r="O20" s="5">
        <v>69.2</v>
      </c>
      <c r="P20" s="5">
        <v>1.8</v>
      </c>
      <c r="Q20" s="5">
        <v>32.799999999999997</v>
      </c>
      <c r="R20" s="5">
        <v>75</v>
      </c>
      <c r="S20" s="5">
        <v>61.9</v>
      </c>
      <c r="T20" s="5">
        <v>84.3</v>
      </c>
      <c r="U20" s="5">
        <v>62.6</v>
      </c>
      <c r="V20" s="5">
        <v>70.5</v>
      </c>
      <c r="W20" s="5">
        <v>69.8</v>
      </c>
      <c r="X20" s="5">
        <v>65.5</v>
      </c>
      <c r="Y20" s="5">
        <v>75.5</v>
      </c>
      <c r="Z20" s="5">
        <v>58.9</v>
      </c>
      <c r="AA20" s="5">
        <v>79.599999999999994</v>
      </c>
      <c r="AB20" s="6">
        <v>82.3</v>
      </c>
      <c r="AG20" s="12">
        <v>7754</v>
      </c>
      <c r="AH20" s="12"/>
      <c r="AI20" s="12">
        <v>31280</v>
      </c>
      <c r="AL20" s="12">
        <v>19347</v>
      </c>
      <c r="AO20" s="12">
        <v>14409</v>
      </c>
    </row>
    <row r="21" spans="1:42">
      <c r="A21" s="43">
        <v>20</v>
      </c>
      <c r="B21" s="53" t="s">
        <v>122</v>
      </c>
      <c r="C21" s="4" t="s">
        <v>34</v>
      </c>
      <c r="D21" s="68" t="s">
        <v>144</v>
      </c>
      <c r="E21" s="10">
        <f t="shared" si="0"/>
        <v>1.9</v>
      </c>
      <c r="F21" s="10">
        <f>MAX($O21:AB21)</f>
        <v>91.1</v>
      </c>
      <c r="G21" s="10">
        <f t="shared" si="1"/>
        <v>47.74285714285714</v>
      </c>
      <c r="H21" s="10">
        <f t="shared" si="2"/>
        <v>41.55</v>
      </c>
      <c r="I21" s="10">
        <f t="shared" si="3"/>
        <v>31.260363556272502</v>
      </c>
      <c r="J21" s="62">
        <f t="shared" si="4"/>
        <v>11.26</v>
      </c>
      <c r="K21" s="62">
        <f t="shared" si="5"/>
        <v>22.875</v>
      </c>
      <c r="L21" s="62">
        <f t="shared" si="6"/>
        <v>41.55</v>
      </c>
      <c r="M21" s="62">
        <f t="shared" si="7"/>
        <v>78.074999999999989</v>
      </c>
      <c r="N21" s="64">
        <f t="shared" si="8"/>
        <v>90.254999999999995</v>
      </c>
      <c r="O21" s="5">
        <v>22.7</v>
      </c>
      <c r="P21" s="5">
        <v>91.1</v>
      </c>
      <c r="Q21" s="5">
        <v>23.4</v>
      </c>
      <c r="R21" s="5">
        <v>27.4</v>
      </c>
      <c r="S21" s="5">
        <v>19.8</v>
      </c>
      <c r="T21" s="5">
        <v>86.2</v>
      </c>
      <c r="U21" s="5">
        <v>50.2</v>
      </c>
      <c r="V21" s="5">
        <v>78.099999999999994</v>
      </c>
      <c r="W21" s="5">
        <v>1.9</v>
      </c>
      <c r="X21" s="5">
        <v>32.9</v>
      </c>
      <c r="Y21" s="5">
        <v>16.3</v>
      </c>
      <c r="Z21" s="5">
        <v>89.8</v>
      </c>
      <c r="AA21" s="5">
        <v>78</v>
      </c>
      <c r="AB21" s="6">
        <v>50.6</v>
      </c>
      <c r="AG21" s="12">
        <v>283</v>
      </c>
      <c r="AH21" s="12"/>
      <c r="AI21" s="12">
        <v>2804</v>
      </c>
      <c r="AL21" s="12">
        <v>1257</v>
      </c>
      <c r="AO21" s="12">
        <v>1298</v>
      </c>
    </row>
    <row r="22" spans="1:42">
      <c r="A22" s="43">
        <v>21</v>
      </c>
      <c r="B22" s="53" t="s">
        <v>122</v>
      </c>
      <c r="C22" s="4" t="s">
        <v>35</v>
      </c>
      <c r="D22" s="68" t="s">
        <v>144</v>
      </c>
      <c r="E22" s="10">
        <f t="shared" si="0"/>
        <v>1.2</v>
      </c>
      <c r="F22" s="10">
        <f>MAX($O22:AB22)</f>
        <v>95.7</v>
      </c>
      <c r="G22" s="10">
        <f t="shared" si="1"/>
        <v>57.864285714285707</v>
      </c>
      <c r="H22" s="10">
        <f t="shared" si="2"/>
        <v>60.55</v>
      </c>
      <c r="I22" s="10">
        <f t="shared" si="3"/>
        <v>31.609872049551409</v>
      </c>
      <c r="J22" s="62">
        <f t="shared" si="4"/>
        <v>12.315</v>
      </c>
      <c r="K22" s="62">
        <f t="shared" si="5"/>
        <v>34.799999999999997</v>
      </c>
      <c r="L22" s="62">
        <f t="shared" si="6"/>
        <v>60.55</v>
      </c>
      <c r="M22" s="62">
        <f t="shared" si="7"/>
        <v>87.075000000000003</v>
      </c>
      <c r="N22" s="64">
        <f t="shared" si="8"/>
        <v>95.31</v>
      </c>
      <c r="O22" s="5">
        <v>31.5</v>
      </c>
      <c r="P22" s="5">
        <v>94.2</v>
      </c>
      <c r="Q22" s="5">
        <v>34.299999999999997</v>
      </c>
      <c r="R22" s="5">
        <v>37.700000000000003</v>
      </c>
      <c r="S22" s="5">
        <v>36.299999999999997</v>
      </c>
      <c r="T22" s="5">
        <v>95.1</v>
      </c>
      <c r="U22" s="5">
        <v>67.5</v>
      </c>
      <c r="V22" s="5">
        <v>87.5</v>
      </c>
      <c r="W22" s="5">
        <v>1.2</v>
      </c>
      <c r="X22" s="5">
        <v>53.6</v>
      </c>
      <c r="Y22" s="5">
        <v>18.3</v>
      </c>
      <c r="Z22" s="5">
        <v>85.8</v>
      </c>
      <c r="AA22" s="5">
        <v>95.7</v>
      </c>
      <c r="AB22" s="6">
        <v>71.400000000000006</v>
      </c>
      <c r="AG22" s="12">
        <v>4541</v>
      </c>
      <c r="AH22" s="12"/>
      <c r="AI22" s="12">
        <v>33726</v>
      </c>
      <c r="AL22" s="12">
        <v>15826</v>
      </c>
      <c r="AO22" s="12">
        <v>17333</v>
      </c>
    </row>
    <row r="23" spans="1:42">
      <c r="A23" s="79">
        <v>22</v>
      </c>
      <c r="B23" s="81" t="s">
        <v>122</v>
      </c>
      <c r="C23" s="82" t="s">
        <v>36</v>
      </c>
      <c r="D23" s="68" t="s">
        <v>144</v>
      </c>
      <c r="E23" s="10">
        <f t="shared" si="0"/>
        <v>75.5</v>
      </c>
      <c r="F23" s="10">
        <f>MAX($O23:AB23)</f>
        <v>92.4</v>
      </c>
      <c r="G23" s="10">
        <f t="shared" si="1"/>
        <v>83.071428571428569</v>
      </c>
      <c r="H23" s="10">
        <f t="shared" si="2"/>
        <v>82.35</v>
      </c>
      <c r="I23" s="10">
        <f t="shared" si="3"/>
        <v>5.5237151059254135</v>
      </c>
      <c r="J23" s="62">
        <f t="shared" si="4"/>
        <v>75.89</v>
      </c>
      <c r="K23" s="62">
        <f t="shared" si="5"/>
        <v>79.625</v>
      </c>
      <c r="L23" s="62">
        <f t="shared" si="6"/>
        <v>82.35</v>
      </c>
      <c r="M23" s="62">
        <f t="shared" si="7"/>
        <v>84.725000000000009</v>
      </c>
      <c r="N23" s="64">
        <f t="shared" si="8"/>
        <v>92.27000000000001</v>
      </c>
      <c r="O23" s="5">
        <v>82.7</v>
      </c>
      <c r="P23" s="5">
        <v>84.2</v>
      </c>
      <c r="Q23" s="5">
        <v>90.7</v>
      </c>
      <c r="R23" s="5">
        <v>81.2</v>
      </c>
      <c r="S23" s="5">
        <v>81.2</v>
      </c>
      <c r="T23" s="5">
        <v>84.9</v>
      </c>
      <c r="U23" s="5">
        <v>77.3</v>
      </c>
      <c r="V23" s="5">
        <v>76.099999999999994</v>
      </c>
      <c r="W23" s="5">
        <v>75.5</v>
      </c>
      <c r="X23" s="5">
        <v>82</v>
      </c>
      <c r="Y23" s="5">
        <v>92.2</v>
      </c>
      <c r="Z23" s="5">
        <v>92.4</v>
      </c>
      <c r="AA23" s="5">
        <v>83.5</v>
      </c>
      <c r="AB23" s="6">
        <v>79.099999999999994</v>
      </c>
      <c r="AG23" s="12">
        <v>1262</v>
      </c>
      <c r="AH23" s="12"/>
      <c r="AI23" s="12">
        <v>4617</v>
      </c>
      <c r="AL23" s="12">
        <v>3329</v>
      </c>
      <c r="AO23" s="12">
        <v>1498</v>
      </c>
    </row>
    <row r="24" spans="1:42">
      <c r="A24" s="79">
        <v>23</v>
      </c>
      <c r="B24" s="81" t="s">
        <v>122</v>
      </c>
      <c r="C24" s="82" t="s">
        <v>37</v>
      </c>
      <c r="D24" s="68" t="s">
        <v>144</v>
      </c>
      <c r="E24" s="10">
        <f t="shared" si="0"/>
        <v>78</v>
      </c>
      <c r="F24" s="10">
        <f>MAX($O24:AB24)</f>
        <v>99.6</v>
      </c>
      <c r="G24" s="10">
        <f t="shared" si="1"/>
        <v>87.535714285714306</v>
      </c>
      <c r="H24" s="10">
        <f t="shared" si="2"/>
        <v>87.1</v>
      </c>
      <c r="I24" s="10">
        <f t="shared" si="3"/>
        <v>5.364069514672769</v>
      </c>
      <c r="J24" s="62">
        <f t="shared" si="4"/>
        <v>80.08</v>
      </c>
      <c r="K24" s="62">
        <f t="shared" si="5"/>
        <v>85.525000000000006</v>
      </c>
      <c r="L24" s="62">
        <f t="shared" si="6"/>
        <v>87.1</v>
      </c>
      <c r="M24" s="62">
        <f t="shared" si="7"/>
        <v>89.825000000000003</v>
      </c>
      <c r="N24" s="64">
        <f t="shared" si="8"/>
        <v>95.57</v>
      </c>
      <c r="O24" s="5">
        <v>88.1</v>
      </c>
      <c r="P24" s="5">
        <v>87.1</v>
      </c>
      <c r="Q24" s="5">
        <v>93.4</v>
      </c>
      <c r="R24" s="5">
        <v>99.6</v>
      </c>
      <c r="S24" s="5">
        <v>87.1</v>
      </c>
      <c r="T24" s="5">
        <v>90.2</v>
      </c>
      <c r="U24" s="5">
        <v>85.6</v>
      </c>
      <c r="V24" s="5">
        <v>81.2</v>
      </c>
      <c r="W24" s="5">
        <v>82.2</v>
      </c>
      <c r="X24" s="5">
        <v>87.1</v>
      </c>
      <c r="Y24" s="5">
        <v>91.7</v>
      </c>
      <c r="Z24" s="5">
        <v>88.7</v>
      </c>
      <c r="AA24" s="5">
        <v>85.5</v>
      </c>
      <c r="AB24" s="6">
        <v>78</v>
      </c>
      <c r="AG24" s="12">
        <v>10906</v>
      </c>
      <c r="AH24" s="12"/>
      <c r="AI24" s="12">
        <v>42820</v>
      </c>
      <c r="AL24" s="12">
        <v>25745</v>
      </c>
      <c r="AO24" s="12">
        <v>15481</v>
      </c>
    </row>
    <row r="25" spans="1:42">
      <c r="A25" s="56">
        <v>24</v>
      </c>
      <c r="B25" s="53" t="s">
        <v>122</v>
      </c>
      <c r="C25" s="4" t="s">
        <v>38</v>
      </c>
      <c r="D25" s="68" t="s">
        <v>144</v>
      </c>
      <c r="E25" s="10">
        <f t="shared" si="0"/>
        <v>48.8</v>
      </c>
      <c r="F25" s="10">
        <f>MAX($O25:AB25)</f>
        <v>87.9</v>
      </c>
      <c r="G25" s="10">
        <f t="shared" si="1"/>
        <v>62.6</v>
      </c>
      <c r="H25" s="10">
        <f t="shared" si="2"/>
        <v>61.8</v>
      </c>
      <c r="I25" s="10">
        <f t="shared" si="3"/>
        <v>10.851657087213118</v>
      </c>
      <c r="J25" s="62">
        <f t="shared" si="4"/>
        <v>48.994999999999997</v>
      </c>
      <c r="K25" s="62">
        <f t="shared" si="5"/>
        <v>57.1</v>
      </c>
      <c r="L25" s="62">
        <f t="shared" si="6"/>
        <v>61.8</v>
      </c>
      <c r="M25" s="62">
        <f t="shared" si="7"/>
        <v>65.8</v>
      </c>
      <c r="N25" s="64">
        <f t="shared" si="8"/>
        <v>81.66</v>
      </c>
      <c r="O25" s="5">
        <v>48.8</v>
      </c>
      <c r="P25" s="5">
        <v>66</v>
      </c>
      <c r="Q25" s="5">
        <v>60.9</v>
      </c>
      <c r="R25" s="5">
        <v>58.9</v>
      </c>
      <c r="S25" s="5">
        <v>49.4</v>
      </c>
      <c r="T25" s="5">
        <v>65.2</v>
      </c>
      <c r="U25" s="5">
        <v>56.5</v>
      </c>
      <c r="V25" s="5">
        <v>64.900000000000006</v>
      </c>
      <c r="W25" s="5">
        <v>49.1</v>
      </c>
      <c r="X25" s="5">
        <v>61.5</v>
      </c>
      <c r="Y25" s="5">
        <v>78.3</v>
      </c>
      <c r="Z25" s="5">
        <v>87.9</v>
      </c>
      <c r="AA25" s="5">
        <v>66.900000000000006</v>
      </c>
      <c r="AB25" s="6">
        <v>62.1</v>
      </c>
      <c r="AG25" s="12">
        <v>793</v>
      </c>
      <c r="AH25" s="12"/>
      <c r="AI25" s="12">
        <v>3493</v>
      </c>
      <c r="AL25" s="12">
        <v>2567</v>
      </c>
      <c r="AO25" s="12">
        <v>1247</v>
      </c>
    </row>
    <row r="26" spans="1:42">
      <c r="A26" s="56">
        <v>25</v>
      </c>
      <c r="B26" s="53" t="s">
        <v>122</v>
      </c>
      <c r="C26" s="4" t="s">
        <v>39</v>
      </c>
      <c r="D26" s="68" t="s">
        <v>144</v>
      </c>
      <c r="E26" s="10">
        <f t="shared" si="0"/>
        <v>71.599999999999994</v>
      </c>
      <c r="F26" s="10">
        <f>MAX($O26:AB26)</f>
        <v>84.9</v>
      </c>
      <c r="G26" s="10">
        <f t="shared" si="1"/>
        <v>78.45</v>
      </c>
      <c r="H26" s="10">
        <f t="shared" si="2"/>
        <v>76.900000000000006</v>
      </c>
      <c r="I26" s="10">
        <f t="shared" si="3"/>
        <v>4.3924323032303576</v>
      </c>
      <c r="J26" s="62">
        <f t="shared" si="4"/>
        <v>73.35499999999999</v>
      </c>
      <c r="K26" s="62">
        <f t="shared" si="5"/>
        <v>74.95</v>
      </c>
      <c r="L26" s="62">
        <f t="shared" si="6"/>
        <v>76.900000000000006</v>
      </c>
      <c r="M26" s="62">
        <f t="shared" si="7"/>
        <v>82.025000000000006</v>
      </c>
      <c r="N26" s="64">
        <f t="shared" si="8"/>
        <v>84.77000000000001</v>
      </c>
      <c r="O26" s="5">
        <v>74.5</v>
      </c>
      <c r="P26" s="5">
        <v>79.2</v>
      </c>
      <c r="Q26" s="5">
        <v>76.900000000000006</v>
      </c>
      <c r="R26" s="5">
        <v>74.400000000000006</v>
      </c>
      <c r="S26" s="5">
        <v>76.5</v>
      </c>
      <c r="T26" s="5">
        <v>84.7</v>
      </c>
      <c r="U26" s="5">
        <v>76.3</v>
      </c>
      <c r="V26" s="5">
        <v>81.2</v>
      </c>
      <c r="W26" s="5">
        <v>71.599999999999994</v>
      </c>
      <c r="X26" s="5">
        <v>74.3</v>
      </c>
      <c r="Y26" s="5">
        <v>76.900000000000006</v>
      </c>
      <c r="Z26" s="5">
        <v>82.3</v>
      </c>
      <c r="AA26" s="5">
        <v>84.9</v>
      </c>
      <c r="AB26" s="6">
        <v>84.6</v>
      </c>
      <c r="AG26" s="12">
        <v>9590</v>
      </c>
      <c r="AH26" s="12"/>
      <c r="AI26" s="12">
        <v>38161</v>
      </c>
      <c r="AL26" s="12">
        <v>21959</v>
      </c>
      <c r="AO26" s="12">
        <v>15376</v>
      </c>
    </row>
    <row r="27" spans="1:42">
      <c r="A27" s="79">
        <v>26</v>
      </c>
      <c r="B27" s="81" t="s">
        <v>122</v>
      </c>
      <c r="C27" s="82" t="s">
        <v>40</v>
      </c>
      <c r="D27" s="68" t="s">
        <v>144</v>
      </c>
      <c r="E27" s="10">
        <f t="shared" si="0"/>
        <v>39.9</v>
      </c>
      <c r="F27" s="10">
        <f>MAX($O27:AB27)</f>
        <v>87.1</v>
      </c>
      <c r="G27" s="10">
        <f t="shared" si="1"/>
        <v>58.478571428571435</v>
      </c>
      <c r="H27" s="10">
        <f t="shared" si="2"/>
        <v>57.150000000000006</v>
      </c>
      <c r="I27" s="10">
        <f t="shared" si="3"/>
        <v>11.839580201200485</v>
      </c>
      <c r="J27" s="62">
        <f t="shared" si="4"/>
        <v>41.589999999999996</v>
      </c>
      <c r="K27" s="62">
        <f t="shared" si="5"/>
        <v>53.475000000000001</v>
      </c>
      <c r="L27" s="62">
        <f t="shared" si="6"/>
        <v>57.150000000000006</v>
      </c>
      <c r="M27" s="62">
        <f t="shared" si="7"/>
        <v>65.625</v>
      </c>
      <c r="N27" s="64">
        <f t="shared" si="8"/>
        <v>73.644999999999996</v>
      </c>
      <c r="O27" s="5">
        <v>46.7</v>
      </c>
      <c r="P27" s="5">
        <v>66.099999999999994</v>
      </c>
      <c r="Q27" s="5">
        <v>52.5</v>
      </c>
      <c r="R27" s="5">
        <v>56.4</v>
      </c>
      <c r="S27" s="5">
        <v>39.9</v>
      </c>
      <c r="T27" s="5">
        <v>57.1</v>
      </c>
      <c r="U27" s="5">
        <v>42.5</v>
      </c>
      <c r="V27" s="5">
        <v>65.099999999999994</v>
      </c>
      <c r="W27" s="5">
        <v>57.1</v>
      </c>
      <c r="X27" s="5">
        <v>57.2</v>
      </c>
      <c r="Y27" s="5">
        <v>65.8</v>
      </c>
      <c r="Z27" s="5">
        <v>87.1</v>
      </c>
      <c r="AA27" s="5">
        <v>66.400000000000006</v>
      </c>
      <c r="AB27" s="6">
        <v>58.8</v>
      </c>
      <c r="AG27" s="12">
        <v>641</v>
      </c>
      <c r="AH27" s="12"/>
      <c r="AI27" s="12">
        <v>2626</v>
      </c>
      <c r="AL27" s="12">
        <v>2389</v>
      </c>
      <c r="AO27" s="12">
        <v>1237</v>
      </c>
    </row>
    <row r="28" spans="1:42" s="2" customFormat="1">
      <c r="A28" s="80">
        <v>27</v>
      </c>
      <c r="B28" s="83" t="s">
        <v>122</v>
      </c>
      <c r="C28" s="84" t="s">
        <v>41</v>
      </c>
      <c r="D28" s="69" t="s">
        <v>144</v>
      </c>
      <c r="E28" s="39">
        <f t="shared" si="0"/>
        <v>62.4</v>
      </c>
      <c r="F28" s="39">
        <f>MAX($O28:AB28)</f>
        <v>84.4</v>
      </c>
      <c r="G28" s="39">
        <f t="shared" si="1"/>
        <v>73.285714285714292</v>
      </c>
      <c r="H28" s="39">
        <f t="shared" si="2"/>
        <v>72.75</v>
      </c>
      <c r="I28" s="39">
        <f t="shared" si="3"/>
        <v>6.4858256271606693</v>
      </c>
      <c r="J28" s="63">
        <f t="shared" si="4"/>
        <v>63.504999999999995</v>
      </c>
      <c r="K28" s="63">
        <f t="shared" si="5"/>
        <v>69.125</v>
      </c>
      <c r="L28" s="63">
        <f t="shared" si="6"/>
        <v>72.75</v>
      </c>
      <c r="M28" s="63">
        <f t="shared" si="7"/>
        <v>77.3</v>
      </c>
      <c r="N28" s="65">
        <f t="shared" si="8"/>
        <v>82.515000000000001</v>
      </c>
      <c r="O28" s="37">
        <v>73.599999999999994</v>
      </c>
      <c r="P28" s="37">
        <v>77.5</v>
      </c>
      <c r="Q28" s="37">
        <v>68.3</v>
      </c>
      <c r="R28" s="37">
        <v>67.3</v>
      </c>
      <c r="S28" s="37">
        <v>62.4</v>
      </c>
      <c r="T28" s="37">
        <v>71.900000000000006</v>
      </c>
      <c r="U28" s="37">
        <v>64.099999999999994</v>
      </c>
      <c r="V28" s="37">
        <v>81.5</v>
      </c>
      <c r="W28" s="37">
        <v>74.2</v>
      </c>
      <c r="X28" s="37">
        <v>71.8</v>
      </c>
      <c r="Y28" s="37">
        <v>71.599999999999994</v>
      </c>
      <c r="Z28" s="37">
        <v>80.7</v>
      </c>
      <c r="AA28" s="37">
        <v>84.4</v>
      </c>
      <c r="AB28" s="38">
        <v>76.7</v>
      </c>
      <c r="AG28" s="2">
        <v>7813</v>
      </c>
      <c r="AI28" s="2">
        <v>32078</v>
      </c>
      <c r="AL28" s="2">
        <v>21205</v>
      </c>
      <c r="AO28" s="2">
        <v>15288</v>
      </c>
      <c r="AP28" s="44"/>
    </row>
    <row r="29" spans="1:42">
      <c r="A29" s="43">
        <v>28</v>
      </c>
      <c r="B29" s="53" t="s">
        <v>123</v>
      </c>
      <c r="C29" s="4" t="s">
        <v>42</v>
      </c>
      <c r="D29" s="68" t="s">
        <v>144</v>
      </c>
      <c r="E29" s="10">
        <f t="shared" si="0"/>
        <v>18.899999999999999</v>
      </c>
      <c r="F29" s="10">
        <f>MAX($O29:AB29)</f>
        <v>31.3</v>
      </c>
      <c r="G29" s="10">
        <f t="shared" si="1"/>
        <v>23.557142857142853</v>
      </c>
      <c r="H29" s="10">
        <f t="shared" si="2"/>
        <v>23.799999999999997</v>
      </c>
      <c r="I29" s="10">
        <f t="shared" si="3"/>
        <v>2.9222526310298078</v>
      </c>
      <c r="J29" s="62">
        <f t="shared" si="4"/>
        <v>19.614999999999998</v>
      </c>
      <c r="K29" s="62">
        <f t="shared" si="5"/>
        <v>21.774999999999999</v>
      </c>
      <c r="L29" s="62">
        <f t="shared" si="6"/>
        <v>23.799999999999997</v>
      </c>
      <c r="M29" s="62">
        <f t="shared" si="7"/>
        <v>24.475000000000001</v>
      </c>
      <c r="N29" s="64">
        <f t="shared" si="8"/>
        <v>27.4</v>
      </c>
      <c r="O29" s="5">
        <v>22</v>
      </c>
      <c r="P29" s="5">
        <v>21.7</v>
      </c>
      <c r="Q29" s="5">
        <v>23.9</v>
      </c>
      <c r="R29" s="5">
        <v>24.2</v>
      </c>
      <c r="S29" s="5">
        <v>23.2</v>
      </c>
      <c r="T29" s="5">
        <v>21.7</v>
      </c>
      <c r="U29" s="5">
        <v>25</v>
      </c>
      <c r="V29" s="5">
        <v>23.7</v>
      </c>
      <c r="W29" s="5">
        <v>24.5</v>
      </c>
      <c r="X29" s="5">
        <v>31.3</v>
      </c>
      <c r="Y29" s="5">
        <v>18.899999999999999</v>
      </c>
      <c r="Z29" s="5">
        <v>20</v>
      </c>
      <c r="AA29" s="5">
        <v>25.3</v>
      </c>
      <c r="AB29" s="6">
        <v>24.4</v>
      </c>
      <c r="AG29" s="12">
        <v>367</v>
      </c>
      <c r="AH29" s="12"/>
      <c r="AI29" s="12">
        <v>1476</v>
      </c>
      <c r="AL29" s="12">
        <v>1296</v>
      </c>
      <c r="AO29" s="12">
        <v>445</v>
      </c>
    </row>
    <row r="30" spans="1:42" s="2" customFormat="1">
      <c r="A30" s="44">
        <v>29</v>
      </c>
      <c r="B30" s="55" t="s">
        <v>123</v>
      </c>
      <c r="C30" s="2" t="s">
        <v>43</v>
      </c>
      <c r="D30" s="69" t="s">
        <v>144</v>
      </c>
      <c r="E30" s="39">
        <f t="shared" si="0"/>
        <v>11.8</v>
      </c>
      <c r="F30" s="39">
        <f>MAX($O30:AB30)</f>
        <v>20.7</v>
      </c>
      <c r="G30" s="39">
        <f t="shared" si="1"/>
        <v>17.114285714285717</v>
      </c>
      <c r="H30" s="39">
        <f t="shared" si="2"/>
        <v>17.149999999999999</v>
      </c>
      <c r="I30" s="39">
        <f t="shared" si="3"/>
        <v>2.4575964314305327</v>
      </c>
      <c r="J30" s="63">
        <f t="shared" si="4"/>
        <v>13.555</v>
      </c>
      <c r="K30" s="63">
        <f t="shared" si="5"/>
        <v>15.55</v>
      </c>
      <c r="L30" s="63">
        <f t="shared" si="6"/>
        <v>17.149999999999999</v>
      </c>
      <c r="M30" s="63">
        <f t="shared" si="7"/>
        <v>18.774999999999999</v>
      </c>
      <c r="N30" s="65">
        <f t="shared" si="8"/>
        <v>20.7</v>
      </c>
      <c r="O30" s="37">
        <v>19.3</v>
      </c>
      <c r="P30" s="37">
        <v>14.5</v>
      </c>
      <c r="Q30" s="37">
        <v>17.2</v>
      </c>
      <c r="R30" s="37">
        <v>17.8</v>
      </c>
      <c r="S30" s="37">
        <v>18.100000000000001</v>
      </c>
      <c r="T30" s="37">
        <v>15.2</v>
      </c>
      <c r="U30" s="37">
        <v>20.7</v>
      </c>
      <c r="V30" s="37">
        <v>15.4</v>
      </c>
      <c r="W30" s="37">
        <v>19</v>
      </c>
      <c r="X30" s="37">
        <v>20.7</v>
      </c>
      <c r="Y30" s="37">
        <v>11.8</v>
      </c>
      <c r="Z30" s="37">
        <v>16</v>
      </c>
      <c r="AA30" s="37">
        <v>16.8</v>
      </c>
      <c r="AB30" s="38">
        <v>17.100000000000001</v>
      </c>
      <c r="AG30" s="2">
        <v>2255</v>
      </c>
      <c r="AI30" s="2">
        <v>10255</v>
      </c>
      <c r="AL30" s="2">
        <v>6105</v>
      </c>
      <c r="AO30" s="2">
        <v>3032</v>
      </c>
      <c r="AP30" s="44"/>
    </row>
    <row r="31" spans="1:42" ht="14" customHeight="1">
      <c r="A31" s="43">
        <v>30</v>
      </c>
      <c r="B31" s="53" t="s">
        <v>124</v>
      </c>
      <c r="C31" s="4" t="s">
        <v>44</v>
      </c>
      <c r="D31" s="68" t="s">
        <v>144</v>
      </c>
      <c r="E31" s="10">
        <f t="shared" si="0"/>
        <v>22.5</v>
      </c>
      <c r="F31" s="10">
        <f>MAX($O31:AB31)</f>
        <v>32.1</v>
      </c>
      <c r="G31" s="10">
        <f t="shared" si="1"/>
        <v>25.928571428571427</v>
      </c>
      <c r="H31" s="10">
        <f t="shared" si="2"/>
        <v>25.25</v>
      </c>
      <c r="I31" s="10">
        <f t="shared" si="3"/>
        <v>2.9784943463818232</v>
      </c>
      <c r="J31" s="62">
        <f t="shared" si="4"/>
        <v>22.89</v>
      </c>
      <c r="K31" s="62">
        <f t="shared" si="5"/>
        <v>23.324999999999999</v>
      </c>
      <c r="L31" s="62">
        <f t="shared" si="6"/>
        <v>25.25</v>
      </c>
      <c r="M31" s="62">
        <f t="shared" si="7"/>
        <v>28.224999999999998</v>
      </c>
      <c r="N31" s="64">
        <f t="shared" si="8"/>
        <v>30.475000000000001</v>
      </c>
      <c r="O31" s="5">
        <v>25.4</v>
      </c>
      <c r="P31" s="5">
        <v>29.6</v>
      </c>
      <c r="Q31" s="5">
        <v>27.7</v>
      </c>
      <c r="R31" s="5">
        <v>25.9</v>
      </c>
      <c r="S31" s="5">
        <v>23.4</v>
      </c>
      <c r="T31" s="5">
        <v>22.5</v>
      </c>
      <c r="U31" s="5">
        <v>23.1</v>
      </c>
      <c r="V31" s="5">
        <v>25.1</v>
      </c>
      <c r="W31" s="5">
        <v>28.4</v>
      </c>
      <c r="X31" s="5">
        <v>23.2</v>
      </c>
      <c r="Y31" s="5">
        <v>29.1</v>
      </c>
      <c r="Z31" s="5">
        <v>32.1</v>
      </c>
      <c r="AA31" s="5">
        <v>23.3</v>
      </c>
      <c r="AB31" s="6">
        <v>24.2</v>
      </c>
      <c r="AG31" s="12">
        <v>295</v>
      </c>
      <c r="AH31" s="12"/>
      <c r="AI31" s="12">
        <v>1211</v>
      </c>
      <c r="AL31" s="4">
        <v>862</v>
      </c>
      <c r="AO31" s="12">
        <v>367</v>
      </c>
    </row>
    <row r="32" spans="1:42">
      <c r="A32" s="43">
        <v>31</v>
      </c>
      <c r="B32" s="53" t="s">
        <v>124</v>
      </c>
      <c r="C32" s="4" t="s">
        <v>45</v>
      </c>
      <c r="D32" s="68" t="s">
        <v>144</v>
      </c>
      <c r="E32" s="10">
        <f t="shared" si="0"/>
        <v>53.1</v>
      </c>
      <c r="F32" s="10">
        <f>MAX($O32:AB32)</f>
        <v>60.9</v>
      </c>
      <c r="G32" s="10">
        <f t="shared" si="1"/>
        <v>56.528571428571425</v>
      </c>
      <c r="H32" s="10">
        <f t="shared" si="2"/>
        <v>55.8</v>
      </c>
      <c r="I32" s="10">
        <f t="shared" si="3"/>
        <v>2.2217209446831867</v>
      </c>
      <c r="J32" s="62">
        <f t="shared" si="4"/>
        <v>54.14</v>
      </c>
      <c r="K32" s="62">
        <f t="shared" si="5"/>
        <v>55.05</v>
      </c>
      <c r="L32" s="62">
        <f t="shared" si="6"/>
        <v>55.8</v>
      </c>
      <c r="M32" s="62">
        <f t="shared" si="7"/>
        <v>57.475000000000001</v>
      </c>
      <c r="N32" s="64">
        <f t="shared" si="8"/>
        <v>60.51</v>
      </c>
      <c r="O32" s="5">
        <v>54.8</v>
      </c>
      <c r="P32" s="5">
        <v>55.6</v>
      </c>
      <c r="Q32" s="5">
        <v>55</v>
      </c>
      <c r="R32" s="5">
        <v>58.7</v>
      </c>
      <c r="S32" s="5">
        <v>57.4</v>
      </c>
      <c r="T32" s="5">
        <v>54.7</v>
      </c>
      <c r="U32" s="5">
        <v>53.1</v>
      </c>
      <c r="V32" s="5">
        <v>55.2</v>
      </c>
      <c r="W32" s="5">
        <v>56.7</v>
      </c>
      <c r="X32" s="5">
        <v>56</v>
      </c>
      <c r="Y32" s="5">
        <v>60.3</v>
      </c>
      <c r="Z32" s="5">
        <v>60.9</v>
      </c>
      <c r="AA32" s="5">
        <v>55.5</v>
      </c>
      <c r="AB32" s="6">
        <v>57.5</v>
      </c>
      <c r="AG32" s="12">
        <v>6143</v>
      </c>
      <c r="AH32" s="12"/>
      <c r="AI32" s="12">
        <v>23280</v>
      </c>
      <c r="AL32" s="12">
        <v>15037</v>
      </c>
      <c r="AO32" s="12">
        <v>9245</v>
      </c>
    </row>
    <row r="33" spans="1:42">
      <c r="A33" s="43">
        <v>32</v>
      </c>
      <c r="B33" s="53" t="s">
        <v>124</v>
      </c>
      <c r="C33" s="4" t="s">
        <v>46</v>
      </c>
      <c r="D33" s="68" t="s">
        <v>144</v>
      </c>
      <c r="E33" s="10">
        <f t="shared" si="0"/>
        <v>73.7</v>
      </c>
      <c r="F33" s="10">
        <f>MAX($O33:AB33)</f>
        <v>85.1</v>
      </c>
      <c r="G33" s="10">
        <f t="shared" si="1"/>
        <v>79.828571428571436</v>
      </c>
      <c r="H33" s="10">
        <f t="shared" si="2"/>
        <v>81</v>
      </c>
      <c r="I33" s="10">
        <f t="shared" si="3"/>
        <v>3.5848889203751582</v>
      </c>
      <c r="J33" s="62">
        <f t="shared" si="4"/>
        <v>74.48</v>
      </c>
      <c r="K33" s="62">
        <f t="shared" si="5"/>
        <v>77.625</v>
      </c>
      <c r="L33" s="62">
        <f t="shared" si="6"/>
        <v>81</v>
      </c>
      <c r="M33" s="62">
        <f t="shared" si="7"/>
        <v>81.875</v>
      </c>
      <c r="N33" s="64">
        <f t="shared" si="8"/>
        <v>84.320000000000007</v>
      </c>
      <c r="O33" s="5">
        <v>81.5</v>
      </c>
      <c r="P33" s="5">
        <v>73.7</v>
      </c>
      <c r="Q33" s="5">
        <v>74.900000000000006</v>
      </c>
      <c r="R33" s="5">
        <v>81.400000000000006</v>
      </c>
      <c r="S33" s="5">
        <v>82</v>
      </c>
      <c r="T33" s="5">
        <v>83.8</v>
      </c>
      <c r="U33" s="5">
        <v>78.3</v>
      </c>
      <c r="V33" s="5">
        <v>81</v>
      </c>
      <c r="W33" s="5">
        <v>83.9</v>
      </c>
      <c r="X33" s="5">
        <v>81</v>
      </c>
      <c r="Y33" s="5">
        <v>78.5</v>
      </c>
      <c r="Z33" s="5">
        <v>85.1</v>
      </c>
      <c r="AA33" s="5">
        <v>75.099999999999994</v>
      </c>
      <c r="AB33" s="6">
        <v>77.400000000000006</v>
      </c>
      <c r="AG33" s="12">
        <v>1012</v>
      </c>
      <c r="AH33" s="12"/>
      <c r="AI33" s="12">
        <v>4230</v>
      </c>
      <c r="AL33" s="12">
        <v>3027</v>
      </c>
      <c r="AO33" s="12">
        <v>1215</v>
      </c>
    </row>
    <row r="34" spans="1:42" s="2" customFormat="1">
      <c r="A34" s="44">
        <v>33</v>
      </c>
      <c r="B34" s="55" t="s">
        <v>124</v>
      </c>
      <c r="C34" s="2" t="s">
        <v>47</v>
      </c>
      <c r="D34" s="69" t="s">
        <v>144</v>
      </c>
      <c r="E34" s="39">
        <f t="shared" ref="E34:E54" si="9">MIN($O34:$AB34)</f>
        <v>69.7</v>
      </c>
      <c r="F34" s="39">
        <f>MAX($O34:AB34)</f>
        <v>78.8</v>
      </c>
      <c r="G34" s="39">
        <f t="shared" ref="G34:G54" si="10">AVERAGE($O34:$AB34)</f>
        <v>73.871428571428581</v>
      </c>
      <c r="H34" s="39">
        <f t="shared" ref="H34:H54" si="11">MEDIAN($O34:$AB34)</f>
        <v>73.55</v>
      </c>
      <c r="I34" s="39">
        <f t="shared" ref="I34:I54" si="12">STDEV($O34:$AB34)</f>
        <v>3.1027106192510403</v>
      </c>
      <c r="J34" s="63">
        <f t="shared" ref="J34:J54" si="13">_xlfn.PERCENTILE.INC($O34:$AB34,0.05)</f>
        <v>69.7</v>
      </c>
      <c r="K34" s="63">
        <f t="shared" ref="K34:K54" si="14">_xlfn.PERCENTILE.INC($O34:$AB34,0.25)</f>
        <v>71.5</v>
      </c>
      <c r="L34" s="63">
        <f t="shared" ref="L34:L54" si="15">_xlfn.PERCENTILE.INC($O34:$AB34,0.5)</f>
        <v>73.55</v>
      </c>
      <c r="M34" s="63">
        <f t="shared" ref="M34:M54" si="16">_xlfn.PERCENTILE.INC($O34:$AB34,0.75)</f>
        <v>76.524999999999991</v>
      </c>
      <c r="N34" s="65">
        <f t="shared" ref="N34:N54" si="17">_xlfn.PERCENTILE.INC($O34:$AB34,0.95)</f>
        <v>77.89</v>
      </c>
      <c r="O34" s="37">
        <v>76.3</v>
      </c>
      <c r="P34" s="37">
        <v>75.400000000000006</v>
      </c>
      <c r="Q34" s="37">
        <v>72.400000000000006</v>
      </c>
      <c r="R34" s="37">
        <v>72.599999999999994</v>
      </c>
      <c r="S34" s="37">
        <v>76.599999999999994</v>
      </c>
      <c r="T34" s="37">
        <v>74.099999999999994</v>
      </c>
      <c r="U34" s="37">
        <v>77.400000000000006</v>
      </c>
      <c r="V34" s="37">
        <v>73</v>
      </c>
      <c r="W34" s="37">
        <v>78.8</v>
      </c>
      <c r="X34" s="37">
        <v>77.099999999999994</v>
      </c>
      <c r="Y34" s="37">
        <v>69.7</v>
      </c>
      <c r="Z34" s="37">
        <v>71.2</v>
      </c>
      <c r="AA34" s="37">
        <v>69.900000000000006</v>
      </c>
      <c r="AB34" s="38">
        <v>69.7</v>
      </c>
      <c r="AG34" s="2">
        <v>8687</v>
      </c>
      <c r="AI34" s="2">
        <v>36006</v>
      </c>
      <c r="AL34" s="2">
        <v>21817</v>
      </c>
      <c r="AO34" s="2">
        <v>12176</v>
      </c>
      <c r="AP34" s="44"/>
    </row>
    <row r="35" spans="1:42" ht="14" customHeight="1">
      <c r="A35" s="43">
        <v>34</v>
      </c>
      <c r="B35" s="53" t="s">
        <v>126</v>
      </c>
      <c r="C35" s="4" t="s">
        <v>107</v>
      </c>
      <c r="D35" s="68" t="s">
        <v>144</v>
      </c>
      <c r="E35" s="10">
        <f t="shared" si="9"/>
        <v>26.7</v>
      </c>
      <c r="F35" s="10">
        <f>MAX($O35:AB35)</f>
        <v>46.9</v>
      </c>
      <c r="G35" s="10">
        <f t="shared" si="10"/>
        <v>36.728571428571435</v>
      </c>
      <c r="H35" s="10">
        <f t="shared" si="11"/>
        <v>36.799999999999997</v>
      </c>
      <c r="I35" s="10">
        <f t="shared" si="12"/>
        <v>5.1963639020181418</v>
      </c>
      <c r="J35" s="62">
        <f t="shared" si="13"/>
        <v>29.560000000000002</v>
      </c>
      <c r="K35" s="62">
        <f t="shared" si="14"/>
        <v>33.875</v>
      </c>
      <c r="L35" s="62">
        <f t="shared" si="15"/>
        <v>36.799999999999997</v>
      </c>
      <c r="M35" s="62">
        <f t="shared" si="16"/>
        <v>39.475000000000001</v>
      </c>
      <c r="N35" s="64">
        <f t="shared" si="17"/>
        <v>44.755000000000003</v>
      </c>
      <c r="O35" s="5">
        <v>37.6</v>
      </c>
      <c r="P35" s="5">
        <v>37.200000000000003</v>
      </c>
      <c r="Q35" s="5">
        <v>32</v>
      </c>
      <c r="R35" s="5">
        <v>37.9</v>
      </c>
      <c r="S35" s="5">
        <v>40.9</v>
      </c>
      <c r="T35" s="5">
        <v>46.9</v>
      </c>
      <c r="U35" s="5">
        <v>35.6</v>
      </c>
      <c r="V35" s="5">
        <v>36.4</v>
      </c>
      <c r="W35" s="5">
        <v>34.700000000000003</v>
      </c>
      <c r="X35" s="5">
        <v>31.1</v>
      </c>
      <c r="Y35" s="5">
        <v>33.6</v>
      </c>
      <c r="Z35" s="5">
        <v>26.7</v>
      </c>
      <c r="AA35" s="5">
        <v>43.6</v>
      </c>
      <c r="AB35" s="6">
        <v>40</v>
      </c>
      <c r="AG35" s="12">
        <v>573</v>
      </c>
      <c r="AH35" s="12"/>
      <c r="AI35" s="12">
        <v>1885</v>
      </c>
      <c r="AL35" s="12">
        <v>1058</v>
      </c>
      <c r="AO35" s="12">
        <v>759</v>
      </c>
    </row>
    <row r="36" spans="1:42">
      <c r="A36" s="43">
        <v>35</v>
      </c>
      <c r="B36" s="53" t="s">
        <v>126</v>
      </c>
      <c r="C36" s="4" t="s">
        <v>108</v>
      </c>
      <c r="D36" s="68" t="s">
        <v>144</v>
      </c>
      <c r="E36" s="10">
        <f t="shared" si="9"/>
        <v>11.5</v>
      </c>
      <c r="F36" s="10">
        <f>MAX($O36:AB36)</f>
        <v>18.3</v>
      </c>
      <c r="G36" s="10">
        <f t="shared" si="10"/>
        <v>14.564285714285717</v>
      </c>
      <c r="H36" s="10">
        <f t="shared" si="11"/>
        <v>14.55</v>
      </c>
      <c r="I36" s="10">
        <f t="shared" si="12"/>
        <v>1.936931412493279</v>
      </c>
      <c r="J36" s="62">
        <f t="shared" si="13"/>
        <v>11.955</v>
      </c>
      <c r="K36" s="62">
        <f t="shared" si="14"/>
        <v>13.1</v>
      </c>
      <c r="L36" s="62">
        <f t="shared" si="15"/>
        <v>14.55</v>
      </c>
      <c r="M36" s="62">
        <f t="shared" si="16"/>
        <v>15.875</v>
      </c>
      <c r="N36" s="64">
        <f t="shared" si="17"/>
        <v>17.39</v>
      </c>
      <c r="O36" s="5">
        <v>13.4</v>
      </c>
      <c r="P36" s="5">
        <v>11.5</v>
      </c>
      <c r="Q36" s="5">
        <v>12.2</v>
      </c>
      <c r="R36" s="5">
        <v>13</v>
      </c>
      <c r="S36" s="5">
        <v>14.3</v>
      </c>
      <c r="T36" s="5">
        <v>16.600000000000001</v>
      </c>
      <c r="U36" s="5">
        <v>16.2</v>
      </c>
      <c r="V36" s="5">
        <v>14.9</v>
      </c>
      <c r="W36" s="5">
        <v>14.7</v>
      </c>
      <c r="X36" s="5">
        <v>12.7</v>
      </c>
      <c r="Y36" s="5">
        <v>16.899999999999999</v>
      </c>
      <c r="Z36" s="5">
        <v>14.4</v>
      </c>
      <c r="AA36" s="5">
        <v>14.8</v>
      </c>
      <c r="AB36" s="6">
        <v>18.3</v>
      </c>
      <c r="AG36" s="12">
        <v>1687</v>
      </c>
      <c r="AH36" s="12"/>
      <c r="AI36" s="12">
        <v>7325</v>
      </c>
      <c r="AL36" s="12">
        <v>3249</v>
      </c>
      <c r="AO36" s="12">
        <v>2568</v>
      </c>
    </row>
    <row r="37" spans="1:42">
      <c r="A37" s="43">
        <v>36</v>
      </c>
      <c r="B37" s="53" t="s">
        <v>126</v>
      </c>
      <c r="C37" s="4" t="s">
        <v>48</v>
      </c>
      <c r="D37" s="68" t="s">
        <v>144</v>
      </c>
      <c r="E37" s="10">
        <f t="shared" si="9"/>
        <v>24.4</v>
      </c>
      <c r="F37" s="10">
        <f>MAX($O37:AB37)</f>
        <v>34.299999999999997</v>
      </c>
      <c r="G37" s="10">
        <f t="shared" si="10"/>
        <v>28.957142857142859</v>
      </c>
      <c r="H37" s="10">
        <f t="shared" si="11"/>
        <v>29.4</v>
      </c>
      <c r="I37" s="10">
        <f t="shared" si="12"/>
        <v>3.0903607670188946</v>
      </c>
      <c r="J37" s="62">
        <f t="shared" si="13"/>
        <v>25.114999999999998</v>
      </c>
      <c r="K37" s="62">
        <f t="shared" si="14"/>
        <v>25.824999999999999</v>
      </c>
      <c r="L37" s="62">
        <f t="shared" si="15"/>
        <v>29.4</v>
      </c>
      <c r="M37" s="62">
        <f t="shared" si="16"/>
        <v>30.824999999999999</v>
      </c>
      <c r="N37" s="64">
        <f t="shared" si="17"/>
        <v>33.585000000000001</v>
      </c>
      <c r="O37" s="5">
        <v>30.6</v>
      </c>
      <c r="P37" s="5">
        <v>25.5</v>
      </c>
      <c r="Q37" s="5">
        <v>33.200000000000003</v>
      </c>
      <c r="R37" s="5">
        <v>28.7</v>
      </c>
      <c r="S37" s="5">
        <v>29.3</v>
      </c>
      <c r="T37" s="5">
        <v>24.4</v>
      </c>
      <c r="U37" s="5">
        <v>29.5</v>
      </c>
      <c r="V37" s="5">
        <v>25.5</v>
      </c>
      <c r="W37" s="5">
        <v>31.5</v>
      </c>
      <c r="X37" s="5">
        <v>30.9</v>
      </c>
      <c r="Y37" s="5">
        <v>25.7</v>
      </c>
      <c r="Z37" s="5">
        <v>34.299999999999997</v>
      </c>
      <c r="AA37" s="5">
        <v>30.1</v>
      </c>
      <c r="AB37" s="6">
        <v>26.2</v>
      </c>
      <c r="AG37" s="12">
        <v>366</v>
      </c>
      <c r="AH37" s="12"/>
      <c r="AI37" s="12">
        <v>1258</v>
      </c>
      <c r="AL37" s="12">
        <v>1020</v>
      </c>
      <c r="AO37" s="12">
        <v>419</v>
      </c>
    </row>
    <row r="38" spans="1:42" s="2" customFormat="1">
      <c r="A38" s="44">
        <v>37</v>
      </c>
      <c r="B38" s="55" t="s">
        <v>126</v>
      </c>
      <c r="C38" s="2" t="s">
        <v>49</v>
      </c>
      <c r="D38" s="69" t="s">
        <v>144</v>
      </c>
      <c r="E38" s="39">
        <f t="shared" si="9"/>
        <v>17.399999999999999</v>
      </c>
      <c r="F38" s="39">
        <f>MAX($O38:AB38)</f>
        <v>24.8</v>
      </c>
      <c r="G38" s="39">
        <f t="shared" si="10"/>
        <v>20.37142857142857</v>
      </c>
      <c r="H38" s="39">
        <f t="shared" si="11"/>
        <v>19.850000000000001</v>
      </c>
      <c r="I38" s="39">
        <f t="shared" si="12"/>
        <v>2.1695191141847872</v>
      </c>
      <c r="J38" s="63">
        <f t="shared" si="13"/>
        <v>18.049999999999997</v>
      </c>
      <c r="K38" s="63">
        <f t="shared" si="14"/>
        <v>18.850000000000001</v>
      </c>
      <c r="L38" s="63">
        <f t="shared" si="15"/>
        <v>19.850000000000001</v>
      </c>
      <c r="M38" s="63">
        <f t="shared" si="16"/>
        <v>21.95</v>
      </c>
      <c r="N38" s="65">
        <f t="shared" si="17"/>
        <v>23.695</v>
      </c>
      <c r="O38" s="37">
        <v>20.2</v>
      </c>
      <c r="P38" s="37">
        <v>19</v>
      </c>
      <c r="Q38" s="37">
        <v>22.4</v>
      </c>
      <c r="R38" s="37">
        <v>18.5</v>
      </c>
      <c r="S38" s="37">
        <v>18.399999999999999</v>
      </c>
      <c r="T38" s="37">
        <v>17.399999999999999</v>
      </c>
      <c r="U38" s="37">
        <v>18.8</v>
      </c>
      <c r="V38" s="37">
        <v>20.6</v>
      </c>
      <c r="W38" s="37">
        <v>19.899999999999999</v>
      </c>
      <c r="X38" s="37">
        <v>19.2</v>
      </c>
      <c r="Y38" s="37">
        <v>23.1</v>
      </c>
      <c r="Z38" s="37">
        <v>23.1</v>
      </c>
      <c r="AA38" s="37">
        <v>19.8</v>
      </c>
      <c r="AB38" s="38">
        <v>24.8</v>
      </c>
      <c r="AG38" s="2">
        <v>2126</v>
      </c>
      <c r="AI38" s="2">
        <v>8269</v>
      </c>
      <c r="AL38" s="2">
        <v>5189</v>
      </c>
      <c r="AO38" s="2">
        <v>3399</v>
      </c>
      <c r="AP38" s="44"/>
    </row>
    <row r="39" spans="1:42" ht="14" customHeight="1">
      <c r="A39" s="43">
        <v>38</v>
      </c>
      <c r="B39" s="53" t="s">
        <v>125</v>
      </c>
      <c r="C39" s="4" t="s">
        <v>50</v>
      </c>
      <c r="D39" s="68" t="s">
        <v>144</v>
      </c>
      <c r="E39" s="10">
        <f t="shared" si="9"/>
        <v>0</v>
      </c>
      <c r="F39" s="10">
        <f>MAX($O39:AB39)</f>
        <v>1.2</v>
      </c>
      <c r="G39" s="10">
        <f t="shared" si="10"/>
        <v>0.43571428571428583</v>
      </c>
      <c r="H39" s="10">
        <f t="shared" si="11"/>
        <v>0.4</v>
      </c>
      <c r="I39" s="10">
        <f t="shared" si="12"/>
        <v>0.33191088437234939</v>
      </c>
      <c r="J39" s="62">
        <f t="shared" si="13"/>
        <v>0</v>
      </c>
      <c r="K39" s="62">
        <f t="shared" si="14"/>
        <v>0.25</v>
      </c>
      <c r="L39" s="62">
        <f t="shared" si="15"/>
        <v>0.4</v>
      </c>
      <c r="M39" s="62">
        <f t="shared" si="16"/>
        <v>0.64999999999999991</v>
      </c>
      <c r="N39" s="64">
        <f t="shared" si="17"/>
        <v>0.87499999999999978</v>
      </c>
      <c r="O39" s="5">
        <v>1.2</v>
      </c>
      <c r="P39" s="5">
        <v>0.4</v>
      </c>
      <c r="Q39" s="5">
        <v>0.4</v>
      </c>
      <c r="R39" s="5">
        <v>0.7</v>
      </c>
      <c r="S39" s="5">
        <v>0.4</v>
      </c>
      <c r="T39" s="5">
        <v>0.2</v>
      </c>
      <c r="U39" s="5">
        <v>0.5</v>
      </c>
      <c r="V39" s="5">
        <v>0.5</v>
      </c>
      <c r="W39" s="5">
        <v>0.7</v>
      </c>
      <c r="X39" s="5">
        <v>0.4</v>
      </c>
      <c r="Y39" s="5">
        <v>0</v>
      </c>
      <c r="Z39" s="5">
        <v>0</v>
      </c>
      <c r="AA39" s="5">
        <v>0.7</v>
      </c>
      <c r="AB39" s="6">
        <v>0</v>
      </c>
      <c r="AG39" s="12">
        <v>5</v>
      </c>
      <c r="AH39" s="12"/>
      <c r="AI39" s="12">
        <v>21</v>
      </c>
      <c r="AL39" s="12">
        <v>14</v>
      </c>
      <c r="AO39" s="12">
        <v>10</v>
      </c>
    </row>
    <row r="40" spans="1:42">
      <c r="A40" s="43">
        <v>39</v>
      </c>
      <c r="B40" s="53" t="s">
        <v>125</v>
      </c>
      <c r="C40" s="4" t="s">
        <v>51</v>
      </c>
      <c r="D40" s="68" t="s">
        <v>144</v>
      </c>
      <c r="E40" s="10">
        <f t="shared" si="9"/>
        <v>0.1</v>
      </c>
      <c r="F40" s="10">
        <f>MAX($O40:AB40)</f>
        <v>0.9</v>
      </c>
      <c r="G40" s="10">
        <f t="shared" si="10"/>
        <v>0.31428571428571422</v>
      </c>
      <c r="H40" s="10">
        <f t="shared" si="11"/>
        <v>0.3</v>
      </c>
      <c r="I40" s="10">
        <f t="shared" si="12"/>
        <v>0.19158104473902615</v>
      </c>
      <c r="J40" s="62">
        <f t="shared" si="13"/>
        <v>0.1</v>
      </c>
      <c r="K40" s="62">
        <f t="shared" si="14"/>
        <v>0.22500000000000001</v>
      </c>
      <c r="L40" s="62">
        <f t="shared" si="15"/>
        <v>0.3</v>
      </c>
      <c r="M40" s="62">
        <f t="shared" si="16"/>
        <v>0.3</v>
      </c>
      <c r="N40" s="64">
        <f t="shared" si="17"/>
        <v>0.57499999999999984</v>
      </c>
      <c r="O40" s="5">
        <v>0.3</v>
      </c>
      <c r="P40" s="5">
        <v>0.1</v>
      </c>
      <c r="Q40" s="5">
        <v>0.4</v>
      </c>
      <c r="R40" s="5">
        <v>0.2</v>
      </c>
      <c r="S40" s="5">
        <v>0.3</v>
      </c>
      <c r="T40" s="5">
        <v>0.2</v>
      </c>
      <c r="U40" s="5">
        <v>0.4</v>
      </c>
      <c r="V40" s="5">
        <v>0.3</v>
      </c>
      <c r="W40" s="5">
        <v>0.3</v>
      </c>
      <c r="X40" s="5">
        <v>0.3</v>
      </c>
      <c r="Y40" s="5">
        <v>0.9</v>
      </c>
      <c r="Z40" s="5">
        <v>0.1</v>
      </c>
      <c r="AA40" s="5">
        <v>0.3</v>
      </c>
      <c r="AB40" s="6">
        <v>0.3</v>
      </c>
      <c r="AG40" s="12">
        <v>33</v>
      </c>
      <c r="AH40" s="12"/>
      <c r="AI40" s="12">
        <v>157</v>
      </c>
      <c r="AL40" s="12">
        <v>72</v>
      </c>
      <c r="AO40" s="12">
        <v>52</v>
      </c>
    </row>
    <row r="41" spans="1:42">
      <c r="A41" s="43">
        <v>40</v>
      </c>
      <c r="B41" s="53" t="s">
        <v>125</v>
      </c>
      <c r="C41" s="4" t="s">
        <v>52</v>
      </c>
      <c r="D41" s="68" t="s">
        <v>144</v>
      </c>
      <c r="E41" s="10">
        <f t="shared" si="9"/>
        <v>0</v>
      </c>
      <c r="F41" s="10">
        <f>MAX($O41:AB41)</f>
        <v>1.7</v>
      </c>
      <c r="G41" s="10">
        <f t="shared" si="10"/>
        <v>1.0285714285714285</v>
      </c>
      <c r="H41" s="10">
        <f t="shared" si="11"/>
        <v>0.9</v>
      </c>
      <c r="I41" s="10">
        <f t="shared" si="12"/>
        <v>0.50448537590845499</v>
      </c>
      <c r="J41" s="62">
        <f t="shared" si="13"/>
        <v>0.25999999999999995</v>
      </c>
      <c r="K41" s="62">
        <f t="shared" si="14"/>
        <v>0.8</v>
      </c>
      <c r="L41" s="62">
        <f t="shared" si="15"/>
        <v>0.9</v>
      </c>
      <c r="M41" s="62">
        <f t="shared" si="16"/>
        <v>1.4750000000000001</v>
      </c>
      <c r="N41" s="64">
        <f t="shared" si="17"/>
        <v>1.7</v>
      </c>
      <c r="O41" s="5">
        <v>1.5</v>
      </c>
      <c r="P41" s="5">
        <v>1.6</v>
      </c>
      <c r="Q41" s="5">
        <v>0.4</v>
      </c>
      <c r="R41" s="5">
        <v>0.8</v>
      </c>
      <c r="S41" s="5">
        <v>0.9</v>
      </c>
      <c r="T41" s="5">
        <v>1.4</v>
      </c>
      <c r="U41" s="5">
        <v>0.9</v>
      </c>
      <c r="V41" s="5">
        <v>1.1000000000000001</v>
      </c>
      <c r="W41" s="5">
        <v>0.7</v>
      </c>
      <c r="X41" s="5">
        <v>0.9</v>
      </c>
      <c r="Y41" s="5">
        <v>1.7</v>
      </c>
      <c r="Z41" s="5">
        <v>0.8</v>
      </c>
      <c r="AA41" s="5">
        <v>1.7</v>
      </c>
      <c r="AB41" s="6">
        <v>0</v>
      </c>
      <c r="AG41" s="12">
        <v>14</v>
      </c>
      <c r="AH41" s="12"/>
      <c r="AI41" s="12">
        <v>54</v>
      </c>
      <c r="AL41" s="12">
        <v>36</v>
      </c>
      <c r="AO41" s="12">
        <v>32</v>
      </c>
    </row>
    <row r="42" spans="1:42">
      <c r="A42" s="43">
        <v>41</v>
      </c>
      <c r="B42" s="53" t="s">
        <v>125</v>
      </c>
      <c r="C42" s="4" t="s">
        <v>53</v>
      </c>
      <c r="D42" s="68" t="s">
        <v>144</v>
      </c>
      <c r="E42" s="10">
        <f t="shared" si="9"/>
        <v>0.1</v>
      </c>
      <c r="F42" s="10">
        <f>MAX($O42:AB42)</f>
        <v>0.6</v>
      </c>
      <c r="G42" s="10">
        <f t="shared" si="10"/>
        <v>0.39999999999999991</v>
      </c>
      <c r="H42" s="10">
        <f t="shared" si="11"/>
        <v>0.4</v>
      </c>
      <c r="I42" s="10">
        <f t="shared" si="12"/>
        <v>0.14675987714106875</v>
      </c>
      <c r="J42" s="62">
        <f t="shared" si="13"/>
        <v>0.16499999999999998</v>
      </c>
      <c r="K42" s="62">
        <f t="shared" si="14"/>
        <v>0.3</v>
      </c>
      <c r="L42" s="62">
        <f t="shared" si="15"/>
        <v>0.4</v>
      </c>
      <c r="M42" s="62">
        <f t="shared" si="16"/>
        <v>0.5</v>
      </c>
      <c r="N42" s="64">
        <f t="shared" si="17"/>
        <v>0.6</v>
      </c>
      <c r="O42" s="5">
        <v>0.4</v>
      </c>
      <c r="P42" s="5">
        <v>0.4</v>
      </c>
      <c r="Q42" s="5">
        <v>0.3</v>
      </c>
      <c r="R42" s="5">
        <v>0.4</v>
      </c>
      <c r="S42" s="5">
        <v>0.5</v>
      </c>
      <c r="T42" s="5">
        <v>0.5</v>
      </c>
      <c r="U42" s="5">
        <v>0.5</v>
      </c>
      <c r="V42" s="5">
        <v>0.5</v>
      </c>
      <c r="W42" s="5">
        <v>0.3</v>
      </c>
      <c r="X42" s="5">
        <v>0.6</v>
      </c>
      <c r="Y42" s="5">
        <v>0.2</v>
      </c>
      <c r="Z42" s="5">
        <v>0.1</v>
      </c>
      <c r="AA42" s="5">
        <v>0.6</v>
      </c>
      <c r="AB42" s="6">
        <v>0.3</v>
      </c>
      <c r="AG42" s="12">
        <v>64</v>
      </c>
      <c r="AH42" s="12"/>
      <c r="AI42" s="12">
        <v>227</v>
      </c>
      <c r="AL42" s="12">
        <v>171</v>
      </c>
      <c r="AO42" s="12">
        <v>111</v>
      </c>
    </row>
    <row r="43" spans="1:42">
      <c r="A43" s="43">
        <v>42</v>
      </c>
      <c r="B43" s="53" t="s">
        <v>125</v>
      </c>
      <c r="C43" s="4" t="s">
        <v>54</v>
      </c>
      <c r="D43" s="68" t="s">
        <v>144</v>
      </c>
      <c r="E43" s="10">
        <f t="shared" si="9"/>
        <v>48.4</v>
      </c>
      <c r="F43" s="10">
        <f>MAX($O43:AB43)</f>
        <v>73.2</v>
      </c>
      <c r="G43" s="10">
        <f t="shared" si="10"/>
        <v>57.942857142857136</v>
      </c>
      <c r="H43" s="10">
        <f t="shared" si="11"/>
        <v>56.650000000000006</v>
      </c>
      <c r="I43" s="10">
        <f t="shared" si="12"/>
        <v>6.9131662884577416</v>
      </c>
      <c r="J43" s="62">
        <f t="shared" si="13"/>
        <v>49.895000000000003</v>
      </c>
      <c r="K43" s="62">
        <f t="shared" si="14"/>
        <v>53.5</v>
      </c>
      <c r="L43" s="62">
        <f t="shared" si="15"/>
        <v>56.650000000000006</v>
      </c>
      <c r="M43" s="62">
        <f t="shared" si="16"/>
        <v>61.224999999999994</v>
      </c>
      <c r="N43" s="64">
        <f t="shared" si="17"/>
        <v>70.73</v>
      </c>
      <c r="O43" s="5">
        <v>69.400000000000006</v>
      </c>
      <c r="P43" s="5">
        <v>56.7</v>
      </c>
      <c r="Q43" s="5">
        <v>73.2</v>
      </c>
      <c r="R43" s="5">
        <v>59.5</v>
      </c>
      <c r="S43" s="5">
        <v>62.5</v>
      </c>
      <c r="T43" s="5">
        <v>48.4</v>
      </c>
      <c r="U43" s="5">
        <v>57.3</v>
      </c>
      <c r="V43" s="5">
        <v>52.9</v>
      </c>
      <c r="W43" s="5">
        <v>61.8</v>
      </c>
      <c r="X43" s="5">
        <v>53.4</v>
      </c>
      <c r="Y43" s="5">
        <v>53.8</v>
      </c>
      <c r="Z43" s="5">
        <v>56.6</v>
      </c>
      <c r="AA43" s="5">
        <v>50.7</v>
      </c>
      <c r="AB43" s="6">
        <v>55</v>
      </c>
      <c r="AG43" s="12">
        <v>895</v>
      </c>
      <c r="AH43" s="12"/>
      <c r="AI43" s="12">
        <v>3055</v>
      </c>
      <c r="AL43" s="12">
        <v>1936</v>
      </c>
      <c r="AO43" s="12">
        <v>722</v>
      </c>
    </row>
    <row r="44" spans="1:42" s="2" customFormat="1">
      <c r="A44" s="44">
        <v>43</v>
      </c>
      <c r="B44" s="55" t="s">
        <v>125</v>
      </c>
      <c r="C44" s="2" t="s">
        <v>55</v>
      </c>
      <c r="D44" s="69" t="s">
        <v>144</v>
      </c>
      <c r="E44" s="39">
        <f t="shared" si="9"/>
        <v>21.4</v>
      </c>
      <c r="F44" s="39">
        <f>MAX($O44:AB44)</f>
        <v>46.7</v>
      </c>
      <c r="G44" s="39">
        <f t="shared" si="10"/>
        <v>28.085714285714289</v>
      </c>
      <c r="H44" s="39">
        <f t="shared" si="11"/>
        <v>26.05</v>
      </c>
      <c r="I44" s="39">
        <f t="shared" si="12"/>
        <v>7.0148038124720609</v>
      </c>
      <c r="J44" s="63">
        <f t="shared" si="13"/>
        <v>21.984999999999999</v>
      </c>
      <c r="K44" s="63">
        <f t="shared" si="14"/>
        <v>23.25</v>
      </c>
      <c r="L44" s="63">
        <f t="shared" si="15"/>
        <v>26.05</v>
      </c>
      <c r="M44" s="63">
        <f t="shared" si="16"/>
        <v>30.575000000000003</v>
      </c>
      <c r="N44" s="65">
        <f t="shared" si="17"/>
        <v>40.524999999999999</v>
      </c>
      <c r="O44" s="37">
        <v>37.200000000000003</v>
      </c>
      <c r="P44" s="37">
        <v>22.3</v>
      </c>
      <c r="Q44" s="37">
        <v>46.7</v>
      </c>
      <c r="R44" s="37">
        <v>26.1</v>
      </c>
      <c r="S44" s="37">
        <v>32.1</v>
      </c>
      <c r="T44" s="37">
        <v>21.4</v>
      </c>
      <c r="U44" s="37">
        <v>26</v>
      </c>
      <c r="V44" s="37">
        <v>23.8</v>
      </c>
      <c r="W44" s="37">
        <v>30.5</v>
      </c>
      <c r="X44" s="37">
        <v>23.1</v>
      </c>
      <c r="Y44" s="37">
        <v>30.6</v>
      </c>
      <c r="Z44" s="37">
        <v>27.3</v>
      </c>
      <c r="AA44" s="37">
        <v>22.4</v>
      </c>
      <c r="AB44" s="38">
        <v>23.7</v>
      </c>
      <c r="AG44" s="2">
        <v>3793</v>
      </c>
      <c r="AI44" s="2">
        <v>12147</v>
      </c>
      <c r="AL44" s="2">
        <v>6290</v>
      </c>
      <c r="AO44" s="2">
        <v>3600</v>
      </c>
      <c r="AP44" s="44"/>
    </row>
    <row r="45" spans="1:42" ht="14" customHeight="1">
      <c r="A45" s="43">
        <v>44</v>
      </c>
      <c r="B45" s="53" t="s">
        <v>127</v>
      </c>
      <c r="C45" s="4" t="s">
        <v>56</v>
      </c>
      <c r="D45" s="68" t="s">
        <v>144</v>
      </c>
      <c r="E45" s="10">
        <f t="shared" si="9"/>
        <v>3.2</v>
      </c>
      <c r="F45" s="10">
        <f>MAX($O45:AB45)</f>
        <v>4.9000000000000004</v>
      </c>
      <c r="G45" s="10">
        <f t="shared" si="10"/>
        <v>3.785714285714286</v>
      </c>
      <c r="H45" s="10">
        <f t="shared" si="11"/>
        <v>3.7</v>
      </c>
      <c r="I45" s="10">
        <f t="shared" si="12"/>
        <v>0.53328754382190735</v>
      </c>
      <c r="J45" s="62">
        <f t="shared" si="13"/>
        <v>3.2</v>
      </c>
      <c r="K45" s="62">
        <f t="shared" si="14"/>
        <v>3.3249999999999997</v>
      </c>
      <c r="L45" s="62">
        <f t="shared" si="15"/>
        <v>3.7</v>
      </c>
      <c r="M45" s="62">
        <f t="shared" si="16"/>
        <v>4.2</v>
      </c>
      <c r="N45" s="64">
        <f t="shared" si="17"/>
        <v>4.5750000000000002</v>
      </c>
      <c r="O45" s="5">
        <v>4.3</v>
      </c>
      <c r="P45" s="5">
        <v>4.4000000000000004</v>
      </c>
      <c r="Q45" s="5">
        <v>3.7</v>
      </c>
      <c r="R45" s="5">
        <v>3.6</v>
      </c>
      <c r="S45" s="5">
        <v>3.4</v>
      </c>
      <c r="T45" s="5">
        <v>3.2</v>
      </c>
      <c r="U45" s="5">
        <v>3.7</v>
      </c>
      <c r="V45" s="5">
        <v>4.2</v>
      </c>
      <c r="W45" s="5">
        <v>4.9000000000000004</v>
      </c>
      <c r="X45" s="5">
        <v>3.2</v>
      </c>
      <c r="Y45" s="5">
        <v>4.2</v>
      </c>
      <c r="Z45" s="5">
        <v>3.2</v>
      </c>
      <c r="AA45" s="5">
        <v>3.7</v>
      </c>
      <c r="AB45" s="6">
        <v>3.3</v>
      </c>
      <c r="AG45" s="12">
        <v>55</v>
      </c>
      <c r="AH45" s="12"/>
      <c r="AI45" s="12">
        <v>226</v>
      </c>
      <c r="AL45" s="12">
        <v>132</v>
      </c>
      <c r="AO45" s="12">
        <v>69</v>
      </c>
    </row>
    <row r="46" spans="1:42">
      <c r="A46" s="43">
        <v>45</v>
      </c>
      <c r="B46" s="53" t="s">
        <v>127</v>
      </c>
      <c r="C46" s="4" t="s">
        <v>57</v>
      </c>
      <c r="D46" s="68" t="s">
        <v>144</v>
      </c>
      <c r="E46" s="10">
        <f t="shared" si="9"/>
        <v>6.5</v>
      </c>
      <c r="F46" s="10">
        <f>MAX($O46:AB46)</f>
        <v>11.2</v>
      </c>
      <c r="G46" s="10">
        <f t="shared" si="10"/>
        <v>9.7428571428571438</v>
      </c>
      <c r="H46" s="10">
        <f t="shared" si="11"/>
        <v>10</v>
      </c>
      <c r="I46" s="10">
        <f t="shared" si="12"/>
        <v>1.1174932701323876</v>
      </c>
      <c r="J46" s="62">
        <f t="shared" si="13"/>
        <v>7.8649999999999993</v>
      </c>
      <c r="K46" s="62">
        <f t="shared" si="14"/>
        <v>9.7249999999999996</v>
      </c>
      <c r="L46" s="62">
        <f t="shared" si="15"/>
        <v>10</v>
      </c>
      <c r="M46" s="62">
        <f t="shared" si="16"/>
        <v>10.35</v>
      </c>
      <c r="N46" s="64">
        <f t="shared" si="17"/>
        <v>10.68</v>
      </c>
      <c r="O46" s="5">
        <v>10</v>
      </c>
      <c r="P46" s="5">
        <v>10.4</v>
      </c>
      <c r="Q46" s="5">
        <v>8.6</v>
      </c>
      <c r="R46" s="5">
        <v>9.9</v>
      </c>
      <c r="S46" s="5">
        <v>10</v>
      </c>
      <c r="T46" s="5">
        <v>9.8000000000000007</v>
      </c>
      <c r="U46" s="5">
        <v>10.4</v>
      </c>
      <c r="V46" s="5">
        <v>10.199999999999999</v>
      </c>
      <c r="W46" s="5">
        <v>10.4</v>
      </c>
      <c r="X46" s="5">
        <v>10.199999999999999</v>
      </c>
      <c r="Y46" s="5">
        <v>9.1</v>
      </c>
      <c r="Z46" s="5">
        <v>6.5</v>
      </c>
      <c r="AA46" s="5">
        <v>11.2</v>
      </c>
      <c r="AB46" s="6">
        <v>9.6999999999999993</v>
      </c>
      <c r="AG46" s="12">
        <v>1259</v>
      </c>
      <c r="AH46" s="12"/>
      <c r="AI46" s="12">
        <v>5223</v>
      </c>
      <c r="AL46" s="12">
        <v>3021</v>
      </c>
      <c r="AO46" s="12">
        <v>2023</v>
      </c>
    </row>
    <row r="47" spans="1:42">
      <c r="A47" s="43">
        <v>46</v>
      </c>
      <c r="B47" s="53" t="s">
        <v>127</v>
      </c>
      <c r="C47" s="4" t="s">
        <v>58</v>
      </c>
      <c r="D47" s="68" t="s">
        <v>144</v>
      </c>
      <c r="E47" s="10">
        <f t="shared" si="9"/>
        <v>0.8</v>
      </c>
      <c r="F47" s="10">
        <f>MAX($O47:AB47)</f>
        <v>3.6</v>
      </c>
      <c r="G47" s="10">
        <f t="shared" si="10"/>
        <v>2.342857142857143</v>
      </c>
      <c r="H47" s="10">
        <f t="shared" si="11"/>
        <v>2.4</v>
      </c>
      <c r="I47" s="10">
        <f t="shared" si="12"/>
        <v>0.72293662421913651</v>
      </c>
      <c r="J47" s="62">
        <f t="shared" si="13"/>
        <v>0.99500000000000011</v>
      </c>
      <c r="K47" s="62">
        <f t="shared" si="14"/>
        <v>2.4</v>
      </c>
      <c r="L47" s="62">
        <f t="shared" si="15"/>
        <v>2.4</v>
      </c>
      <c r="M47" s="62">
        <f t="shared" si="16"/>
        <v>2.6750000000000003</v>
      </c>
      <c r="N47" s="64">
        <f t="shared" si="17"/>
        <v>3.21</v>
      </c>
      <c r="O47" s="5">
        <v>2.4</v>
      </c>
      <c r="P47" s="5">
        <v>2.4</v>
      </c>
      <c r="Q47" s="5">
        <v>3</v>
      </c>
      <c r="R47" s="5">
        <v>1.7</v>
      </c>
      <c r="S47" s="5">
        <v>2.4</v>
      </c>
      <c r="T47" s="5">
        <v>2.4</v>
      </c>
      <c r="U47" s="5">
        <v>2.6</v>
      </c>
      <c r="V47" s="5">
        <v>2.8</v>
      </c>
      <c r="W47" s="5">
        <v>3.6</v>
      </c>
      <c r="X47" s="5">
        <v>2.5</v>
      </c>
      <c r="Y47" s="5">
        <v>0.8</v>
      </c>
      <c r="Z47" s="5">
        <v>2.4</v>
      </c>
      <c r="AA47" s="5">
        <v>2.7</v>
      </c>
      <c r="AB47" s="6">
        <v>1.1000000000000001</v>
      </c>
      <c r="AG47" s="12">
        <v>38</v>
      </c>
      <c r="AH47" s="12"/>
      <c r="AI47" s="12">
        <v>160</v>
      </c>
      <c r="AL47" s="12">
        <v>103</v>
      </c>
      <c r="AO47" s="12">
        <v>51</v>
      </c>
    </row>
    <row r="48" spans="1:42">
      <c r="A48" s="43">
        <v>47</v>
      </c>
      <c r="B48" s="53" t="s">
        <v>127</v>
      </c>
      <c r="C48" s="4" t="s">
        <v>59</v>
      </c>
      <c r="D48" s="68" t="s">
        <v>144</v>
      </c>
      <c r="E48" s="10">
        <f t="shared" si="9"/>
        <v>4</v>
      </c>
      <c r="F48" s="10">
        <f>MAX($O48:AB48)</f>
        <v>7.7</v>
      </c>
      <c r="G48" s="10">
        <f t="shared" si="10"/>
        <v>6.6071428571428585</v>
      </c>
      <c r="H48" s="10">
        <f t="shared" si="11"/>
        <v>6.8000000000000007</v>
      </c>
      <c r="I48" s="10">
        <f t="shared" si="12"/>
        <v>1.0064899294190521</v>
      </c>
      <c r="J48" s="62">
        <f t="shared" si="13"/>
        <v>4.9749999999999996</v>
      </c>
      <c r="K48" s="62">
        <f t="shared" si="14"/>
        <v>6.125</v>
      </c>
      <c r="L48" s="62">
        <f t="shared" si="15"/>
        <v>6.8000000000000007</v>
      </c>
      <c r="M48" s="62">
        <f t="shared" si="16"/>
        <v>7.4</v>
      </c>
      <c r="N48" s="64">
        <f t="shared" si="17"/>
        <v>7.6349999999999998</v>
      </c>
      <c r="O48" s="5">
        <v>6.5</v>
      </c>
      <c r="P48" s="5">
        <v>7.1</v>
      </c>
      <c r="Q48" s="5">
        <v>5.9</v>
      </c>
      <c r="R48" s="5">
        <v>6</v>
      </c>
      <c r="S48" s="5">
        <v>6.6</v>
      </c>
      <c r="T48" s="5">
        <v>7.5</v>
      </c>
      <c r="U48" s="5">
        <v>7.7</v>
      </c>
      <c r="V48" s="5">
        <v>6.9</v>
      </c>
      <c r="W48" s="5">
        <v>7.6</v>
      </c>
      <c r="X48" s="5">
        <v>7.5</v>
      </c>
      <c r="Y48" s="5">
        <v>6.7</v>
      </c>
      <c r="Z48" s="5">
        <v>4</v>
      </c>
      <c r="AA48" s="5">
        <v>7</v>
      </c>
      <c r="AB48" s="6">
        <v>5.5</v>
      </c>
      <c r="AG48" s="12">
        <v>827</v>
      </c>
      <c r="AH48" s="12"/>
      <c r="AI48" s="12">
        <v>3857</v>
      </c>
      <c r="AL48" s="12">
        <v>2207</v>
      </c>
      <c r="AO48" s="12">
        <v>1267</v>
      </c>
    </row>
    <row r="49" spans="1:42">
      <c r="A49" s="43">
        <v>48</v>
      </c>
      <c r="B49" s="53" t="s">
        <v>127</v>
      </c>
      <c r="C49" s="4" t="s">
        <v>60</v>
      </c>
      <c r="D49" s="68" t="s">
        <v>144</v>
      </c>
      <c r="E49" s="10">
        <f t="shared" si="9"/>
        <v>0.8</v>
      </c>
      <c r="F49" s="10">
        <f>MAX($O49:AB49)</f>
        <v>2.5</v>
      </c>
      <c r="G49" s="10">
        <f t="shared" si="10"/>
        <v>1.9642857142857149</v>
      </c>
      <c r="H49" s="10">
        <f t="shared" si="11"/>
        <v>2.1</v>
      </c>
      <c r="I49" s="10">
        <f t="shared" si="12"/>
        <v>0.53292681393507235</v>
      </c>
      <c r="J49" s="62">
        <f t="shared" si="13"/>
        <v>0.99500000000000011</v>
      </c>
      <c r="K49" s="62">
        <f t="shared" si="14"/>
        <v>1.675</v>
      </c>
      <c r="L49" s="62">
        <f t="shared" si="15"/>
        <v>2.1</v>
      </c>
      <c r="M49" s="62">
        <f t="shared" si="16"/>
        <v>2.375</v>
      </c>
      <c r="N49" s="64">
        <f t="shared" si="17"/>
        <v>2.5</v>
      </c>
      <c r="O49" s="5">
        <v>2.5</v>
      </c>
      <c r="P49" s="5">
        <v>2.4</v>
      </c>
      <c r="Q49" s="5">
        <v>2.2000000000000002</v>
      </c>
      <c r="R49" s="5">
        <v>2.5</v>
      </c>
      <c r="S49" s="5">
        <v>2</v>
      </c>
      <c r="T49" s="5">
        <v>1.5</v>
      </c>
      <c r="U49" s="5">
        <v>1.9</v>
      </c>
      <c r="V49" s="5">
        <v>2.4</v>
      </c>
      <c r="W49" s="5">
        <v>2.2999999999999998</v>
      </c>
      <c r="X49" s="5">
        <v>2.2999999999999998</v>
      </c>
      <c r="Y49" s="5">
        <v>0.8</v>
      </c>
      <c r="Z49" s="5">
        <v>1.6</v>
      </c>
      <c r="AA49" s="5">
        <v>2</v>
      </c>
      <c r="AB49" s="6">
        <v>1.1000000000000001</v>
      </c>
      <c r="AG49" s="12">
        <v>32</v>
      </c>
      <c r="AH49" s="12"/>
      <c r="AI49" s="12">
        <v>117</v>
      </c>
      <c r="AL49" s="12">
        <v>94</v>
      </c>
      <c r="AO49" s="12">
        <v>38</v>
      </c>
    </row>
    <row r="50" spans="1:42">
      <c r="A50" s="43">
        <v>49</v>
      </c>
      <c r="B50" s="53" t="s">
        <v>127</v>
      </c>
      <c r="C50" s="4" t="s">
        <v>61</v>
      </c>
      <c r="D50" s="68" t="s">
        <v>144</v>
      </c>
      <c r="E50" s="10">
        <f t="shared" si="9"/>
        <v>3.6</v>
      </c>
      <c r="F50" s="10">
        <f>MAX($O50:AB50)</f>
        <v>6.1</v>
      </c>
      <c r="G50" s="10">
        <f t="shared" si="10"/>
        <v>4.9357142857142859</v>
      </c>
      <c r="H50" s="10">
        <f t="shared" si="11"/>
        <v>5</v>
      </c>
      <c r="I50" s="10">
        <f t="shared" si="12"/>
        <v>0.81675449927619359</v>
      </c>
      <c r="J50" s="62">
        <f t="shared" si="13"/>
        <v>3.665</v>
      </c>
      <c r="K50" s="62">
        <f t="shared" si="14"/>
        <v>4.4000000000000004</v>
      </c>
      <c r="L50" s="62">
        <f t="shared" si="15"/>
        <v>5</v>
      </c>
      <c r="M50" s="62">
        <f t="shared" si="16"/>
        <v>5.55</v>
      </c>
      <c r="N50" s="64">
        <f t="shared" si="17"/>
        <v>6.0350000000000001</v>
      </c>
      <c r="O50" s="5">
        <v>5.4</v>
      </c>
      <c r="P50" s="5">
        <v>6.1</v>
      </c>
      <c r="Q50" s="5">
        <v>4.0999999999999996</v>
      </c>
      <c r="R50" s="5">
        <v>5</v>
      </c>
      <c r="S50" s="5">
        <v>5</v>
      </c>
      <c r="T50" s="5">
        <v>4.4000000000000004</v>
      </c>
      <c r="U50" s="5">
        <v>5.6</v>
      </c>
      <c r="V50" s="5">
        <v>5</v>
      </c>
      <c r="W50" s="5">
        <v>4.9000000000000004</v>
      </c>
      <c r="X50" s="5">
        <v>6</v>
      </c>
      <c r="Y50" s="5">
        <v>3.6</v>
      </c>
      <c r="Z50" s="5">
        <v>3.7</v>
      </c>
      <c r="AA50" s="5">
        <v>5.9</v>
      </c>
      <c r="AB50" s="6">
        <v>4.4000000000000004</v>
      </c>
      <c r="AG50" s="12">
        <v>631</v>
      </c>
      <c r="AH50" s="12"/>
      <c r="AI50" s="12">
        <v>2793</v>
      </c>
      <c r="AL50" s="12">
        <v>1775</v>
      </c>
      <c r="AO50" s="12">
        <v>1068</v>
      </c>
    </row>
    <row r="51" spans="1:42">
      <c r="A51" s="43">
        <v>50</v>
      </c>
      <c r="B51" s="53" t="s">
        <v>127</v>
      </c>
      <c r="C51" s="4" t="s">
        <v>62</v>
      </c>
      <c r="D51" s="68" t="s">
        <v>144</v>
      </c>
      <c r="E51" s="10">
        <f t="shared" si="9"/>
        <v>0.5</v>
      </c>
      <c r="F51" s="10">
        <f>MAX($O51:AB51)</f>
        <v>12</v>
      </c>
      <c r="G51" s="10">
        <f t="shared" si="10"/>
        <v>5.4999999999999991</v>
      </c>
      <c r="H51" s="10">
        <f t="shared" si="11"/>
        <v>5.75</v>
      </c>
      <c r="I51" s="10">
        <f t="shared" si="12"/>
        <v>3.3110537481407532</v>
      </c>
      <c r="J51" s="62">
        <f t="shared" si="13"/>
        <v>0.69500000000000006</v>
      </c>
      <c r="K51" s="62">
        <f t="shared" si="14"/>
        <v>3.1749999999999998</v>
      </c>
      <c r="L51" s="62">
        <f t="shared" si="15"/>
        <v>5.75</v>
      </c>
      <c r="M51" s="62">
        <f t="shared" si="16"/>
        <v>7.5750000000000002</v>
      </c>
      <c r="N51" s="64">
        <f t="shared" si="17"/>
        <v>10.7</v>
      </c>
      <c r="O51" s="5">
        <v>4.5</v>
      </c>
      <c r="P51" s="5">
        <v>5.9</v>
      </c>
      <c r="Q51" s="5">
        <v>3.1</v>
      </c>
      <c r="R51" s="5">
        <v>5.7</v>
      </c>
      <c r="S51" s="5">
        <v>10</v>
      </c>
      <c r="T51" s="5">
        <v>2.8</v>
      </c>
      <c r="U51" s="5">
        <v>8</v>
      </c>
      <c r="V51" s="5">
        <v>3.4</v>
      </c>
      <c r="W51" s="5">
        <v>12</v>
      </c>
      <c r="X51" s="5">
        <v>8.1999999999999993</v>
      </c>
      <c r="Y51" s="5">
        <v>5.8</v>
      </c>
      <c r="Z51" s="5">
        <v>0.8</v>
      </c>
      <c r="AA51" s="5">
        <v>6.3</v>
      </c>
      <c r="AB51" s="6">
        <v>0.5</v>
      </c>
      <c r="AG51" s="12">
        <v>160</v>
      </c>
      <c r="AH51" s="12"/>
      <c r="AI51" s="12">
        <v>493</v>
      </c>
      <c r="AL51" s="12">
        <v>344</v>
      </c>
      <c r="AO51" s="12">
        <v>117</v>
      </c>
    </row>
    <row r="52" spans="1:42">
      <c r="A52" s="43">
        <v>51</v>
      </c>
      <c r="B52" s="53" t="s">
        <v>127</v>
      </c>
      <c r="C52" s="4" t="s">
        <v>63</v>
      </c>
      <c r="D52" s="68" t="s">
        <v>144</v>
      </c>
      <c r="E52" s="10">
        <f t="shared" si="9"/>
        <v>0.3</v>
      </c>
      <c r="F52" s="10">
        <f>MAX($O52:AB52)</f>
        <v>6.9</v>
      </c>
      <c r="G52" s="10">
        <f t="shared" si="10"/>
        <v>2.9785714285714286</v>
      </c>
      <c r="H52" s="10">
        <f t="shared" si="11"/>
        <v>2.15</v>
      </c>
      <c r="I52" s="10">
        <f t="shared" si="12"/>
        <v>1.9795798199962196</v>
      </c>
      <c r="J52" s="62">
        <f t="shared" si="13"/>
        <v>1.0149999999999999</v>
      </c>
      <c r="K52" s="62">
        <f t="shared" si="14"/>
        <v>1.575</v>
      </c>
      <c r="L52" s="62">
        <f t="shared" si="15"/>
        <v>2.15</v>
      </c>
      <c r="M52" s="62">
        <f t="shared" si="16"/>
        <v>4.1749999999999998</v>
      </c>
      <c r="N52" s="64">
        <f t="shared" si="17"/>
        <v>6.7050000000000001</v>
      </c>
      <c r="O52" s="5">
        <v>1.8</v>
      </c>
      <c r="P52" s="5">
        <v>1.9</v>
      </c>
      <c r="Q52" s="5">
        <v>1.5</v>
      </c>
      <c r="R52" s="5">
        <v>4.4000000000000004</v>
      </c>
      <c r="S52" s="5">
        <v>4.3</v>
      </c>
      <c r="T52" s="5">
        <v>1.5</v>
      </c>
      <c r="U52" s="5">
        <v>3.8</v>
      </c>
      <c r="V52" s="5">
        <v>2.2999999999999998</v>
      </c>
      <c r="W52" s="5">
        <v>6.9</v>
      </c>
      <c r="X52" s="5">
        <v>6.6</v>
      </c>
      <c r="Y52" s="5">
        <v>2</v>
      </c>
      <c r="Z52" s="5">
        <v>0.3</v>
      </c>
      <c r="AA52" s="5">
        <v>3</v>
      </c>
      <c r="AB52" s="6">
        <v>1.4</v>
      </c>
      <c r="AG52" s="12">
        <v>544</v>
      </c>
      <c r="AH52" s="12"/>
      <c r="AI52" s="12">
        <v>1908</v>
      </c>
      <c r="AL52" s="12">
        <v>1939</v>
      </c>
      <c r="AO52" s="12">
        <v>550</v>
      </c>
    </row>
    <row r="53" spans="1:42">
      <c r="A53" s="43">
        <v>52</v>
      </c>
      <c r="B53" s="53" t="s">
        <v>127</v>
      </c>
      <c r="C53" s="4" t="s">
        <v>64</v>
      </c>
      <c r="D53" s="68" t="s">
        <v>144</v>
      </c>
      <c r="E53" s="10">
        <f t="shared" si="9"/>
        <v>0.3</v>
      </c>
      <c r="F53" s="10">
        <f>MAX($O53:AB53)</f>
        <v>1.7</v>
      </c>
      <c r="G53" s="10">
        <f t="shared" si="10"/>
        <v>0.8928571428571429</v>
      </c>
      <c r="H53" s="10">
        <f t="shared" si="11"/>
        <v>0.75</v>
      </c>
      <c r="I53" s="10">
        <f t="shared" si="12"/>
        <v>0.42329165379891914</v>
      </c>
      <c r="J53" s="62">
        <f t="shared" si="13"/>
        <v>0.42999999999999994</v>
      </c>
      <c r="K53" s="62">
        <f t="shared" si="14"/>
        <v>0.6</v>
      </c>
      <c r="L53" s="62">
        <f t="shared" si="15"/>
        <v>0.75</v>
      </c>
      <c r="M53" s="62">
        <f t="shared" si="16"/>
        <v>1.1000000000000001</v>
      </c>
      <c r="N53" s="64">
        <f t="shared" si="17"/>
        <v>1.7</v>
      </c>
      <c r="O53" s="5">
        <v>0.6</v>
      </c>
      <c r="P53" s="5">
        <v>0.3</v>
      </c>
      <c r="Q53" s="5">
        <v>1.7</v>
      </c>
      <c r="R53" s="5">
        <v>1.2</v>
      </c>
      <c r="S53" s="5">
        <v>0.7</v>
      </c>
      <c r="T53" s="5">
        <v>0.6</v>
      </c>
      <c r="U53" s="5">
        <v>0.9</v>
      </c>
      <c r="V53" s="5">
        <v>1.1000000000000001</v>
      </c>
      <c r="W53" s="5">
        <v>0.7</v>
      </c>
      <c r="X53" s="5">
        <v>0.6</v>
      </c>
      <c r="Y53" s="5">
        <v>1.7</v>
      </c>
      <c r="Z53" s="5">
        <v>0.8</v>
      </c>
      <c r="AA53" s="5">
        <v>1.1000000000000001</v>
      </c>
      <c r="AB53" s="6">
        <v>0.5</v>
      </c>
      <c r="AG53" s="12">
        <v>12</v>
      </c>
      <c r="AH53" s="12"/>
      <c r="AI53" s="12">
        <v>56</v>
      </c>
      <c r="AL53" s="12">
        <v>23</v>
      </c>
      <c r="AO53" s="12">
        <v>20</v>
      </c>
    </row>
    <row r="54" spans="1:42" s="2" customFormat="1">
      <c r="A54" s="44">
        <v>53</v>
      </c>
      <c r="B54" s="55" t="s">
        <v>127</v>
      </c>
      <c r="C54" s="2" t="s">
        <v>65</v>
      </c>
      <c r="D54" s="69" t="s">
        <v>144</v>
      </c>
      <c r="E54" s="39">
        <f t="shared" si="9"/>
        <v>0.2</v>
      </c>
      <c r="F54" s="39">
        <f>MAX($O54:AB54)</f>
        <v>0.8</v>
      </c>
      <c r="G54" s="39">
        <f t="shared" si="10"/>
        <v>0.52857142857142858</v>
      </c>
      <c r="H54" s="39">
        <f t="shared" si="11"/>
        <v>0.55000000000000004</v>
      </c>
      <c r="I54" s="39">
        <f t="shared" si="12"/>
        <v>0.16374732612530429</v>
      </c>
      <c r="J54" s="63">
        <f t="shared" si="13"/>
        <v>0.26500000000000001</v>
      </c>
      <c r="K54" s="63">
        <f t="shared" si="14"/>
        <v>0.42500000000000004</v>
      </c>
      <c r="L54" s="63">
        <f t="shared" si="15"/>
        <v>0.55000000000000004</v>
      </c>
      <c r="M54" s="63">
        <f t="shared" si="16"/>
        <v>0.6</v>
      </c>
      <c r="N54" s="65">
        <f t="shared" si="17"/>
        <v>0.73499999999999999</v>
      </c>
      <c r="O54" s="37">
        <v>0.5</v>
      </c>
      <c r="P54" s="37">
        <v>0.3</v>
      </c>
      <c r="Q54" s="37">
        <v>0.7</v>
      </c>
      <c r="R54" s="37">
        <v>0.6</v>
      </c>
      <c r="S54" s="37">
        <v>0.4</v>
      </c>
      <c r="T54" s="37">
        <v>0.5</v>
      </c>
      <c r="U54" s="37">
        <v>0.6</v>
      </c>
      <c r="V54" s="37">
        <v>0.6</v>
      </c>
      <c r="W54" s="37">
        <v>0.4</v>
      </c>
      <c r="X54" s="37">
        <v>0.5</v>
      </c>
      <c r="Y54" s="37">
        <v>0.8</v>
      </c>
      <c r="Z54" s="37">
        <v>0.2</v>
      </c>
      <c r="AA54" s="37">
        <v>0.7</v>
      </c>
      <c r="AB54" s="38">
        <v>0.6</v>
      </c>
      <c r="AG54" s="2">
        <v>52</v>
      </c>
      <c r="AI54" s="2">
        <v>279</v>
      </c>
      <c r="AL54" s="2">
        <v>149</v>
      </c>
      <c r="AO54" s="2">
        <v>121</v>
      </c>
      <c r="AP54" s="44"/>
    </row>
  </sheetData>
  <pageMargins left="0.7" right="0.7" top="0.75" bottom="0.75" header="0.3" footer="0.3"/>
  <pageSetup paperSize="12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prevelence</vt:lpstr>
      <vt:lpstr>prevelence_by_year</vt:lpstr>
      <vt:lpstr>fact</vt:lpstr>
      <vt:lpstr>summary_matrix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Judson</dc:creator>
  <cp:lastModifiedBy>Andrew Judson</cp:lastModifiedBy>
  <dcterms:created xsi:type="dcterms:W3CDTF">2012-08-24T19:38:22Z</dcterms:created>
  <dcterms:modified xsi:type="dcterms:W3CDTF">2013-04-30T18:58:14Z</dcterms:modified>
</cp:coreProperties>
</file>