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nikalindgren/Desktop/QMBE_3730_Annika_Lindgren_2025/Project 1/"/>
    </mc:Choice>
  </mc:AlternateContent>
  <xr:revisionPtr revIDLastSave="0" documentId="13_ncr:1_{C988958E-BC7C-C640-9203-211C6B56B89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lfreds 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l5edbp90efXKALUzZDDRbNCZa/SVCZTtt9GRDhx7K4="/>
    </ext>
  </extLst>
</workbook>
</file>

<file path=xl/calcChain.xml><?xml version="1.0" encoding="utf-8"?>
<calcChain xmlns="http://schemas.openxmlformats.org/spreadsheetml/2006/main">
  <c r="J6" i="1" l="1"/>
  <c r="K6" i="1" s="1"/>
  <c r="K5" i="1"/>
  <c r="L5" i="1" s="1"/>
  <c r="G5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L6" i="1"/>
  <c r="J7" i="1"/>
  <c r="C26" i="1" l="1"/>
  <c r="M5" i="1" s="1"/>
  <c r="G34" i="1"/>
  <c r="G35" i="1" s="1"/>
  <c r="G36" i="1" s="1"/>
  <c r="G37" i="1" s="1"/>
  <c r="G38" i="1" s="1"/>
  <c r="G39" i="1" s="1"/>
  <c r="G40" i="1" s="1"/>
  <c r="G41" i="1" s="1"/>
  <c r="G42" i="1" s="1"/>
  <c r="G43" i="1" s="1"/>
  <c r="K7" i="1"/>
  <c r="J8" i="1"/>
  <c r="L7" i="1"/>
  <c r="K8" i="1" l="1"/>
  <c r="L8" i="1" s="1"/>
  <c r="J9" i="1"/>
  <c r="M6" i="1"/>
  <c r="M7" i="1" s="1"/>
  <c r="M8" i="1" l="1"/>
  <c r="J10" i="1"/>
  <c r="K9" i="1"/>
  <c r="L9" i="1" s="1"/>
  <c r="K10" i="1" l="1"/>
  <c r="J11" i="1"/>
  <c r="L10" i="1"/>
  <c r="M9" i="1"/>
  <c r="M10" i="1" l="1"/>
  <c r="K11" i="1"/>
  <c r="J12" i="1"/>
  <c r="L11" i="1"/>
  <c r="K12" i="1" l="1"/>
  <c r="L12" i="1" s="1"/>
  <c r="J13" i="1"/>
  <c r="M11" i="1"/>
  <c r="M12" i="1" l="1"/>
  <c r="C27" i="1" a="1"/>
  <c r="C27" i="1" s="1"/>
  <c r="J14" i="1"/>
  <c r="K13" i="1"/>
  <c r="L13" i="1" s="1"/>
  <c r="K14" i="1" l="1"/>
  <c r="J15" i="1"/>
  <c r="L14" i="1"/>
  <c r="P4" i="1"/>
  <c r="Q28" i="1"/>
  <c r="M13" i="1"/>
  <c r="M14" i="1" s="1"/>
  <c r="K15" i="1" l="1"/>
  <c r="J16" i="1"/>
  <c r="L15" i="1"/>
  <c r="M15" i="1" s="1"/>
  <c r="K16" i="1" l="1"/>
  <c r="L16" i="1"/>
  <c r="M16" i="1" s="1"/>
  <c r="J17" i="1"/>
  <c r="J18" i="1" l="1"/>
  <c r="K17" i="1"/>
  <c r="L17" i="1" s="1"/>
  <c r="M17" i="1" s="1"/>
  <c r="K18" i="1" l="1"/>
  <c r="J19" i="1"/>
  <c r="L18" i="1"/>
  <c r="M18" i="1" s="1"/>
  <c r="K19" i="1" l="1"/>
  <c r="J20" i="1"/>
  <c r="L19" i="1"/>
  <c r="M19" i="1" s="1"/>
  <c r="K20" i="1" l="1"/>
  <c r="L20" i="1"/>
  <c r="M20" i="1" s="1"/>
  <c r="J21" i="1"/>
  <c r="J22" i="1" l="1"/>
  <c r="K21" i="1"/>
  <c r="L21" i="1" s="1"/>
  <c r="M21" i="1" s="1"/>
  <c r="K22" i="1" l="1"/>
  <c r="J23" i="1"/>
  <c r="L22" i="1"/>
  <c r="M22" i="1" s="1"/>
  <c r="K23" i="1" l="1"/>
  <c r="J24" i="1"/>
  <c r="L23" i="1"/>
  <c r="M23" i="1" s="1"/>
  <c r="K24" i="1" l="1"/>
  <c r="L24" i="1"/>
  <c r="M24" i="1" s="1"/>
  <c r="J25" i="1"/>
  <c r="J26" i="1" l="1"/>
  <c r="K25" i="1"/>
  <c r="L25" i="1" s="1"/>
  <c r="M25" i="1" s="1"/>
  <c r="J27" i="1" l="1"/>
  <c r="K26" i="1"/>
  <c r="L26" i="1" s="1"/>
  <c r="M26" i="1" s="1"/>
  <c r="J28" i="1" l="1"/>
  <c r="K27" i="1"/>
  <c r="L27" i="1" s="1"/>
  <c r="M27" i="1" s="1"/>
  <c r="J29" i="1" l="1"/>
  <c r="K28" i="1"/>
  <c r="L28" i="1" s="1"/>
  <c r="M28" i="1" s="1"/>
  <c r="K29" i="1" l="1"/>
  <c r="L29" i="1" s="1"/>
  <c r="M29" i="1" s="1"/>
  <c r="J30" i="1"/>
  <c r="K30" i="1" l="1"/>
  <c r="L30" i="1" s="1"/>
  <c r="M30" i="1" s="1"/>
  <c r="J31" i="1"/>
  <c r="J32" i="1" l="1"/>
  <c r="K31" i="1"/>
  <c r="L31" i="1" s="1"/>
  <c r="M31" i="1" s="1"/>
  <c r="M32" i="1" l="1"/>
  <c r="K32" i="1"/>
  <c r="J33" i="1"/>
  <c r="L32" i="1"/>
  <c r="K33" i="1" l="1"/>
  <c r="L33" i="1"/>
  <c r="M33" i="1" s="1"/>
  <c r="J34" i="1"/>
  <c r="K34" i="1" l="1"/>
  <c r="L34" i="1" s="1"/>
  <c r="M34" i="1" s="1"/>
  <c r="J35" i="1"/>
  <c r="J36" i="1" l="1"/>
  <c r="K35" i="1"/>
  <c r="L35" i="1" s="1"/>
  <c r="M35" i="1" s="1"/>
  <c r="K36" i="1" l="1"/>
  <c r="J37" i="1"/>
  <c r="L36" i="1"/>
  <c r="M36" i="1" s="1"/>
  <c r="K37" i="1" l="1"/>
  <c r="L37" i="1"/>
  <c r="M37" i="1" s="1"/>
  <c r="J38" i="1"/>
  <c r="K38" i="1" l="1"/>
  <c r="L38" i="1" s="1"/>
  <c r="M38" i="1" s="1"/>
  <c r="J39" i="1"/>
  <c r="J40" i="1" l="1"/>
  <c r="K39" i="1"/>
  <c r="L39" i="1" s="1"/>
  <c r="M39" i="1" s="1"/>
  <c r="K40" i="1" l="1"/>
  <c r="L40" i="1"/>
  <c r="M40" i="1" s="1"/>
</calcChain>
</file>

<file path=xl/sharedStrings.xml><?xml version="1.0" encoding="utf-8"?>
<sst xmlns="http://schemas.openxmlformats.org/spreadsheetml/2006/main" count="36" uniqueCount="35">
  <si>
    <t>Current Parameters</t>
  </si>
  <si>
    <t>1. Retirement Planning</t>
  </si>
  <si>
    <t>2. Post-Retirement Savings</t>
  </si>
  <si>
    <t>Two-Way Data Table:</t>
  </si>
  <si>
    <t>Current Age</t>
  </si>
  <si>
    <t>Additonal Contribution</t>
  </si>
  <si>
    <t>Current Salary</t>
  </si>
  <si>
    <t>Age</t>
  </si>
  <si>
    <t>Salary</t>
  </si>
  <si>
    <t>Savings</t>
  </si>
  <si>
    <t>Years After Retirement</t>
  </si>
  <si>
    <t>Retirement Expense</t>
  </si>
  <si>
    <t>Taxes Paid</t>
  </si>
  <si>
    <t>Total Expense</t>
  </si>
  <si>
    <t>Remaining Balance</t>
  </si>
  <si>
    <t>Current savings</t>
  </si>
  <si>
    <t>Savings Parameters</t>
  </si>
  <si>
    <t>Annual Rate of Return</t>
  </si>
  <si>
    <t>Alftred % Salary to Retirement</t>
  </si>
  <si>
    <t>Employer % Salary to Retirement</t>
  </si>
  <si>
    <t>Salary Parameters</t>
  </si>
  <si>
    <t>Annual % Raise</t>
  </si>
  <si>
    <t>Post-Retirement Parameters</t>
  </si>
  <si>
    <t>Annual Retirement Expenses</t>
  </si>
  <si>
    <t xml:space="preserve">Infation Rate </t>
  </si>
  <si>
    <t>Tax Expense</t>
  </si>
  <si>
    <t>Decision Variables</t>
  </si>
  <si>
    <t>Additional Contribution(up to $22,500)</t>
  </si>
  <si>
    <t xml:space="preserve">Age of Retirement </t>
  </si>
  <si>
    <t>Annual Rate of Return Post Retirement</t>
  </si>
  <si>
    <t>Output</t>
  </si>
  <si>
    <t>Savings at Retirement</t>
  </si>
  <si>
    <t>Age when Savings Depleted</t>
  </si>
  <si>
    <t>One-Way Data table: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</si>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</sst>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5"/>
      <color rgb="FF000000"/>
      <name val="Arial"/>
      <family val="2"/>
    </font>
    <font>
      <sz val="10"/>
      <name val="Arial"/>
      <family val="2"/>
    </font>
    <font>
      <b/>
      <sz val="16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356854"/>
        <bgColor rgb="FF35685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/>
      <top style="thin">
        <color rgb="FF284E3F"/>
      </top>
      <bottom style="thin">
        <color rgb="FF284E3F"/>
      </bottom>
      <diagonal/>
    </border>
    <border>
      <left style="dotted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tted">
        <color rgb="FF0000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dotted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dotted">
        <color rgb="FF000000"/>
      </right>
      <top style="thin">
        <color rgb="FFFFFFFF"/>
      </top>
      <bottom style="dotted">
        <color rgb="FF000000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3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/>
    <xf numFmtId="0" fontId="4" fillId="0" borderId="5" xfId="0" applyFont="1" applyBorder="1"/>
    <xf numFmtId="164" fontId="2" fillId="0" borderId="4" xfId="0" applyNumberFormat="1" applyFont="1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3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0" borderId="17" xfId="0" applyFont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0" fontId="1" fillId="0" borderId="3" xfId="0" applyFont="1" applyBorder="1"/>
    <xf numFmtId="10" fontId="2" fillId="0" borderId="4" xfId="0" applyNumberFormat="1" applyFont="1" applyBorder="1"/>
    <xf numFmtId="9" fontId="2" fillId="0" borderId="4" xfId="0" applyNumberFormat="1" applyFont="1" applyBorder="1"/>
    <xf numFmtId="0" fontId="7" fillId="0" borderId="3" xfId="0" applyFont="1" applyBorder="1" applyAlignment="1">
      <alignment horizontal="right"/>
    </xf>
    <xf numFmtId="0" fontId="4" fillId="0" borderId="23" xfId="0" applyFont="1" applyBorder="1"/>
    <xf numFmtId="0" fontId="2" fillId="0" borderId="2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4" fontId="2" fillId="0" borderId="26" xfId="0" applyNumberFormat="1" applyFont="1" applyBorder="1" applyAlignment="1">
      <alignment vertical="center"/>
    </xf>
    <xf numFmtId="0" fontId="2" fillId="0" borderId="23" xfId="0" applyFont="1" applyBorder="1"/>
    <xf numFmtId="0" fontId="2" fillId="0" borderId="25" xfId="0" applyFont="1" applyBorder="1"/>
    <xf numFmtId="164" fontId="2" fillId="0" borderId="27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164" fontId="2" fillId="0" borderId="28" xfId="0" applyNumberFormat="1" applyFont="1" applyBorder="1" applyAlignment="1">
      <alignment vertical="center"/>
    </xf>
    <xf numFmtId="164" fontId="9" fillId="0" borderId="0" xfId="0" applyNumberFormat="1" applyFont="1"/>
    <xf numFmtId="0" fontId="2" fillId="0" borderId="29" xfId="0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2" xfId="0" applyFont="1" applyBorder="1"/>
    <xf numFmtId="164" fontId="2" fillId="4" borderId="19" xfId="0" applyNumberFormat="1" applyFont="1" applyFill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Alfreds Planning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Alfreds Planning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4:G43">
  <tableColumns count="3">
    <tableColumn id="1" xr3:uid="{00000000-0010-0000-0000-000001000000}" name="Age"/>
    <tableColumn id="2" xr3:uid="{00000000-0010-0000-0000-000002000000}" name="Salary"/>
    <tableColumn id="3" xr3:uid="{00000000-0010-0000-0000-000003000000}" name="Savings"/>
  </tableColumns>
  <tableStyleInfo name="Alfreds Plannin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4:N40" headerRowCount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Alfreds Planning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workbookViewId="0">
      <selection activeCell="U15" sqref="U15"/>
    </sheetView>
  </sheetViews>
  <sheetFormatPr baseColWidth="10" defaultColWidth="12.6640625" defaultRowHeight="15" customHeight="1" x14ac:dyDescent="0.15"/>
  <cols>
    <col min="1" max="2" width="30.1640625" customWidth="1"/>
    <col min="3" max="3" width="12.6640625" customWidth="1"/>
    <col min="4" max="4" width="15.6640625" customWidth="1"/>
    <col min="5" max="5" width="19.83203125" customWidth="1"/>
    <col min="6" max="6" width="13.33203125" customWidth="1"/>
    <col min="8" max="8" width="14.6640625" customWidth="1"/>
    <col min="9" max="9" width="23.6640625" customWidth="1"/>
    <col min="11" max="11" width="23.6640625" customWidth="1"/>
    <col min="12" max="12" width="16.83203125" customWidth="1"/>
    <col min="13" max="14" width="20.6640625" customWidth="1"/>
    <col min="15" max="15" width="14.6640625" customWidth="1"/>
    <col min="16" max="16" width="19.6640625" customWidth="1"/>
  </cols>
  <sheetData>
    <row r="1" spans="1:21" ht="15.75" customHeight="1" x14ac:dyDescent="0.15">
      <c r="A1" s="1"/>
      <c r="B1" s="1"/>
      <c r="E1" s="1"/>
      <c r="I1" s="1"/>
      <c r="J1" s="1"/>
    </row>
    <row r="2" spans="1:21" ht="15.75" customHeight="1" x14ac:dyDescent="0.2">
      <c r="A2" s="1"/>
      <c r="B2" s="2" t="s">
        <v>0</v>
      </c>
      <c r="C2" s="3"/>
      <c r="E2" s="1" t="s">
        <v>1</v>
      </c>
      <c r="I2" s="1"/>
      <c r="J2" s="1" t="s">
        <v>2</v>
      </c>
      <c r="P2" s="4" t="s">
        <v>3</v>
      </c>
    </row>
    <row r="3" spans="1:21" ht="15.75" customHeight="1" x14ac:dyDescent="0.2">
      <c r="A3" s="5"/>
      <c r="B3" s="6" t="s">
        <v>4</v>
      </c>
      <c r="C3" s="7">
        <v>37</v>
      </c>
      <c r="O3" s="8"/>
      <c r="P3" s="9"/>
      <c r="Q3" s="60" t="s">
        <v>5</v>
      </c>
      <c r="R3" s="61"/>
      <c r="S3" s="61"/>
      <c r="T3" s="61"/>
      <c r="U3" s="62"/>
    </row>
    <row r="4" spans="1:21" ht="15.75" customHeight="1" x14ac:dyDescent="0.15">
      <c r="A4" s="5"/>
      <c r="B4" s="6" t="s">
        <v>6</v>
      </c>
      <c r="C4" s="10">
        <v>95000</v>
      </c>
      <c r="E4" s="11" t="s">
        <v>7</v>
      </c>
      <c r="F4" s="12" t="s">
        <v>8</v>
      </c>
      <c r="G4" s="13" t="s">
        <v>9</v>
      </c>
      <c r="I4" s="11" t="s">
        <v>10</v>
      </c>
      <c r="J4" s="12" t="s">
        <v>11</v>
      </c>
      <c r="K4" s="12" t="s">
        <v>12</v>
      </c>
      <c r="L4" s="12" t="s">
        <v>13</v>
      </c>
      <c r="M4" s="14" t="s">
        <v>14</v>
      </c>
      <c r="N4" s="15"/>
      <c r="O4" s="16"/>
      <c r="P4" s="17">
        <f>C27</f>
        <v>73</v>
      </c>
      <c r="Q4" s="17">
        <v>0</v>
      </c>
      <c r="R4" s="17">
        <v>5000</v>
      </c>
      <c r="S4" s="17">
        <v>10000</v>
      </c>
      <c r="T4" s="17">
        <v>20000</v>
      </c>
      <c r="U4" s="18">
        <v>22500</v>
      </c>
    </row>
    <row r="5" spans="1:21" ht="15.75" customHeight="1" x14ac:dyDescent="0.15">
      <c r="A5" s="5"/>
      <c r="B5" s="6" t="s">
        <v>15</v>
      </c>
      <c r="C5" s="10">
        <v>43482.62</v>
      </c>
      <c r="E5" s="19">
        <v>37</v>
      </c>
      <c r="F5" s="20">
        <f>C4</f>
        <v>95000</v>
      </c>
      <c r="G5" s="21">
        <f>C5</f>
        <v>43482.62</v>
      </c>
      <c r="I5" s="22">
        <v>1</v>
      </c>
      <c r="J5" s="23">
        <v>80000</v>
      </c>
      <c r="K5" s="24">
        <f>C18*J5</f>
        <v>12000</v>
      </c>
      <c r="L5" s="23">
        <f t="shared" ref="L5:L40" si="0">J5+K5</f>
        <v>92000</v>
      </c>
      <c r="M5" s="25">
        <f>C26</f>
        <v>710746.30355270568</v>
      </c>
      <c r="N5" s="26"/>
      <c r="O5" s="16"/>
      <c r="P5" s="17">
        <v>55</v>
      </c>
      <c r="Q5" s="27">
        <v>60</v>
      </c>
      <c r="R5" s="27">
        <v>61</v>
      </c>
      <c r="S5" s="27">
        <v>63</v>
      </c>
      <c r="T5" s="27">
        <v>65</v>
      </c>
      <c r="U5" s="28">
        <v>66</v>
      </c>
    </row>
    <row r="6" spans="1:21" ht="15.75" customHeight="1" x14ac:dyDescent="0.15">
      <c r="B6" s="29"/>
      <c r="C6" s="30"/>
      <c r="E6" s="31">
        <v>38</v>
      </c>
      <c r="F6" s="32">
        <f t="shared" ref="F6:F43" si="1">F5+(F5*$C$13)</f>
        <v>96900</v>
      </c>
      <c r="G6" s="33">
        <f t="shared" ref="G6:G43" si="2">G5+(G5*$C$8)+(0.075*F6)+$C$21</f>
        <v>52967.733619999999</v>
      </c>
      <c r="I6" s="34">
        <v>2</v>
      </c>
      <c r="J6" s="35">
        <f t="shared" ref="J6:J40" si="3">J5+(J5*$C$17)</f>
        <v>82400</v>
      </c>
      <c r="K6" s="36">
        <f t="shared" ref="K6:K40" si="4">(J6*$C$18)</f>
        <v>12360</v>
      </c>
      <c r="L6" s="35">
        <f t="shared" si="0"/>
        <v>94760</v>
      </c>
      <c r="M6" s="37">
        <f t="shared" ref="M6:M40" si="5">M5-L6</f>
        <v>615986.30355270568</v>
      </c>
      <c r="N6" s="26"/>
      <c r="O6" s="16"/>
      <c r="P6" s="17">
        <v>56</v>
      </c>
      <c r="Q6" s="27">
        <v>61</v>
      </c>
      <c r="R6" s="27">
        <v>63</v>
      </c>
      <c r="S6" s="27">
        <v>64</v>
      </c>
      <c r="T6" s="27">
        <v>67</v>
      </c>
      <c r="U6" s="28">
        <v>67</v>
      </c>
    </row>
    <row r="7" spans="1:21" ht="15.75" customHeight="1" x14ac:dyDescent="0.15">
      <c r="A7" s="1"/>
      <c r="B7" s="38" t="s">
        <v>16</v>
      </c>
      <c r="C7" s="7"/>
      <c r="E7" s="19">
        <v>39</v>
      </c>
      <c r="F7" s="32">
        <f t="shared" si="1"/>
        <v>98838</v>
      </c>
      <c r="G7" s="21">
        <f t="shared" si="2"/>
        <v>63081.938034619998</v>
      </c>
      <c r="I7" s="22">
        <v>3</v>
      </c>
      <c r="J7" s="23">
        <f t="shared" si="3"/>
        <v>84872</v>
      </c>
      <c r="K7" s="24">
        <f t="shared" si="4"/>
        <v>12730.8</v>
      </c>
      <c r="L7" s="23">
        <f t="shared" si="0"/>
        <v>97602.8</v>
      </c>
      <c r="M7" s="25">
        <f t="shared" si="5"/>
        <v>518383.50355270569</v>
      </c>
      <c r="N7" s="26"/>
      <c r="O7" s="16"/>
      <c r="P7" s="17">
        <v>57</v>
      </c>
      <c r="Q7" s="27">
        <v>63</v>
      </c>
      <c r="R7" s="27">
        <v>64</v>
      </c>
      <c r="S7" s="27">
        <v>66</v>
      </c>
      <c r="T7" s="27">
        <v>68</v>
      </c>
      <c r="U7" s="28">
        <v>69</v>
      </c>
    </row>
    <row r="8" spans="1:21" ht="15.75" customHeight="1" x14ac:dyDescent="0.15">
      <c r="A8" s="5"/>
      <c r="B8" s="6" t="s">
        <v>17</v>
      </c>
      <c r="C8" s="39">
        <v>5.0999999999999997E-2</v>
      </c>
      <c r="E8" s="31">
        <v>40</v>
      </c>
      <c r="F8" s="32">
        <f t="shared" si="1"/>
        <v>100814.76</v>
      </c>
      <c r="G8" s="21">
        <f t="shared" si="2"/>
        <v>73860.223874385614</v>
      </c>
      <c r="I8" s="34">
        <v>4</v>
      </c>
      <c r="J8" s="35">
        <f t="shared" si="3"/>
        <v>87418.16</v>
      </c>
      <c r="K8" s="36">
        <f t="shared" si="4"/>
        <v>13112.724</v>
      </c>
      <c r="L8" s="35">
        <f t="shared" si="0"/>
        <v>100530.88400000001</v>
      </c>
      <c r="M8" s="37">
        <f t="shared" si="5"/>
        <v>417852.61955270567</v>
      </c>
      <c r="N8" s="26"/>
      <c r="O8" s="16"/>
      <c r="P8" s="17">
        <v>58</v>
      </c>
      <c r="Q8" s="27">
        <v>64</v>
      </c>
      <c r="R8" s="27">
        <v>66</v>
      </c>
      <c r="S8" s="27">
        <v>67</v>
      </c>
      <c r="T8" s="27">
        <v>70</v>
      </c>
      <c r="U8" s="28">
        <v>71</v>
      </c>
    </row>
    <row r="9" spans="1:21" ht="15.75" customHeight="1" x14ac:dyDescent="0.15">
      <c r="A9" s="5"/>
      <c r="B9" s="6" t="s">
        <v>18</v>
      </c>
      <c r="C9" s="39">
        <v>2.5000000000000001E-2</v>
      </c>
      <c r="E9" s="19">
        <v>41</v>
      </c>
      <c r="F9" s="32">
        <f t="shared" si="1"/>
        <v>102831.05519999999</v>
      </c>
      <c r="G9" s="33">
        <f t="shared" si="2"/>
        <v>85339.424431979278</v>
      </c>
      <c r="I9" s="22">
        <v>5</v>
      </c>
      <c r="J9" s="23">
        <f t="shared" si="3"/>
        <v>90040.704800000007</v>
      </c>
      <c r="K9" s="24">
        <f t="shared" si="4"/>
        <v>13506.105720000001</v>
      </c>
      <c r="L9" s="23">
        <f t="shared" si="0"/>
        <v>103546.81052000001</v>
      </c>
      <c r="M9" s="25">
        <f t="shared" si="5"/>
        <v>314305.80903270567</v>
      </c>
      <c r="N9" s="26"/>
      <c r="O9" s="16"/>
      <c r="P9" s="17">
        <v>59</v>
      </c>
      <c r="Q9" s="27">
        <v>65</v>
      </c>
      <c r="R9" s="27">
        <v>67</v>
      </c>
      <c r="S9" s="27">
        <v>69</v>
      </c>
      <c r="T9" s="27">
        <v>72</v>
      </c>
      <c r="U9" s="28">
        <v>72</v>
      </c>
    </row>
    <row r="10" spans="1:21" ht="15.75" customHeight="1" x14ac:dyDescent="0.15">
      <c r="A10" s="5"/>
      <c r="B10" s="6" t="s">
        <v>19</v>
      </c>
      <c r="C10" s="40">
        <v>0.05</v>
      </c>
      <c r="E10" s="31">
        <v>42</v>
      </c>
      <c r="F10" s="32">
        <f t="shared" si="1"/>
        <v>104887.67630399999</v>
      </c>
      <c r="G10" s="21">
        <f t="shared" si="2"/>
        <v>97558.310800810214</v>
      </c>
      <c r="I10" s="34">
        <v>6</v>
      </c>
      <c r="J10" s="35">
        <f t="shared" si="3"/>
        <v>92741.925944000002</v>
      </c>
      <c r="K10" s="36">
        <f t="shared" si="4"/>
        <v>13911.288891599999</v>
      </c>
      <c r="L10" s="35">
        <f t="shared" si="0"/>
        <v>106653.2148356</v>
      </c>
      <c r="M10" s="37">
        <f t="shared" si="5"/>
        <v>207652.59419710567</v>
      </c>
      <c r="N10" s="26"/>
      <c r="O10" s="16"/>
      <c r="P10" s="17">
        <v>60</v>
      </c>
      <c r="Q10" s="27">
        <v>66</v>
      </c>
      <c r="R10" s="27">
        <v>68</v>
      </c>
      <c r="S10" s="27">
        <v>70</v>
      </c>
      <c r="T10" s="27">
        <v>73</v>
      </c>
      <c r="U10" s="28">
        <v>74</v>
      </c>
    </row>
    <row r="11" spans="1:21" ht="15.75" customHeight="1" x14ac:dyDescent="0.15">
      <c r="B11" s="29"/>
      <c r="C11" s="30"/>
      <c r="E11" s="19">
        <v>43</v>
      </c>
      <c r="F11" s="32">
        <f t="shared" si="1"/>
        <v>106985.42983008</v>
      </c>
      <c r="G11" s="21">
        <f t="shared" si="2"/>
        <v>110557.69188890753</v>
      </c>
      <c r="I11" s="22">
        <v>7</v>
      </c>
      <c r="J11" s="23">
        <f t="shared" si="3"/>
        <v>95524.183722319998</v>
      </c>
      <c r="K11" s="24">
        <f t="shared" si="4"/>
        <v>14328.627558348</v>
      </c>
      <c r="L11" s="23">
        <f t="shared" si="0"/>
        <v>109852.811280668</v>
      </c>
      <c r="M11" s="25">
        <f t="shared" si="5"/>
        <v>97799.782916437674</v>
      </c>
      <c r="N11" s="26"/>
      <c r="O11" s="16"/>
      <c r="P11" s="17">
        <v>61</v>
      </c>
      <c r="Q11" s="27">
        <v>68</v>
      </c>
      <c r="R11" s="27">
        <v>70</v>
      </c>
      <c r="S11" s="27">
        <v>72</v>
      </c>
      <c r="T11" s="27">
        <v>75</v>
      </c>
      <c r="U11" s="28">
        <v>76</v>
      </c>
    </row>
    <row r="12" spans="1:21" ht="15.75" customHeight="1" x14ac:dyDescent="0.15">
      <c r="A12" s="1"/>
      <c r="B12" s="38" t="s">
        <v>20</v>
      </c>
      <c r="C12" s="7"/>
      <c r="E12" s="31">
        <v>44</v>
      </c>
      <c r="F12" s="32">
        <f t="shared" si="1"/>
        <v>109125.1384266816</v>
      </c>
      <c r="G12" s="33">
        <f t="shared" si="2"/>
        <v>124380.51955724292</v>
      </c>
      <c r="I12" s="34">
        <v>8</v>
      </c>
      <c r="J12" s="35">
        <f t="shared" si="3"/>
        <v>98389.909233989601</v>
      </c>
      <c r="K12" s="36">
        <f t="shared" si="4"/>
        <v>14758.48638509844</v>
      </c>
      <c r="L12" s="35">
        <f t="shared" si="0"/>
        <v>113148.39561908804</v>
      </c>
      <c r="M12" s="37">
        <f t="shared" si="5"/>
        <v>-15348.612702650367</v>
      </c>
      <c r="N12" s="26"/>
      <c r="O12" s="16"/>
      <c r="P12" s="17">
        <v>62</v>
      </c>
      <c r="Q12" s="27">
        <v>69</v>
      </c>
      <c r="R12" s="27">
        <v>71</v>
      </c>
      <c r="S12" s="27">
        <v>73</v>
      </c>
      <c r="T12" s="27">
        <v>77</v>
      </c>
      <c r="U12" s="28">
        <v>78</v>
      </c>
    </row>
    <row r="13" spans="1:21" ht="15.75" customHeight="1" x14ac:dyDescent="0.15">
      <c r="A13" s="5"/>
      <c r="B13" s="6" t="s">
        <v>21</v>
      </c>
      <c r="C13" s="40">
        <v>0.02</v>
      </c>
      <c r="E13" s="19">
        <v>45</v>
      </c>
      <c r="F13" s="32">
        <f t="shared" si="1"/>
        <v>111307.64119521524</v>
      </c>
      <c r="G13" s="21">
        <f t="shared" si="2"/>
        <v>139071.99914430347</v>
      </c>
      <c r="I13" s="22">
        <v>9</v>
      </c>
      <c r="J13" s="23">
        <f t="shared" si="3"/>
        <v>101341.60651100929</v>
      </c>
      <c r="K13" s="24">
        <f t="shared" si="4"/>
        <v>15201.240976651392</v>
      </c>
      <c r="L13" s="23">
        <f t="shared" si="0"/>
        <v>116542.84748766068</v>
      </c>
      <c r="M13" s="25">
        <f t="shared" si="5"/>
        <v>-131891.46019031105</v>
      </c>
      <c r="N13" s="26"/>
      <c r="O13" s="16"/>
      <c r="P13" s="17">
        <v>63</v>
      </c>
      <c r="Q13" s="27">
        <v>71</v>
      </c>
      <c r="R13" s="27">
        <v>73</v>
      </c>
      <c r="S13" s="27">
        <v>75</v>
      </c>
      <c r="T13" s="27">
        <v>79</v>
      </c>
      <c r="U13" s="28">
        <v>80</v>
      </c>
    </row>
    <row r="14" spans="1:21" ht="15.75" customHeight="1" x14ac:dyDescent="0.2">
      <c r="B14" s="29"/>
      <c r="C14" s="30"/>
      <c r="E14" s="31">
        <v>46</v>
      </c>
      <c r="F14" s="32">
        <f t="shared" si="1"/>
        <v>113533.79401911955</v>
      </c>
      <c r="G14" s="21">
        <f t="shared" si="2"/>
        <v>154679.70565209689</v>
      </c>
      <c r="I14" s="34">
        <v>10</v>
      </c>
      <c r="J14" s="35">
        <f t="shared" si="3"/>
        <v>104381.85470633957</v>
      </c>
      <c r="K14" s="36">
        <f t="shared" si="4"/>
        <v>15657.278205950934</v>
      </c>
      <c r="L14" s="35">
        <f t="shared" si="0"/>
        <v>120039.1329122905</v>
      </c>
      <c r="M14" s="37">
        <f t="shared" si="5"/>
        <v>-251930.59310260153</v>
      </c>
      <c r="N14" s="26"/>
      <c r="O14" s="41" t="s">
        <v>7</v>
      </c>
      <c r="P14" s="17">
        <v>64</v>
      </c>
      <c r="Q14" s="27">
        <v>72</v>
      </c>
      <c r="R14" s="27">
        <v>74</v>
      </c>
      <c r="S14" s="27">
        <v>77</v>
      </c>
      <c r="T14" s="27">
        <v>81</v>
      </c>
      <c r="U14" s="28">
        <v>82</v>
      </c>
    </row>
    <row r="15" spans="1:21" ht="15.75" customHeight="1" x14ac:dyDescent="0.15">
      <c r="A15" s="1"/>
      <c r="B15" s="38" t="s">
        <v>22</v>
      </c>
      <c r="C15" s="7"/>
      <c r="E15" s="19">
        <v>47</v>
      </c>
      <c r="F15" s="32">
        <f t="shared" si="1"/>
        <v>115804.46989950194</v>
      </c>
      <c r="G15" s="33">
        <f t="shared" si="2"/>
        <v>171253.70588281646</v>
      </c>
      <c r="I15" s="22">
        <v>11</v>
      </c>
      <c r="J15" s="23">
        <f t="shared" si="3"/>
        <v>107513.31034752975</v>
      </c>
      <c r="K15" s="24">
        <f t="shared" si="4"/>
        <v>16126.996552129462</v>
      </c>
      <c r="L15" s="23">
        <f t="shared" si="0"/>
        <v>123640.30689965922</v>
      </c>
      <c r="M15" s="25">
        <f t="shared" si="5"/>
        <v>-375570.90000226075</v>
      </c>
      <c r="N15" s="26"/>
      <c r="O15" s="16"/>
      <c r="P15" s="17">
        <v>65</v>
      </c>
      <c r="Q15" s="27">
        <v>73</v>
      </c>
      <c r="R15" s="27">
        <v>76</v>
      </c>
      <c r="S15" s="27">
        <v>78</v>
      </c>
      <c r="T15" s="27">
        <v>82</v>
      </c>
      <c r="U15" s="28">
        <v>83</v>
      </c>
    </row>
    <row r="16" spans="1:21" ht="15.75" customHeight="1" x14ac:dyDescent="0.15">
      <c r="A16" s="5"/>
      <c r="B16" s="6" t="s">
        <v>23</v>
      </c>
      <c r="C16" s="10">
        <v>80000</v>
      </c>
      <c r="E16" s="31">
        <v>48</v>
      </c>
      <c r="F16" s="32">
        <f t="shared" si="1"/>
        <v>118120.55929749199</v>
      </c>
      <c r="G16" s="21">
        <f t="shared" si="2"/>
        <v>188846.686830152</v>
      </c>
      <c r="I16" s="34">
        <v>12</v>
      </c>
      <c r="J16" s="35">
        <f t="shared" si="3"/>
        <v>110738.70965795565</v>
      </c>
      <c r="K16" s="36">
        <f t="shared" si="4"/>
        <v>16610.806448693347</v>
      </c>
      <c r="L16" s="35">
        <f t="shared" si="0"/>
        <v>127349.516106649</v>
      </c>
      <c r="M16" s="37">
        <f t="shared" si="5"/>
        <v>-502920.41610890976</v>
      </c>
      <c r="N16" s="26"/>
      <c r="O16" s="16"/>
      <c r="P16" s="17">
        <v>66</v>
      </c>
      <c r="Q16" s="27">
        <v>75</v>
      </c>
      <c r="R16" s="27">
        <v>77</v>
      </c>
      <c r="S16" s="27">
        <v>80</v>
      </c>
      <c r="T16" s="27">
        <v>84</v>
      </c>
      <c r="U16" s="28">
        <v>85</v>
      </c>
    </row>
    <row r="17" spans="1:21" ht="15.75" customHeight="1" x14ac:dyDescent="0.15">
      <c r="A17" s="5"/>
      <c r="B17" s="6" t="s">
        <v>24</v>
      </c>
      <c r="C17" s="39">
        <v>0.03</v>
      </c>
      <c r="E17" s="19">
        <v>49</v>
      </c>
      <c r="F17" s="32">
        <f t="shared" si="1"/>
        <v>120482.97048344182</v>
      </c>
      <c r="G17" s="21">
        <f t="shared" si="2"/>
        <v>207514.09064474789</v>
      </c>
      <c r="I17" s="22">
        <v>13</v>
      </c>
      <c r="J17" s="23">
        <f t="shared" si="3"/>
        <v>114060.87094769432</v>
      </c>
      <c r="K17" s="24">
        <f t="shared" si="4"/>
        <v>17109.130642154149</v>
      </c>
      <c r="L17" s="23">
        <f t="shared" si="0"/>
        <v>131170.00158984846</v>
      </c>
      <c r="M17" s="25">
        <f t="shared" si="5"/>
        <v>-634090.41769875819</v>
      </c>
      <c r="N17" s="26"/>
      <c r="O17" s="16"/>
      <c r="P17" s="17">
        <v>67</v>
      </c>
      <c r="Q17" s="27">
        <v>76</v>
      </c>
      <c r="R17" s="27">
        <v>79</v>
      </c>
      <c r="S17" s="27">
        <v>82</v>
      </c>
      <c r="T17" s="27">
        <v>86</v>
      </c>
      <c r="U17" s="28">
        <v>87</v>
      </c>
    </row>
    <row r="18" spans="1:21" ht="15.75" customHeight="1" x14ac:dyDescent="0.15">
      <c r="A18" s="5"/>
      <c r="B18" s="6" t="s">
        <v>25</v>
      </c>
      <c r="C18" s="39">
        <v>0.15</v>
      </c>
      <c r="E18" s="31">
        <v>50</v>
      </c>
      <c r="F18" s="32">
        <f t="shared" si="1"/>
        <v>122892.62989311066</v>
      </c>
      <c r="G18" s="33">
        <f t="shared" si="2"/>
        <v>227314.25650961333</v>
      </c>
      <c r="I18" s="34">
        <v>14</v>
      </c>
      <c r="J18" s="35">
        <f t="shared" si="3"/>
        <v>117482.69707612514</v>
      </c>
      <c r="K18" s="36">
        <f t="shared" si="4"/>
        <v>17622.404561418771</v>
      </c>
      <c r="L18" s="35">
        <f t="shared" si="0"/>
        <v>135105.10163754391</v>
      </c>
      <c r="M18" s="37">
        <f t="shared" si="5"/>
        <v>-769195.51933630207</v>
      </c>
      <c r="N18" s="26"/>
      <c r="O18" s="16"/>
      <c r="P18" s="17">
        <v>68</v>
      </c>
      <c r="Q18" s="27">
        <v>78</v>
      </c>
      <c r="R18" s="27">
        <v>81</v>
      </c>
      <c r="S18" s="27">
        <v>83</v>
      </c>
      <c r="T18" s="27">
        <v>88</v>
      </c>
      <c r="U18" s="28">
        <v>89</v>
      </c>
    </row>
    <row r="19" spans="1:21" ht="15.75" customHeight="1" x14ac:dyDescent="0.15">
      <c r="B19" s="29"/>
      <c r="C19" s="30"/>
      <c r="E19" s="19">
        <v>51</v>
      </c>
      <c r="F19" s="32">
        <f t="shared" si="1"/>
        <v>125350.48249097288</v>
      </c>
      <c r="G19" s="21">
        <f t="shared" si="2"/>
        <v>248308.56977842658</v>
      </c>
      <c r="I19" s="22">
        <v>15</v>
      </c>
      <c r="J19" s="23">
        <f t="shared" si="3"/>
        <v>121007.17798840889</v>
      </c>
      <c r="K19" s="24">
        <f t="shared" si="4"/>
        <v>18151.076698261331</v>
      </c>
      <c r="L19" s="23">
        <f t="shared" si="0"/>
        <v>139158.25468667023</v>
      </c>
      <c r="M19" s="25">
        <f t="shared" si="5"/>
        <v>-908353.77402297233</v>
      </c>
      <c r="N19" s="26"/>
      <c r="O19" s="16"/>
      <c r="P19" s="17">
        <v>69</v>
      </c>
      <c r="Q19" s="27">
        <v>79</v>
      </c>
      <c r="R19" s="27">
        <v>82</v>
      </c>
      <c r="S19" s="27">
        <v>85</v>
      </c>
      <c r="T19" s="27">
        <v>90</v>
      </c>
      <c r="U19" s="28">
        <v>91</v>
      </c>
    </row>
    <row r="20" spans="1:21" ht="15.75" customHeight="1" x14ac:dyDescent="0.15">
      <c r="A20" s="1"/>
      <c r="B20" s="38" t="s">
        <v>26</v>
      </c>
      <c r="C20" s="7"/>
      <c r="E20" s="31">
        <v>52</v>
      </c>
      <c r="F20" s="32">
        <f t="shared" si="1"/>
        <v>127857.49214079234</v>
      </c>
      <c r="G20" s="21">
        <f t="shared" si="2"/>
        <v>270561.61874768574</v>
      </c>
      <c r="I20" s="34">
        <v>16</v>
      </c>
      <c r="J20" s="35">
        <f t="shared" si="3"/>
        <v>124637.39332806115</v>
      </c>
      <c r="K20" s="36">
        <f t="shared" si="4"/>
        <v>18695.608999209173</v>
      </c>
      <c r="L20" s="35">
        <f t="shared" si="0"/>
        <v>143333.00232727034</v>
      </c>
      <c r="M20" s="37">
        <f t="shared" si="5"/>
        <v>-1051686.7763502426</v>
      </c>
      <c r="N20" s="26"/>
      <c r="O20" s="16"/>
      <c r="P20" s="17">
        <v>70</v>
      </c>
      <c r="Q20" s="27">
        <v>81</v>
      </c>
      <c r="R20" s="27">
        <v>84</v>
      </c>
      <c r="S20" s="27">
        <v>87</v>
      </c>
      <c r="T20" s="27">
        <v>92</v>
      </c>
      <c r="U20" s="28">
        <v>93</v>
      </c>
    </row>
    <row r="21" spans="1:21" ht="15.75" customHeight="1" x14ac:dyDescent="0.15">
      <c r="A21" s="5"/>
      <c r="B21" s="6" t="s">
        <v>27</v>
      </c>
      <c r="C21" s="7"/>
      <c r="E21" s="19">
        <v>53</v>
      </c>
      <c r="F21" s="32">
        <f t="shared" si="1"/>
        <v>130414.64198360819</v>
      </c>
      <c r="G21" s="33">
        <f t="shared" si="2"/>
        <v>294141.35945258837</v>
      </c>
      <c r="I21" s="22">
        <v>17</v>
      </c>
      <c r="J21" s="23">
        <f t="shared" si="3"/>
        <v>128376.51512790298</v>
      </c>
      <c r="K21" s="24">
        <f t="shared" si="4"/>
        <v>19256.477269185445</v>
      </c>
      <c r="L21" s="23">
        <f t="shared" si="0"/>
        <v>147632.99239708844</v>
      </c>
      <c r="M21" s="25">
        <f t="shared" si="5"/>
        <v>-1199319.7687473311</v>
      </c>
      <c r="N21" s="26"/>
      <c r="O21" s="16"/>
      <c r="P21" s="17">
        <v>71</v>
      </c>
      <c r="Q21" s="27">
        <v>82</v>
      </c>
      <c r="R21" s="27">
        <v>86</v>
      </c>
      <c r="S21" s="27">
        <v>89</v>
      </c>
      <c r="T21" s="27">
        <v>94</v>
      </c>
      <c r="U21" s="28">
        <v>95</v>
      </c>
    </row>
    <row r="22" spans="1:21" ht="15.75" customHeight="1" x14ac:dyDescent="0.15">
      <c r="A22" s="5"/>
      <c r="B22" s="6" t="s">
        <v>28</v>
      </c>
      <c r="C22" s="7">
        <v>65</v>
      </c>
      <c r="E22" s="31">
        <v>54</v>
      </c>
      <c r="F22" s="32">
        <f t="shared" si="1"/>
        <v>133022.93482328035</v>
      </c>
      <c r="G22" s="21">
        <f t="shared" si="2"/>
        <v>319119.28889641643</v>
      </c>
      <c r="I22" s="34">
        <v>18</v>
      </c>
      <c r="J22" s="35">
        <f t="shared" si="3"/>
        <v>132227.81058174008</v>
      </c>
      <c r="K22" s="36">
        <f t="shared" si="4"/>
        <v>19834.171587261011</v>
      </c>
      <c r="L22" s="35">
        <f t="shared" si="0"/>
        <v>152061.9821690011</v>
      </c>
      <c r="M22" s="37">
        <f t="shared" si="5"/>
        <v>-1351381.7509163322</v>
      </c>
      <c r="N22" s="26"/>
      <c r="O22" s="16"/>
      <c r="P22" s="17">
        <v>72</v>
      </c>
      <c r="Q22" s="27">
        <v>84</v>
      </c>
      <c r="R22" s="27">
        <v>87</v>
      </c>
      <c r="S22" s="27">
        <v>90</v>
      </c>
      <c r="T22" s="27">
        <v>96</v>
      </c>
      <c r="U22" s="28">
        <v>97</v>
      </c>
    </row>
    <row r="23" spans="1:21" ht="15.75" customHeight="1" x14ac:dyDescent="0.15">
      <c r="A23" s="5"/>
      <c r="B23" s="6" t="s">
        <v>29</v>
      </c>
      <c r="C23" s="39">
        <v>0.04</v>
      </c>
      <c r="E23" s="19">
        <v>55</v>
      </c>
      <c r="F23" s="32">
        <f t="shared" si="1"/>
        <v>135683.39351974597</v>
      </c>
      <c r="G23" s="33">
        <f t="shared" si="2"/>
        <v>345570.62714411458</v>
      </c>
      <c r="I23" s="22">
        <v>19</v>
      </c>
      <c r="J23" s="23">
        <f t="shared" si="3"/>
        <v>136194.6448991923</v>
      </c>
      <c r="K23" s="24">
        <f t="shared" si="4"/>
        <v>20429.196734878842</v>
      </c>
      <c r="L23" s="23">
        <f t="shared" si="0"/>
        <v>156623.84163407114</v>
      </c>
      <c r="M23" s="25">
        <f t="shared" si="5"/>
        <v>-1508005.5925504034</v>
      </c>
      <c r="N23" s="26"/>
      <c r="O23" s="16"/>
      <c r="P23" s="17">
        <v>73</v>
      </c>
      <c r="Q23" s="27">
        <v>85</v>
      </c>
      <c r="R23" s="27">
        <v>89</v>
      </c>
      <c r="S23" s="27">
        <v>92</v>
      </c>
      <c r="T23" s="27">
        <v>98</v>
      </c>
      <c r="U23" s="28">
        <v>99</v>
      </c>
    </row>
    <row r="24" spans="1:21" ht="15.75" customHeight="1" x14ac:dyDescent="0.15">
      <c r="B24" s="29"/>
      <c r="C24" s="30"/>
      <c r="E24" s="31">
        <v>56</v>
      </c>
      <c r="F24" s="32">
        <f t="shared" si="1"/>
        <v>138397.06139014088</v>
      </c>
      <c r="G24" s="21">
        <f t="shared" si="2"/>
        <v>373574.50873272499</v>
      </c>
      <c r="I24" s="34">
        <v>20</v>
      </c>
      <c r="J24" s="35">
        <f t="shared" si="3"/>
        <v>140280.48424616805</v>
      </c>
      <c r="K24" s="36">
        <f t="shared" si="4"/>
        <v>21042.072636925208</v>
      </c>
      <c r="L24" s="35">
        <f t="shared" si="0"/>
        <v>161322.55688309326</v>
      </c>
      <c r="M24" s="37">
        <f t="shared" si="5"/>
        <v>-1669328.1494334966</v>
      </c>
      <c r="N24" s="26"/>
      <c r="O24" s="16"/>
      <c r="P24" s="17">
        <v>74</v>
      </c>
      <c r="Q24" s="27">
        <v>87</v>
      </c>
      <c r="R24" s="27">
        <v>91</v>
      </c>
      <c r="S24" s="27">
        <v>94</v>
      </c>
      <c r="T24" s="27">
        <v>100</v>
      </c>
      <c r="U24" s="28">
        <v>101</v>
      </c>
    </row>
    <row r="25" spans="1:21" ht="15.75" customHeight="1" x14ac:dyDescent="0.15">
      <c r="A25" s="1"/>
      <c r="B25" s="38" t="s">
        <v>30</v>
      </c>
      <c r="C25" s="7"/>
      <c r="E25" s="19">
        <v>57</v>
      </c>
      <c r="F25" s="32">
        <f t="shared" si="1"/>
        <v>141165.00261794368</v>
      </c>
      <c r="G25" s="33">
        <f t="shared" si="2"/>
        <v>403214.18387443974</v>
      </c>
      <c r="I25" s="22">
        <v>21</v>
      </c>
      <c r="J25" s="23">
        <f t="shared" si="3"/>
        <v>144488.89877355308</v>
      </c>
      <c r="K25" s="24">
        <f t="shared" si="4"/>
        <v>21673.334816032962</v>
      </c>
      <c r="L25" s="23">
        <f t="shared" si="0"/>
        <v>166162.23358958605</v>
      </c>
      <c r="M25" s="25">
        <f t="shared" si="5"/>
        <v>-1835490.3830230827</v>
      </c>
      <c r="N25" s="26"/>
      <c r="O25" s="42"/>
      <c r="P25" s="43">
        <v>75</v>
      </c>
      <c r="Q25" s="44">
        <v>88</v>
      </c>
      <c r="R25" s="44">
        <v>92</v>
      </c>
      <c r="S25" s="44">
        <v>96</v>
      </c>
      <c r="T25" s="44">
        <v>102</v>
      </c>
      <c r="U25" s="45">
        <v>103</v>
      </c>
    </row>
    <row r="26" spans="1:21" ht="15.75" customHeight="1" x14ac:dyDescent="0.15">
      <c r="A26" s="5"/>
      <c r="B26" s="6" t="s">
        <v>31</v>
      </c>
      <c r="C26" s="10">
        <f>VLOOKUP(C22, 'Alfreds Planning'!$E$5:$G$43, 3, FALSE)</f>
        <v>710746.30355270568</v>
      </c>
      <c r="E26" s="31">
        <v>58</v>
      </c>
      <c r="F26" s="32">
        <f t="shared" si="1"/>
        <v>143988.30267030257</v>
      </c>
      <c r="G26" s="21">
        <f t="shared" si="2"/>
        <v>434577.22995230887</v>
      </c>
      <c r="I26" s="34">
        <v>22</v>
      </c>
      <c r="J26" s="35">
        <f t="shared" si="3"/>
        <v>148823.56573675969</v>
      </c>
      <c r="K26" s="36">
        <f t="shared" si="4"/>
        <v>22323.534860513952</v>
      </c>
      <c r="L26" s="35">
        <f t="shared" si="0"/>
        <v>171147.10059727365</v>
      </c>
      <c r="M26" s="46">
        <f t="shared" si="5"/>
        <v>-2006637.4836203563</v>
      </c>
      <c r="N26" s="26"/>
    </row>
    <row r="27" spans="1:21" ht="15.75" customHeight="1" x14ac:dyDescent="0.2">
      <c r="A27" s="5"/>
      <c r="B27" s="47" t="s">
        <v>32</v>
      </c>
      <c r="C27" s="48">
        <f t="array" ref="C27">INDEX('Alfreds Planning'!$I$5:$I$40,MATCH(TRUE,'Alfreds Planning'!$M$5:$M$40&lt;=0,0))+C22</f>
        <v>73</v>
      </c>
      <c r="E27" s="19">
        <v>59</v>
      </c>
      <c r="F27" s="32">
        <f t="shared" si="1"/>
        <v>146868.06872370862</v>
      </c>
      <c r="G27" s="33">
        <f t="shared" si="2"/>
        <v>467755.77383415477</v>
      </c>
      <c r="I27" s="22">
        <v>23</v>
      </c>
      <c r="J27" s="23">
        <f t="shared" si="3"/>
        <v>153288.27270886247</v>
      </c>
      <c r="K27" s="24">
        <f t="shared" si="4"/>
        <v>22993.240906329371</v>
      </c>
      <c r="L27" s="23">
        <f t="shared" si="0"/>
        <v>176281.51361519183</v>
      </c>
      <c r="M27" s="49">
        <f t="shared" si="5"/>
        <v>-2182918.9972355482</v>
      </c>
      <c r="N27" s="26"/>
      <c r="P27" s="4" t="s">
        <v>33</v>
      </c>
    </row>
    <row r="28" spans="1:21" ht="15.75" customHeight="1" x14ac:dyDescent="0.15">
      <c r="E28" s="31">
        <v>60</v>
      </c>
      <c r="F28" s="32">
        <f t="shared" si="1"/>
        <v>149805.43009818278</v>
      </c>
      <c r="G28" s="21">
        <f t="shared" si="2"/>
        <v>502846.72555706039</v>
      </c>
      <c r="I28" s="34">
        <v>24</v>
      </c>
      <c r="J28" s="35">
        <f t="shared" si="3"/>
        <v>157886.92089012833</v>
      </c>
      <c r="K28" s="36">
        <f t="shared" si="4"/>
        <v>23683.038133519247</v>
      </c>
      <c r="L28" s="35">
        <f t="shared" si="0"/>
        <v>181569.95902364756</v>
      </c>
      <c r="M28" s="46">
        <f t="shared" si="5"/>
        <v>-2364488.9562591957</v>
      </c>
      <c r="N28" s="26"/>
      <c r="P28" s="50" t="s">
        <v>34</v>
      </c>
      <c r="Q28" s="51">
        <f>C27</f>
        <v>73</v>
      </c>
    </row>
    <row r="29" spans="1:21" ht="15.75" customHeight="1" x14ac:dyDescent="0.15">
      <c r="E29" s="19">
        <v>61</v>
      </c>
      <c r="F29" s="32">
        <f t="shared" si="1"/>
        <v>152801.53870014643</v>
      </c>
      <c r="G29" s="33">
        <f t="shared" si="2"/>
        <v>539952.02396298142</v>
      </c>
      <c r="I29" s="22">
        <v>25</v>
      </c>
      <c r="J29" s="23">
        <f t="shared" si="3"/>
        <v>162623.52851683219</v>
      </c>
      <c r="K29" s="24">
        <f t="shared" si="4"/>
        <v>24393.529277524827</v>
      </c>
      <c r="L29" s="23">
        <f t="shared" si="0"/>
        <v>187017.05779435701</v>
      </c>
      <c r="M29" s="49">
        <f t="shared" si="5"/>
        <v>-2551506.0140535529</v>
      </c>
      <c r="N29" s="26"/>
      <c r="P29" s="52">
        <v>0</v>
      </c>
      <c r="Q29" s="28">
        <v>73</v>
      </c>
    </row>
    <row r="30" spans="1:21" ht="15.75" customHeight="1" x14ac:dyDescent="0.15">
      <c r="E30" s="31">
        <v>62</v>
      </c>
      <c r="F30" s="32">
        <f t="shared" si="1"/>
        <v>155857.56947414935</v>
      </c>
      <c r="G30" s="21">
        <f t="shared" si="2"/>
        <v>579178.89489565464</v>
      </c>
      <c r="I30" s="34">
        <v>26</v>
      </c>
      <c r="J30" s="35">
        <f t="shared" si="3"/>
        <v>167502.23437233715</v>
      </c>
      <c r="K30" s="36">
        <f t="shared" si="4"/>
        <v>25125.335155850571</v>
      </c>
      <c r="L30" s="35">
        <f t="shared" si="0"/>
        <v>192627.56952818771</v>
      </c>
      <c r="M30" s="46">
        <f t="shared" si="5"/>
        <v>-2744133.5835817405</v>
      </c>
      <c r="N30" s="26"/>
      <c r="P30" s="52">
        <v>5000</v>
      </c>
      <c r="Q30" s="28">
        <v>76</v>
      </c>
    </row>
    <row r="31" spans="1:21" ht="15.75" customHeight="1" x14ac:dyDescent="0.15">
      <c r="E31" s="19">
        <v>63</v>
      </c>
      <c r="F31" s="32">
        <f t="shared" si="1"/>
        <v>158974.72086363233</v>
      </c>
      <c r="G31" s="33">
        <f t="shared" si="2"/>
        <v>620640.12260010536</v>
      </c>
      <c r="I31" s="22">
        <v>27</v>
      </c>
      <c r="J31" s="23">
        <f t="shared" si="3"/>
        <v>172527.30140350727</v>
      </c>
      <c r="K31" s="24">
        <f t="shared" si="4"/>
        <v>25879.095210526091</v>
      </c>
      <c r="L31" s="23">
        <f t="shared" si="0"/>
        <v>198406.39661403335</v>
      </c>
      <c r="M31" s="49">
        <f t="shared" si="5"/>
        <v>-2942539.9801957738</v>
      </c>
      <c r="N31" s="26"/>
      <c r="P31" s="52">
        <v>10000</v>
      </c>
      <c r="Q31" s="28">
        <v>78</v>
      </c>
    </row>
    <row r="32" spans="1:21" ht="15.75" customHeight="1" x14ac:dyDescent="0.15">
      <c r="E32" s="31">
        <v>64</v>
      </c>
      <c r="F32" s="32">
        <f t="shared" si="1"/>
        <v>162154.21528090499</v>
      </c>
      <c r="G32" s="21">
        <f t="shared" si="2"/>
        <v>664454.33499877865</v>
      </c>
      <c r="I32" s="34">
        <v>28</v>
      </c>
      <c r="J32" s="35">
        <f t="shared" si="3"/>
        <v>177703.1204456125</v>
      </c>
      <c r="K32" s="36">
        <f t="shared" si="4"/>
        <v>26655.468066841873</v>
      </c>
      <c r="L32" s="35">
        <f t="shared" si="0"/>
        <v>204358.58851245436</v>
      </c>
      <c r="M32" s="46">
        <f t="shared" si="5"/>
        <v>-3146898.5687082279</v>
      </c>
      <c r="N32" s="26"/>
      <c r="P32" s="52">
        <v>15000</v>
      </c>
      <c r="Q32" s="28">
        <v>80</v>
      </c>
    </row>
    <row r="33" spans="5:17" ht="15.75" customHeight="1" x14ac:dyDescent="0.15">
      <c r="E33" s="19">
        <v>65</v>
      </c>
      <c r="F33" s="32">
        <f t="shared" si="1"/>
        <v>165397.29958652309</v>
      </c>
      <c r="G33" s="63">
        <f t="shared" si="2"/>
        <v>710746.30355270568</v>
      </c>
      <c r="I33" s="22">
        <v>29</v>
      </c>
      <c r="J33" s="23">
        <f t="shared" si="3"/>
        <v>183034.21405898087</v>
      </c>
      <c r="K33" s="24">
        <f t="shared" si="4"/>
        <v>27455.13210884713</v>
      </c>
      <c r="L33" s="23">
        <f t="shared" si="0"/>
        <v>210489.34616782801</v>
      </c>
      <c r="M33" s="49">
        <f t="shared" si="5"/>
        <v>-3357387.9148760559</v>
      </c>
      <c r="N33" s="26"/>
      <c r="P33" s="52">
        <v>20000</v>
      </c>
      <c r="Q33" s="28">
        <v>82</v>
      </c>
    </row>
    <row r="34" spans="5:17" ht="15.75" customHeight="1" x14ac:dyDescent="0.15">
      <c r="E34" s="31">
        <v>66</v>
      </c>
      <c r="F34" s="32">
        <f t="shared" si="1"/>
        <v>168705.24557825355</v>
      </c>
      <c r="G34" s="21">
        <f t="shared" si="2"/>
        <v>759647.25845226261</v>
      </c>
      <c r="I34" s="34">
        <v>30</v>
      </c>
      <c r="J34" s="35">
        <f t="shared" si="3"/>
        <v>188525.2404807503</v>
      </c>
      <c r="K34" s="36">
        <f t="shared" si="4"/>
        <v>28278.786072112543</v>
      </c>
      <c r="L34" s="35">
        <f t="shared" si="0"/>
        <v>216804.02655286284</v>
      </c>
      <c r="M34" s="46">
        <f t="shared" si="5"/>
        <v>-3574191.9414289189</v>
      </c>
      <c r="N34" s="26"/>
      <c r="P34" s="53">
        <v>22500</v>
      </c>
      <c r="Q34" s="45">
        <v>83</v>
      </c>
    </row>
    <row r="35" spans="5:17" ht="15.75" customHeight="1" x14ac:dyDescent="0.15">
      <c r="E35" s="19">
        <v>67</v>
      </c>
      <c r="F35" s="32">
        <f t="shared" si="1"/>
        <v>172079.35048981864</v>
      </c>
      <c r="G35" s="33">
        <f t="shared" si="2"/>
        <v>811295.21992006444</v>
      </c>
      <c r="I35" s="22">
        <v>31</v>
      </c>
      <c r="J35" s="23">
        <f t="shared" si="3"/>
        <v>194180.99769517282</v>
      </c>
      <c r="K35" s="24">
        <f t="shared" si="4"/>
        <v>29127.149654275923</v>
      </c>
      <c r="L35" s="23">
        <f t="shared" si="0"/>
        <v>223308.14734944873</v>
      </c>
      <c r="M35" s="49">
        <f t="shared" si="5"/>
        <v>-3797500.0887783677</v>
      </c>
      <c r="N35" s="26"/>
    </row>
    <row r="36" spans="5:17" ht="15.75" customHeight="1" x14ac:dyDescent="0.15">
      <c r="E36" s="31">
        <v>68</v>
      </c>
      <c r="F36" s="32">
        <f t="shared" si="1"/>
        <v>175520.93749961501</v>
      </c>
      <c r="G36" s="21">
        <f t="shared" si="2"/>
        <v>865835.34644845885</v>
      </c>
      <c r="I36" s="34">
        <v>32</v>
      </c>
      <c r="J36" s="35">
        <f t="shared" si="3"/>
        <v>200006.42762602799</v>
      </c>
      <c r="K36" s="36">
        <f t="shared" si="4"/>
        <v>30000.964143904195</v>
      </c>
      <c r="L36" s="35">
        <f t="shared" si="0"/>
        <v>230007.39176993218</v>
      </c>
      <c r="M36" s="46">
        <f t="shared" si="5"/>
        <v>-4027507.4805482998</v>
      </c>
      <c r="N36" s="26"/>
    </row>
    <row r="37" spans="5:17" ht="15.75" customHeight="1" x14ac:dyDescent="0.15">
      <c r="E37" s="19">
        <v>69</v>
      </c>
      <c r="F37" s="32">
        <f t="shared" si="1"/>
        <v>179031.35624960731</v>
      </c>
      <c r="G37" s="33">
        <f t="shared" si="2"/>
        <v>923420.30083605077</v>
      </c>
      <c r="I37" s="22">
        <v>33</v>
      </c>
      <c r="J37" s="23">
        <f t="shared" si="3"/>
        <v>206006.62045480881</v>
      </c>
      <c r="K37" s="24">
        <f t="shared" si="4"/>
        <v>30900.99306822132</v>
      </c>
      <c r="L37" s="23">
        <f t="shared" si="0"/>
        <v>236907.61352303013</v>
      </c>
      <c r="M37" s="49">
        <f t="shared" si="5"/>
        <v>-4264415.0940713296</v>
      </c>
      <c r="N37" s="26"/>
    </row>
    <row r="38" spans="5:17" ht="15.75" customHeight="1" x14ac:dyDescent="0.15">
      <c r="E38" s="31">
        <v>70</v>
      </c>
      <c r="F38" s="32">
        <f t="shared" si="1"/>
        <v>182611.98337459945</v>
      </c>
      <c r="G38" s="54">
        <f t="shared" si="2"/>
        <v>984210.63493178436</v>
      </c>
      <c r="I38" s="34">
        <v>34</v>
      </c>
      <c r="J38" s="35">
        <f t="shared" si="3"/>
        <v>212186.81906845307</v>
      </c>
      <c r="K38" s="36">
        <f t="shared" si="4"/>
        <v>31828.02286026796</v>
      </c>
      <c r="L38" s="35">
        <f t="shared" si="0"/>
        <v>244014.84192872103</v>
      </c>
      <c r="M38" s="46">
        <f t="shared" si="5"/>
        <v>-4508429.936000051</v>
      </c>
      <c r="N38" s="26"/>
    </row>
    <row r="39" spans="5:17" ht="15.75" customHeight="1" x14ac:dyDescent="0.15">
      <c r="E39" s="19">
        <v>71</v>
      </c>
      <c r="F39" s="32">
        <f t="shared" si="1"/>
        <v>186264.22304209144</v>
      </c>
      <c r="G39" s="55">
        <f t="shared" si="2"/>
        <v>1048375.1940414623</v>
      </c>
      <c r="I39" s="22">
        <v>35</v>
      </c>
      <c r="J39" s="23">
        <f t="shared" si="3"/>
        <v>218552.42364050666</v>
      </c>
      <c r="K39" s="24">
        <f t="shared" si="4"/>
        <v>32782.863546075998</v>
      </c>
      <c r="L39" s="23">
        <f t="shared" si="0"/>
        <v>251335.28718658266</v>
      </c>
      <c r="M39" s="49">
        <f t="shared" si="5"/>
        <v>-4759765.2231866335</v>
      </c>
      <c r="N39" s="26"/>
    </row>
    <row r="40" spans="5:17" ht="15.75" customHeight="1" x14ac:dyDescent="0.15">
      <c r="E40" s="31">
        <v>72</v>
      </c>
      <c r="F40" s="32">
        <f t="shared" si="1"/>
        <v>189989.50750293327</v>
      </c>
      <c r="G40" s="55">
        <f t="shared" si="2"/>
        <v>1116091.5420002968</v>
      </c>
      <c r="I40" s="56">
        <v>36</v>
      </c>
      <c r="J40" s="57">
        <f t="shared" si="3"/>
        <v>225108.99634972186</v>
      </c>
      <c r="K40" s="58">
        <f t="shared" si="4"/>
        <v>33766.349452458278</v>
      </c>
      <c r="L40" s="57">
        <f t="shared" si="0"/>
        <v>258875.34580218012</v>
      </c>
      <c r="M40" s="59">
        <f t="shared" si="5"/>
        <v>-5018640.568988814</v>
      </c>
      <c r="N40" s="26"/>
    </row>
    <row r="41" spans="5:17" ht="15.75" customHeight="1" x14ac:dyDescent="0.15">
      <c r="E41" s="19">
        <v>73</v>
      </c>
      <c r="F41" s="32">
        <f t="shared" si="1"/>
        <v>193789.29765299193</v>
      </c>
      <c r="G41" s="55">
        <f t="shared" si="2"/>
        <v>1187546.4079662864</v>
      </c>
    </row>
    <row r="42" spans="5:17" ht="15.75" customHeight="1" x14ac:dyDescent="0.15">
      <c r="E42" s="31">
        <v>74</v>
      </c>
      <c r="F42" s="32">
        <f t="shared" si="1"/>
        <v>197665.08360605178</v>
      </c>
      <c r="G42" s="55">
        <f t="shared" si="2"/>
        <v>1262936.1560430208</v>
      </c>
    </row>
    <row r="43" spans="5:17" ht="15.75" customHeight="1" x14ac:dyDescent="0.15">
      <c r="E43" s="19">
        <v>75</v>
      </c>
      <c r="F43" s="32">
        <f t="shared" si="1"/>
        <v>201618.38527817282</v>
      </c>
      <c r="G43" s="55">
        <f t="shared" si="2"/>
        <v>1342467.2788970778</v>
      </c>
    </row>
    <row r="44" spans="5:17" ht="15.75" customHeight="1" x14ac:dyDescent="0.15"/>
    <row r="45" spans="5:17" ht="15.75" customHeight="1" x14ac:dyDescent="0.15"/>
    <row r="46" spans="5:17" ht="15.75" customHeight="1" x14ac:dyDescent="0.15"/>
    <row r="47" spans="5:17" ht="15.75" customHeight="1" x14ac:dyDescent="0.15"/>
    <row r="48" spans="5:1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Q3:U3"/>
  </mergeCells>
  <dataValidations count="1">
    <dataValidation type="custom" allowBlank="1" showDropDown="1" sqref="I5:N40 F5:G43" xr:uid="{00000000-0002-0000-0000-000000000000}">
      <formula1>AND(ISNUMBER(F5),(NOT(OR(NOT(ISERROR(DATEVALUE(F5))), AND(ISNUMBER(F5), LEFT(CELL("format", F5))="D")))))</formula1>
    </dataValidation>
  </dataValidation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Alfreds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</dc:creator>
  <cp:lastModifiedBy>Annika Lindgren</cp:lastModifiedBy>
  <dcterms:created xsi:type="dcterms:W3CDTF">2025-03-12T05:10:43Z</dcterms:created>
  <dcterms:modified xsi:type="dcterms:W3CDTF">2025-03-14T22:02:41Z</dcterms:modified>
</cp:coreProperties>
</file>