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37525\Desktop\ммад\"/>
    </mc:Choice>
  </mc:AlternateContent>
  <bookViews>
    <workbookView xWindow="0" yWindow="0" windowWidth="28800" windowHeight="12300"/>
  </bookViews>
  <sheets>
    <sheet name="Лист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1" i="1" l="1"/>
  <c r="E151" i="1"/>
  <c r="E138" i="1"/>
  <c r="H138" i="1" s="1"/>
  <c r="H137" i="1"/>
  <c r="H136" i="1"/>
  <c r="E135" i="1"/>
  <c r="H135" i="1" s="1"/>
  <c r="A128" i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C112" i="1"/>
  <c r="C111" i="1"/>
  <c r="C104" i="1" a="1"/>
  <c r="B85" i="1"/>
  <c r="F84" i="1"/>
  <c r="B84" i="1"/>
  <c r="B83" i="1"/>
  <c r="B82" i="1"/>
  <c r="B81" i="1"/>
  <c r="F80" i="1"/>
  <c r="E80" i="1"/>
  <c r="B80" i="1"/>
  <c r="B79" i="1"/>
  <c r="E68" i="1"/>
  <c r="G68" i="1" s="1"/>
  <c r="H67" i="1"/>
  <c r="E67" i="1"/>
  <c r="G67" i="1" s="1"/>
  <c r="H66" i="1"/>
  <c r="G66" i="1"/>
  <c r="H65" i="1"/>
  <c r="G65" i="1"/>
  <c r="H64" i="1"/>
  <c r="E64" i="1"/>
  <c r="G64" i="1" s="1"/>
  <c r="E63" i="1"/>
  <c r="H63" i="1" s="1"/>
  <c r="E62" i="1"/>
  <c r="G62" i="1" s="1"/>
  <c r="A57" i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C117" i="1" l="1"/>
  <c r="C109" i="1"/>
  <c r="C122" i="1"/>
  <c r="C114" i="1"/>
  <c r="C106" i="1"/>
  <c r="C121" i="1"/>
  <c r="C113" i="1"/>
  <c r="C105" i="1"/>
  <c r="C116" i="1"/>
  <c r="E61" i="1"/>
  <c r="C104" i="1"/>
  <c r="C118" i="1"/>
  <c r="G63" i="1"/>
  <c r="C107" i="1"/>
  <c r="C119" i="1"/>
  <c r="C108" i="1"/>
  <c r="C120" i="1"/>
  <c r="C110" i="1"/>
  <c r="C123" i="1"/>
  <c r="H62" i="1"/>
  <c r="C115" i="1"/>
  <c r="E69" i="1"/>
  <c r="H68" i="1"/>
  <c r="E139" i="1"/>
  <c r="E134" i="1"/>
  <c r="E140" i="1" l="1"/>
  <c r="H139" i="1"/>
  <c r="E70" i="1"/>
  <c r="G69" i="1"/>
  <c r="H69" i="1"/>
  <c r="D104" i="1" a="1"/>
  <c r="D104" i="1" s="1"/>
  <c r="E104" i="1" a="1"/>
  <c r="H61" i="1"/>
  <c r="E60" i="1"/>
  <c r="G61" i="1"/>
  <c r="H134" i="1"/>
  <c r="E133" i="1"/>
  <c r="E118" i="1" l="1"/>
  <c r="E110" i="1"/>
  <c r="E117" i="1"/>
  <c r="E109" i="1"/>
  <c r="E123" i="1"/>
  <c r="E115" i="1"/>
  <c r="E107" i="1"/>
  <c r="E122" i="1"/>
  <c r="E114" i="1"/>
  <c r="E106" i="1"/>
  <c r="E104" i="1"/>
  <c r="E121" i="1"/>
  <c r="E105" i="1"/>
  <c r="E120" i="1"/>
  <c r="E119" i="1"/>
  <c r="E116" i="1"/>
  <c r="E113" i="1"/>
  <c r="E112" i="1"/>
  <c r="E111" i="1"/>
  <c r="E108" i="1"/>
  <c r="H133" i="1"/>
  <c r="E132" i="1"/>
  <c r="H70" i="1"/>
  <c r="E71" i="1"/>
  <c r="G70" i="1"/>
  <c r="G60" i="1"/>
  <c r="E59" i="1"/>
  <c r="H60" i="1"/>
  <c r="E141" i="1"/>
  <c r="H140" i="1"/>
  <c r="G71" i="1" l="1"/>
  <c r="E72" i="1"/>
  <c r="H71" i="1"/>
  <c r="H132" i="1"/>
  <c r="E131" i="1"/>
  <c r="H141" i="1"/>
  <c r="E142" i="1"/>
  <c r="G59" i="1"/>
  <c r="E58" i="1"/>
  <c r="H59" i="1"/>
  <c r="B127" i="1" a="1"/>
  <c r="H142" i="1" l="1"/>
  <c r="E143" i="1"/>
  <c r="H131" i="1"/>
  <c r="E130" i="1"/>
  <c r="E73" i="1"/>
  <c r="H72" i="1"/>
  <c r="G72" i="1"/>
  <c r="B144" i="1"/>
  <c r="B136" i="1"/>
  <c r="B128" i="1"/>
  <c r="B143" i="1"/>
  <c r="B135" i="1"/>
  <c r="B127" i="1"/>
  <c r="B141" i="1"/>
  <c r="B133" i="1"/>
  <c r="B140" i="1"/>
  <c r="B132" i="1"/>
  <c r="B138" i="1"/>
  <c r="B139" i="1"/>
  <c r="B134" i="1"/>
  <c r="B131" i="1"/>
  <c r="B146" i="1"/>
  <c r="B130" i="1"/>
  <c r="B145" i="1"/>
  <c r="B129" i="1"/>
  <c r="B142" i="1"/>
  <c r="B137" i="1"/>
  <c r="E57" i="1"/>
  <c r="G58" i="1"/>
  <c r="H58" i="1"/>
  <c r="G129" i="1" l="1"/>
  <c r="G136" i="1"/>
  <c r="G144" i="1"/>
  <c r="G130" i="1"/>
  <c r="G133" i="1"/>
  <c r="G141" i="1"/>
  <c r="G131" i="1"/>
  <c r="B152" i="1"/>
  <c r="B156" i="1" s="1"/>
  <c r="B151" i="1"/>
  <c r="B154" i="1"/>
  <c r="B153" i="1"/>
  <c r="B150" i="1"/>
  <c r="F155" i="1" s="1"/>
  <c r="B155" i="1"/>
  <c r="E74" i="1"/>
  <c r="H73" i="1"/>
  <c r="G73" i="1"/>
  <c r="H57" i="1"/>
  <c r="G57" i="1"/>
  <c r="E56" i="1"/>
  <c r="G134" i="1"/>
  <c r="G135" i="1"/>
  <c r="H130" i="1"/>
  <c r="E129" i="1"/>
  <c r="G140" i="1"/>
  <c r="G137" i="1"/>
  <c r="G139" i="1"/>
  <c r="G143" i="1"/>
  <c r="G132" i="1"/>
  <c r="G142" i="1"/>
  <c r="G138" i="1"/>
  <c r="E144" i="1"/>
  <c r="H143" i="1"/>
  <c r="H74" i="1" l="1"/>
  <c r="E75" i="1"/>
  <c r="G74" i="1"/>
  <c r="E145" i="1"/>
  <c r="H144" i="1"/>
  <c r="H129" i="1"/>
  <c r="E128" i="1"/>
  <c r="G56" i="1"/>
  <c r="H56" i="1"/>
  <c r="H145" i="1" l="1"/>
  <c r="E146" i="1"/>
  <c r="G145" i="1"/>
  <c r="G75" i="1"/>
  <c r="H75" i="1"/>
  <c r="H76" i="1" s="1"/>
  <c r="G76" i="1"/>
  <c r="H128" i="1"/>
  <c r="E127" i="1"/>
  <c r="G128" i="1"/>
  <c r="F83" i="1" l="1"/>
  <c r="F56" i="1" s="1" a="1"/>
  <c r="H146" i="1"/>
  <c r="G146" i="1"/>
  <c r="H127" i="1"/>
  <c r="H147" i="1" s="1"/>
  <c r="G127" i="1"/>
  <c r="G147" i="1" s="1"/>
  <c r="F154" i="1" s="1"/>
  <c r="F127" i="1" s="1" a="1"/>
  <c r="F146" i="1" l="1"/>
  <c r="F138" i="1"/>
  <c r="F130" i="1"/>
  <c r="F145" i="1"/>
  <c r="F137" i="1"/>
  <c r="F129" i="1"/>
  <c r="F143" i="1"/>
  <c r="F135" i="1"/>
  <c r="F127" i="1"/>
  <c r="F142" i="1"/>
  <c r="F134" i="1"/>
  <c r="F131" i="1"/>
  <c r="F133" i="1"/>
  <c r="F132" i="1"/>
  <c r="F144" i="1"/>
  <c r="F128" i="1"/>
  <c r="F141" i="1"/>
  <c r="F140" i="1"/>
  <c r="F139" i="1"/>
  <c r="F136" i="1"/>
  <c r="F73" i="1"/>
  <c r="F65" i="1"/>
  <c r="F57" i="1"/>
  <c r="F67" i="1"/>
  <c r="F58" i="1"/>
  <c r="F75" i="1"/>
  <c r="F66" i="1"/>
  <c r="F56" i="1"/>
  <c r="F64" i="1"/>
  <c r="F63" i="1"/>
  <c r="F71" i="1"/>
  <c r="F62" i="1"/>
  <c r="F70" i="1"/>
  <c r="F61" i="1"/>
  <c r="F69" i="1"/>
  <c r="F60" i="1"/>
  <c r="F68" i="1"/>
  <c r="F59" i="1"/>
  <c r="F74" i="1"/>
  <c r="F72" i="1"/>
  <c r="J72" i="1" l="1"/>
  <c r="K72" i="1"/>
  <c r="K62" i="1"/>
  <c r="J62" i="1"/>
  <c r="K67" i="1"/>
  <c r="J67" i="1"/>
  <c r="J128" i="1"/>
  <c r="K128" i="1"/>
  <c r="J135" i="1"/>
  <c r="K135" i="1"/>
  <c r="J74" i="1"/>
  <c r="K74" i="1"/>
  <c r="K71" i="1"/>
  <c r="J71" i="1"/>
  <c r="J57" i="1"/>
  <c r="K57" i="1"/>
  <c r="K144" i="1"/>
  <c r="J144" i="1"/>
  <c r="J143" i="1"/>
  <c r="K143" i="1"/>
  <c r="K59" i="1"/>
  <c r="J59" i="1"/>
  <c r="K63" i="1"/>
  <c r="J63" i="1"/>
  <c r="K65" i="1"/>
  <c r="J65" i="1"/>
  <c r="J132" i="1"/>
  <c r="K132" i="1"/>
  <c r="K129" i="1"/>
  <c r="J129" i="1"/>
  <c r="J68" i="1"/>
  <c r="K68" i="1"/>
  <c r="K64" i="1"/>
  <c r="J64" i="1"/>
  <c r="K73" i="1"/>
  <c r="J73" i="1"/>
  <c r="J133" i="1"/>
  <c r="K133" i="1"/>
  <c r="K137" i="1"/>
  <c r="J137" i="1"/>
  <c r="K60" i="1"/>
  <c r="J60" i="1"/>
  <c r="K56" i="1"/>
  <c r="J56" i="1"/>
  <c r="I56" i="1" a="1"/>
  <c r="J136" i="1"/>
  <c r="K136" i="1"/>
  <c r="J131" i="1"/>
  <c r="K131" i="1"/>
  <c r="J145" i="1"/>
  <c r="K145" i="1"/>
  <c r="K69" i="1"/>
  <c r="J69" i="1"/>
  <c r="K66" i="1"/>
  <c r="J66" i="1"/>
  <c r="K139" i="1"/>
  <c r="J139" i="1"/>
  <c r="J134" i="1"/>
  <c r="K134" i="1"/>
  <c r="K130" i="1"/>
  <c r="J130" i="1"/>
  <c r="J61" i="1"/>
  <c r="K61" i="1"/>
  <c r="K75" i="1"/>
  <c r="J75" i="1"/>
  <c r="K140" i="1"/>
  <c r="J140" i="1"/>
  <c r="K142" i="1"/>
  <c r="J142" i="1"/>
  <c r="K138" i="1"/>
  <c r="J138" i="1"/>
  <c r="K70" i="1"/>
  <c r="J70" i="1"/>
  <c r="K58" i="1"/>
  <c r="J58" i="1"/>
  <c r="K141" i="1"/>
  <c r="J141" i="1"/>
  <c r="I127" i="1" a="1"/>
  <c r="K127" i="1"/>
  <c r="J127" i="1"/>
  <c r="J147" i="1" s="1"/>
  <c r="B160" i="1" s="1"/>
  <c r="K146" i="1"/>
  <c r="J146" i="1"/>
  <c r="B168" i="1" l="1"/>
  <c r="B167" i="1"/>
  <c r="B166" i="1"/>
  <c r="B165" i="1"/>
  <c r="B164" i="1"/>
  <c r="B163" i="1"/>
  <c r="I139" i="1"/>
  <c r="I131" i="1"/>
  <c r="I146" i="1"/>
  <c r="I138" i="1"/>
  <c r="I130" i="1"/>
  <c r="I144" i="1"/>
  <c r="I136" i="1"/>
  <c r="I128" i="1"/>
  <c r="I143" i="1"/>
  <c r="I135" i="1"/>
  <c r="I127" i="1"/>
  <c r="I142" i="1"/>
  <c r="I134" i="1"/>
  <c r="I145" i="1"/>
  <c r="I129" i="1"/>
  <c r="I141" i="1"/>
  <c r="I140" i="1"/>
  <c r="I137" i="1"/>
  <c r="I133" i="1"/>
  <c r="I132" i="1"/>
  <c r="J76" i="1"/>
  <c r="B89" i="1" s="1"/>
  <c r="I74" i="1"/>
  <c r="I66" i="1"/>
  <c r="I58" i="1"/>
  <c r="I71" i="1"/>
  <c r="I62" i="1"/>
  <c r="I70" i="1"/>
  <c r="I61" i="1"/>
  <c r="I59" i="1"/>
  <c r="I67" i="1"/>
  <c r="I57" i="1"/>
  <c r="I75" i="1"/>
  <c r="I65" i="1"/>
  <c r="I56" i="1"/>
  <c r="I73" i="1"/>
  <c r="I64" i="1"/>
  <c r="I72" i="1"/>
  <c r="I63" i="1"/>
  <c r="I69" i="1"/>
  <c r="I60" i="1"/>
  <c r="I68" i="1"/>
  <c r="B97" i="1"/>
  <c r="B94" i="1"/>
  <c r="B98" i="1" s="1"/>
  <c r="B93" i="1"/>
  <c r="B96" i="1"/>
  <c r="B95" i="1"/>
  <c r="B92" i="1"/>
  <c r="I147" i="1" l="1"/>
  <c r="B159" i="1" s="1"/>
  <c r="B161" i="1" s="1"/>
  <c r="I76" i="1"/>
  <c r="B88" i="1" s="1"/>
  <c r="B90" i="1" s="1"/>
  <c r="B169" i="1"/>
  <c r="B40" i="1" l="1" a="1"/>
  <c r="B40" i="1"/>
  <c r="H14" i="1" l="1"/>
  <c r="G14" i="1"/>
  <c r="H13" i="1"/>
  <c r="G13" i="1"/>
  <c r="E12" i="1"/>
  <c r="H12" i="1" s="1"/>
  <c r="E15" i="1"/>
  <c r="F28" i="1"/>
  <c r="E28" i="1"/>
  <c r="B32" i="1"/>
  <c r="B31" i="1"/>
  <c r="B30" i="1"/>
  <c r="B29" i="1"/>
  <c r="B28" i="1"/>
  <c r="B27" i="1"/>
  <c r="F32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E16" i="1" l="1"/>
  <c r="H15" i="1"/>
  <c r="G15" i="1"/>
  <c r="E17" i="1"/>
  <c r="H16" i="1"/>
  <c r="G16" i="1"/>
  <c r="E11" i="1"/>
  <c r="G12" i="1"/>
  <c r="B33" i="1"/>
  <c r="E10" i="1" l="1"/>
  <c r="H11" i="1"/>
  <c r="G11" i="1"/>
  <c r="E18" i="1"/>
  <c r="H17" i="1"/>
  <c r="G17" i="1"/>
  <c r="E19" i="1" l="1"/>
  <c r="G18" i="1"/>
  <c r="H18" i="1"/>
  <c r="E9" i="1"/>
  <c r="H10" i="1"/>
  <c r="G10" i="1"/>
  <c r="E8" i="1" l="1"/>
  <c r="H9" i="1"/>
  <c r="G9" i="1"/>
  <c r="E20" i="1"/>
  <c r="H19" i="1"/>
  <c r="G19" i="1"/>
  <c r="E21" i="1" l="1"/>
  <c r="H20" i="1"/>
  <c r="G20" i="1"/>
  <c r="E7" i="1"/>
  <c r="G8" i="1"/>
  <c r="H8" i="1"/>
  <c r="E6" i="1" l="1"/>
  <c r="H7" i="1"/>
  <c r="G7" i="1"/>
  <c r="E22" i="1"/>
  <c r="H21" i="1"/>
  <c r="G21" i="1"/>
  <c r="E23" i="1" l="1"/>
  <c r="H22" i="1"/>
  <c r="G22" i="1"/>
  <c r="E5" i="1"/>
  <c r="H6" i="1"/>
  <c r="G6" i="1"/>
  <c r="E4" i="1" l="1"/>
  <c r="H5" i="1"/>
  <c r="G5" i="1"/>
  <c r="H23" i="1"/>
  <c r="G23" i="1"/>
  <c r="H4" i="1" l="1"/>
  <c r="H24" i="1" s="1"/>
  <c r="G4" i="1"/>
  <c r="G24" i="1" s="1"/>
  <c r="F31" i="1" l="1"/>
  <c r="F4" i="1" s="1" a="1"/>
  <c r="F6" i="1" s="1"/>
  <c r="J6" i="1" s="1"/>
  <c r="K6" i="1" l="1"/>
  <c r="F4" i="1"/>
  <c r="K4" i="1" s="1"/>
  <c r="F5" i="1"/>
  <c r="F22" i="1"/>
  <c r="F9" i="1"/>
  <c r="F7" i="1"/>
  <c r="F20" i="1"/>
  <c r="F23" i="1"/>
  <c r="F8" i="1"/>
  <c r="J8" i="1" s="1"/>
  <c r="F10" i="1"/>
  <c r="F11" i="1"/>
  <c r="F12" i="1"/>
  <c r="F13" i="1"/>
  <c r="F21" i="1"/>
  <c r="F14" i="1"/>
  <c r="F17" i="1"/>
  <c r="F15" i="1"/>
  <c r="F18" i="1"/>
  <c r="F16" i="1"/>
  <c r="F19" i="1"/>
  <c r="J4" i="1"/>
  <c r="J14" i="1" l="1"/>
  <c r="K14" i="1"/>
  <c r="J21" i="1"/>
  <c r="K21" i="1"/>
  <c r="J13" i="1"/>
  <c r="K13" i="1"/>
  <c r="J12" i="1"/>
  <c r="K12" i="1"/>
  <c r="J11" i="1"/>
  <c r="K11" i="1"/>
  <c r="J10" i="1"/>
  <c r="K10" i="1"/>
  <c r="K8" i="1"/>
  <c r="J23" i="1"/>
  <c r="K23" i="1"/>
  <c r="J20" i="1"/>
  <c r="K20" i="1"/>
  <c r="J7" i="1"/>
  <c r="K7" i="1"/>
  <c r="I4" i="1" a="1"/>
  <c r="I22" i="1" s="1"/>
  <c r="J9" i="1"/>
  <c r="K9" i="1"/>
  <c r="J19" i="1"/>
  <c r="K19" i="1"/>
  <c r="J22" i="1"/>
  <c r="K22" i="1"/>
  <c r="J16" i="1"/>
  <c r="K16" i="1"/>
  <c r="J5" i="1"/>
  <c r="K5" i="1"/>
  <c r="J18" i="1"/>
  <c r="K18" i="1"/>
  <c r="J15" i="1"/>
  <c r="K15" i="1"/>
  <c r="J17" i="1"/>
  <c r="K17" i="1"/>
  <c r="I16" i="1"/>
  <c r="I13" i="1"/>
  <c r="I10" i="1"/>
  <c r="I14" i="1"/>
  <c r="I11" i="1"/>
  <c r="I18" i="1"/>
  <c r="B45" i="1" l="1"/>
  <c r="J24" i="1"/>
  <c r="B37" i="1" s="1"/>
  <c r="I9" i="1"/>
  <c r="I19" i="1"/>
  <c r="B41" i="1"/>
  <c r="B44" i="1"/>
  <c r="I7" i="1"/>
  <c r="I4" i="1"/>
  <c r="I23" i="1"/>
  <c r="I8" i="1"/>
  <c r="I20" i="1"/>
  <c r="I12" i="1"/>
  <c r="I5" i="1"/>
  <c r="B42" i="1"/>
  <c r="B46" i="1" s="1"/>
  <c r="B43" i="1"/>
  <c r="I17" i="1"/>
  <c r="I6" i="1"/>
  <c r="I15" i="1"/>
  <c r="I21" i="1"/>
  <c r="I24" i="1" l="1"/>
  <c r="B36" i="1" s="1"/>
  <c r="B38" i="1" s="1"/>
</calcChain>
</file>

<file path=xl/sharedStrings.xml><?xml version="1.0" encoding="utf-8"?>
<sst xmlns="http://schemas.openxmlformats.org/spreadsheetml/2006/main" count="213" uniqueCount="60">
  <si>
    <t>Лабораторная работа №3 (Задания 1 - 3). Подбор модели семивариограммы</t>
  </si>
  <si>
    <t>Вариант №3. Лавринович Анна Павловна</t>
  </si>
  <si>
    <t>№ точки</t>
  </si>
  <si>
    <t>Мощность слоя 3, yt</t>
  </si>
  <si>
    <t>Медианный метод, Me = 27,8</t>
  </si>
  <si>
    <t>Условное время, t</t>
  </si>
  <si>
    <t>Значение тренда, y*</t>
  </si>
  <si>
    <t>t*yt</t>
  </si>
  <si>
    <t>t^2</t>
  </si>
  <si>
    <t>(y* - yср)^2</t>
  </si>
  <si>
    <t>(y - y*)^2</t>
  </si>
  <si>
    <t>Ряд остатков</t>
  </si>
  <si>
    <t>-</t>
  </si>
  <si>
    <t>+</t>
  </si>
  <si>
    <t>Выводы по графику: наблюдается положительный линейный тренд</t>
  </si>
  <si>
    <t>Выводы по графику: тренд не наблюдается</t>
  </si>
  <si>
    <t>Число серий v(T) = 2; Длина наиб. серии l(t) = 10; Проверка неравенств: 2 &gt; 6,23 и 10 &lt; 4,39. Вывод: гипотеза об отсутствии тренда отвергается.</t>
  </si>
  <si>
    <t>Описательные статистики для исходного временного ряда</t>
  </si>
  <si>
    <t>Вывод</t>
  </si>
  <si>
    <t>Неравенство для проверки тренда</t>
  </si>
  <si>
    <t>Выборочное среднее</t>
  </si>
  <si>
    <t>v(T)</t>
  </si>
  <si>
    <t>l(T)</t>
  </si>
  <si>
    <t>Выборочная дисперсия</t>
  </si>
  <si>
    <t>Стандартное отклонение</t>
  </si>
  <si>
    <t>Минимум</t>
  </si>
  <si>
    <t>Модель линейной регрессии</t>
  </si>
  <si>
    <t>Максимум</t>
  </si>
  <si>
    <t>a</t>
  </si>
  <si>
    <t>Медиана</t>
  </si>
  <si>
    <t>b</t>
  </si>
  <si>
    <t>Коэффициент вариации, %</t>
  </si>
  <si>
    <t>&gt;33%, значит выборка не однородна, имеет низкую степень концентрации относительно среднего</t>
  </si>
  <si>
    <t>Регрессионный анализ</t>
  </si>
  <si>
    <t>Уравнение модели тренда</t>
  </si>
  <si>
    <t>y*(t) = 2t + 27,91</t>
  </si>
  <si>
    <t>Объясненная дисперсия</t>
  </si>
  <si>
    <t>Остаточная дисперсия</t>
  </si>
  <si>
    <t>Коэффициент детерминации</t>
  </si>
  <si>
    <t>&gt; 0,7, значит регрессионная модель является адекватной</t>
  </si>
  <si>
    <t>Описательные статистики для ряда остатков</t>
  </si>
  <si>
    <t>Часть первая.</t>
  </si>
  <si>
    <t>&gt; 33%, значит выборка не однородна, имеет низкую степень концентрации относительно среднего</t>
  </si>
  <si>
    <t>Часть вторая.</t>
  </si>
  <si>
    <t>Мощность слоя 7, yt</t>
  </si>
  <si>
    <t>Медианный метод, Me = 5,45</t>
  </si>
  <si>
    <t>Число серий v(T) = 9; Длина наиб. серии l(t) = 4; Проверка неравенств: 9 &gt; 6,23 и 2 &lt; 4,39. Вывод: гипотеза об отсутствии  тренда не отвергается.</t>
  </si>
  <si>
    <t>&lt; 33%, значит выборка однородна</t>
  </si>
  <si>
    <t>y*(t) = -0,01t + 5,21</t>
  </si>
  <si>
    <t>&lt; 0,7, значит регрессионная модель не является адекватной</t>
  </si>
  <si>
    <t>&gt; 33%, значит выборка не однородна</t>
  </si>
  <si>
    <t>Удаление периодичности:</t>
  </si>
  <si>
    <t>season</t>
  </si>
  <si>
    <t>ssm</t>
  </si>
  <si>
    <t>unseason</t>
  </si>
  <si>
    <t>Мощность слоя 7 (без периода), yt</t>
  </si>
  <si>
    <t>Медианный метод, Me = 5,9</t>
  </si>
  <si>
    <t>y*(t) = -0,0297t + 5,184</t>
  </si>
  <si>
    <t>Выводы по графику: наблюдается слегка отрицательный тренд</t>
  </si>
  <si>
    <t>Выводы по графику: наблюдается отрицательный тренд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</si>
</sst>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rgb="FF24242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 wrapText="1"/>
    </xf>
    <xf numFmtId="0" fontId="3" fillId="2" borderId="2" xfId="0" applyFont="1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2" fontId="1" fillId="0" borderId="0" xfId="0" applyNumberFormat="1" applyFont="1" applyBorder="1" applyAlignment="1"/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24" xfId="0" applyFont="1" applyFill="1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wrapText="1"/>
    </xf>
    <xf numFmtId="0" fontId="1" fillId="0" borderId="18" xfId="0" applyFont="1" applyBorder="1" applyAlignment="1">
      <alignment horizontal="center" wrapText="1"/>
    </xf>
    <xf numFmtId="0" fontId="1" fillId="0" borderId="19" xfId="0" applyFont="1" applyBorder="1" applyAlignment="1">
      <alignment horizontal="center" wrapText="1"/>
    </xf>
    <xf numFmtId="0" fontId="1" fillId="0" borderId="20" xfId="0" applyFont="1" applyBorder="1" applyAlignment="1">
      <alignment horizontal="center" wrapText="1"/>
    </xf>
    <xf numFmtId="0" fontId="1" fillId="0" borderId="21" xfId="0" applyFont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2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2" fontId="5" fillId="0" borderId="13" xfId="0" applyNumberFormat="1" applyFont="1" applyBorder="1" applyAlignment="1">
      <alignment horizontal="center"/>
    </xf>
    <xf numFmtId="2" fontId="4" fillId="0" borderId="13" xfId="0" applyNumberFormat="1" applyFont="1" applyBorder="1" applyAlignment="1">
      <alignment horizontal="center"/>
    </xf>
    <xf numFmtId="2" fontId="5" fillId="0" borderId="26" xfId="0" applyNumberFormat="1" applyFont="1" applyBorder="1" applyAlignment="1">
      <alignment horizontal="center"/>
    </xf>
    <xf numFmtId="2" fontId="5" fillId="0" borderId="27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3" fillId="2" borderId="28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z-Cyrl-AZ"/>
              <a:t>Исходный временной ряд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Лист1!$B$3</c:f>
              <c:strCache>
                <c:ptCount val="1"/>
                <c:pt idx="0">
                  <c:v>Мощность слоя 3, yt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Лист1!$B$4:$B$23</c:f>
              <c:numCache>
                <c:formatCode>General</c:formatCode>
                <c:ptCount val="20"/>
                <c:pt idx="0">
                  <c:v>6.7</c:v>
                </c:pt>
                <c:pt idx="1">
                  <c:v>9.1999999999999993</c:v>
                </c:pt>
                <c:pt idx="2">
                  <c:v>11.9</c:v>
                </c:pt>
                <c:pt idx="3">
                  <c:v>13.1</c:v>
                </c:pt>
                <c:pt idx="4">
                  <c:v>15.9</c:v>
                </c:pt>
                <c:pt idx="5">
                  <c:v>18.3</c:v>
                </c:pt>
                <c:pt idx="6">
                  <c:v>20.7</c:v>
                </c:pt>
                <c:pt idx="7">
                  <c:v>23</c:v>
                </c:pt>
                <c:pt idx="8">
                  <c:v>25.3</c:v>
                </c:pt>
                <c:pt idx="9">
                  <c:v>26.2</c:v>
                </c:pt>
                <c:pt idx="10">
                  <c:v>29.4</c:v>
                </c:pt>
                <c:pt idx="11">
                  <c:v>32.1</c:v>
                </c:pt>
                <c:pt idx="12">
                  <c:v>35.299999999999997</c:v>
                </c:pt>
                <c:pt idx="13">
                  <c:v>32.6</c:v>
                </c:pt>
                <c:pt idx="14">
                  <c:v>39.700000000000003</c:v>
                </c:pt>
                <c:pt idx="15">
                  <c:v>42.9</c:v>
                </c:pt>
                <c:pt idx="16">
                  <c:v>41.2</c:v>
                </c:pt>
                <c:pt idx="17">
                  <c:v>42.3</c:v>
                </c:pt>
                <c:pt idx="18">
                  <c:v>44.4</c:v>
                </c:pt>
                <c:pt idx="19">
                  <c:v>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067-4ED8-B09F-EED33D7F06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8210952"/>
        <c:axId val="1888213000"/>
      </c:lineChart>
      <c:catAx>
        <c:axId val="1888210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az-Cyrl-AZ"/>
                  <a:t>№ точки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88213000"/>
        <c:crosses val="autoZero"/>
        <c:auto val="1"/>
        <c:lblAlgn val="ctr"/>
        <c:lblOffset val="100"/>
        <c:noMultiLvlLbl val="0"/>
      </c:catAx>
      <c:valAx>
        <c:axId val="188821300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az-Cyrl-AZ"/>
                  <a:t>Мощность слоя 3, </a:t>
                </a:r>
                <a:r>
                  <a:rPr lang="en-US"/>
                  <a:t>yty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88210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Лист1!$K$3</c:f>
              <c:strCache>
                <c:ptCount val="1"/>
                <c:pt idx="0">
                  <c:v>Ряд остатков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yVal>
            <c:numRef>
              <c:f>Лист1!$K$4:$K$23</c:f>
              <c:numCache>
                <c:formatCode>General</c:formatCode>
                <c:ptCount val="20"/>
                <c:pt idx="0">
                  <c:v>-1.21</c:v>
                </c:pt>
                <c:pt idx="1">
                  <c:v>-0.71000000000000085</c:v>
                </c:pt>
                <c:pt idx="2">
                  <c:v>-9.9999999999980105E-3</c:v>
                </c:pt>
                <c:pt idx="3">
                  <c:v>-0.80999999999999872</c:v>
                </c:pt>
                <c:pt idx="4">
                  <c:v>-9.9999999999980105E-3</c:v>
                </c:pt>
                <c:pt idx="5">
                  <c:v>0.39000000000000412</c:v>
                </c:pt>
                <c:pt idx="6">
                  <c:v>0.7900000000000027</c:v>
                </c:pt>
                <c:pt idx="7">
                  <c:v>1.0900000000000034</c:v>
                </c:pt>
                <c:pt idx="8">
                  <c:v>1.3900000000000041</c:v>
                </c:pt>
                <c:pt idx="9">
                  <c:v>0.2900000000000027</c:v>
                </c:pt>
                <c:pt idx="10">
                  <c:v>-0.50999999999999801</c:v>
                </c:pt>
                <c:pt idx="11">
                  <c:v>0.19000000000000483</c:v>
                </c:pt>
                <c:pt idx="12">
                  <c:v>1.3900000000000006</c:v>
                </c:pt>
                <c:pt idx="13">
                  <c:v>-3.3099999999999952</c:v>
                </c:pt>
                <c:pt idx="14">
                  <c:v>1.7900000000000063</c:v>
                </c:pt>
                <c:pt idx="15">
                  <c:v>2.990000000000002</c:v>
                </c:pt>
                <c:pt idx="16">
                  <c:v>-0.70999999999999375</c:v>
                </c:pt>
                <c:pt idx="17">
                  <c:v>-1.6099999999999994</c:v>
                </c:pt>
                <c:pt idx="18">
                  <c:v>-1.509999999999998</c:v>
                </c:pt>
                <c:pt idx="19">
                  <c:v>9.0000000000003411E-2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8B2-46C9-823E-F5CCFE7D40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8780551"/>
        <c:axId val="1188794887"/>
      </c:scatterChart>
      <c:valAx>
        <c:axId val="11887805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az-Cyrl-AZ"/>
                  <a:t>№ точки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88794887"/>
        <c:crosses val="autoZero"/>
        <c:crossBetween val="midCat"/>
      </c:valAx>
      <c:valAx>
        <c:axId val="1188794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az-Cyrl-AZ"/>
                  <a:t>Мощность слоя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88780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Исходный</a:t>
            </a:r>
            <a:r>
              <a:rPr lang="ru-RU" baseline="0"/>
              <a:t> временной ряд</a:t>
            </a:r>
            <a:endParaRPr lang="en-US"/>
          </a:p>
        </c:rich>
      </c:tx>
      <c:layout>
        <c:manualLayout>
          <c:xMode val="edge"/>
          <c:yMode val="edge"/>
          <c:x val="0.27496058203069484"/>
          <c:y val="4.6810784909972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[1]Лист1!$B$3</c:f>
              <c:strCache>
                <c:ptCount val="1"/>
                <c:pt idx="0">
                  <c:v>Мощность слоя 7, yt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[1]Лист1!$A$4:$A$23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[1]Лист1!$B$4:$B$23</c:f>
              <c:numCache>
                <c:formatCode>General</c:formatCode>
                <c:ptCount val="20"/>
                <c:pt idx="0">
                  <c:v>5.2</c:v>
                </c:pt>
                <c:pt idx="1">
                  <c:v>5.4</c:v>
                </c:pt>
                <c:pt idx="2">
                  <c:v>6.1</c:v>
                </c:pt>
                <c:pt idx="3">
                  <c:v>3.1</c:v>
                </c:pt>
                <c:pt idx="4">
                  <c:v>5.4</c:v>
                </c:pt>
                <c:pt idx="5">
                  <c:v>6.4</c:v>
                </c:pt>
                <c:pt idx="6">
                  <c:v>7.2</c:v>
                </c:pt>
                <c:pt idx="7">
                  <c:v>6.5</c:v>
                </c:pt>
                <c:pt idx="8">
                  <c:v>4.5</c:v>
                </c:pt>
                <c:pt idx="9">
                  <c:v>3.3</c:v>
                </c:pt>
                <c:pt idx="10">
                  <c:v>2.2000000000000002</c:v>
                </c:pt>
                <c:pt idx="11">
                  <c:v>5.5</c:v>
                </c:pt>
                <c:pt idx="12">
                  <c:v>6.2</c:v>
                </c:pt>
                <c:pt idx="13">
                  <c:v>6.6</c:v>
                </c:pt>
                <c:pt idx="14">
                  <c:v>5.5</c:v>
                </c:pt>
                <c:pt idx="15">
                  <c:v>4.3</c:v>
                </c:pt>
                <c:pt idx="16">
                  <c:v>6.3</c:v>
                </c:pt>
                <c:pt idx="17">
                  <c:v>5.5</c:v>
                </c:pt>
                <c:pt idx="18">
                  <c:v>4.2</c:v>
                </c:pt>
                <c:pt idx="19">
                  <c:v>4.8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E4-419F-A7D7-AF400A82C3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6256703"/>
        <c:axId val="1496257119"/>
      </c:scatterChart>
      <c:valAx>
        <c:axId val="1496256703"/>
        <c:scaling>
          <c:orientation val="minMax"/>
          <c:max val="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№</a:t>
                </a:r>
                <a:r>
                  <a:rPr lang="ru-RU" baseline="0"/>
                  <a:t> точки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96257119"/>
        <c:crosses val="autoZero"/>
        <c:crossBetween val="midCat"/>
        <c:majorUnit val="1"/>
      </c:valAx>
      <c:valAx>
        <c:axId val="1496257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/>
                  <a:t> </a:t>
                </a:r>
                <a:r>
                  <a:rPr lang="ru-RU" sz="1000" b="0" i="0" baseline="0">
                    <a:effectLst/>
                  </a:rPr>
                  <a:t>Мощность слоя 7, </a:t>
                </a:r>
                <a:r>
                  <a:rPr lang="en-US" sz="1000" b="0" i="0" baseline="0">
                    <a:effectLst/>
                  </a:rPr>
                  <a:t>yt</a:t>
                </a:r>
                <a:endParaRPr lang="ru-RU" sz="1000">
                  <a:effectLst/>
                </a:endParaRPr>
              </a:p>
            </c:rich>
          </c:tx>
          <c:layout>
            <c:manualLayout>
              <c:xMode val="edge"/>
              <c:yMode val="edge"/>
              <c:x val="2.2222222222222223E-2"/>
              <c:y val="0.279881638929364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96256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[1]Лист1!$K$3</c:f>
              <c:strCache>
                <c:ptCount val="1"/>
                <c:pt idx="0">
                  <c:v>Ряд остатков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yVal>
            <c:numRef>
              <c:f>[1]Лист1!$K$4:$K$23</c:f>
              <c:numCache>
                <c:formatCode>General</c:formatCode>
                <c:ptCount val="20"/>
                <c:pt idx="0">
                  <c:v>-0.14896103896103785</c:v>
                </c:pt>
                <c:pt idx="1">
                  <c:v>6.49350649350664E-2</c:v>
                </c:pt>
                <c:pt idx="2">
                  <c:v>0.77883116883116976</c:v>
                </c:pt>
                <c:pt idx="3">
                  <c:v>-2.2072727272727257</c:v>
                </c:pt>
                <c:pt idx="4">
                  <c:v>0.10662337662337773</c:v>
                </c:pt>
                <c:pt idx="5">
                  <c:v>1.1205194805194818</c:v>
                </c:pt>
                <c:pt idx="6">
                  <c:v>1.9344155844155857</c:v>
                </c:pt>
                <c:pt idx="7">
                  <c:v>1.2483116883116896</c:v>
                </c:pt>
                <c:pt idx="8">
                  <c:v>-0.73779220779220722</c:v>
                </c:pt>
                <c:pt idx="9">
                  <c:v>-1.9238961038961033</c:v>
                </c:pt>
                <c:pt idx="10">
                  <c:v>-2.9961038961038948</c:v>
                </c:pt>
                <c:pt idx="11">
                  <c:v>0.31779220779220907</c:v>
                </c:pt>
                <c:pt idx="12">
                  <c:v>1.0316883116883124</c:v>
                </c:pt>
                <c:pt idx="13">
                  <c:v>1.445584415584416</c:v>
                </c:pt>
                <c:pt idx="14">
                  <c:v>0.3594805194805204</c:v>
                </c:pt>
                <c:pt idx="15">
                  <c:v>-0.82662337662337571</c:v>
                </c:pt>
                <c:pt idx="16">
                  <c:v>1.1872727272727275</c:v>
                </c:pt>
                <c:pt idx="17">
                  <c:v>0.40116883116883173</c:v>
                </c:pt>
                <c:pt idx="18">
                  <c:v>-0.88493506493506402</c:v>
                </c:pt>
                <c:pt idx="19">
                  <c:v>-0.2710389610389603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EF-4EB7-93AC-B9FA1D5EEE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8780551"/>
        <c:axId val="1188794887"/>
      </c:scatterChart>
      <c:valAx>
        <c:axId val="11887805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az-Cyrl-AZ"/>
                  <a:t>№ точки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88794887"/>
        <c:crosses val="autoZero"/>
        <c:crossBetween val="midCat"/>
      </c:valAx>
      <c:valAx>
        <c:axId val="1188794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az-Cyrl-AZ"/>
                  <a:t>Мощность слоя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88780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Временной</a:t>
            </a:r>
            <a:r>
              <a:rPr lang="ru-RU" baseline="0"/>
              <a:t> ряд без периода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[1]Лист1!$B$74</c:f>
              <c:strCache>
                <c:ptCount val="1"/>
                <c:pt idx="0">
                  <c:v>Мощность слоя 7 (без периода), yt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[1]Лист1!$A$75:$A$94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[1]Лист1!$B$75:$B$94</c:f>
              <c:numCache>
                <c:formatCode>General</c:formatCode>
                <c:ptCount val="20"/>
                <c:pt idx="0">
                  <c:v>5.4344633692167967</c:v>
                </c:pt>
                <c:pt idx="1">
                  <c:v>5.8800983777297295</c:v>
                </c:pt>
                <c:pt idx="2">
                  <c:v>6.0484652308611775</c:v>
                </c:pt>
                <c:pt idx="3">
                  <c:v>3.2104262826682031</c:v>
                </c:pt>
                <c:pt idx="4">
                  <c:v>5.8800983777297295</c:v>
                </c:pt>
                <c:pt idx="5">
                  <c:v>5.9298921480052869</c:v>
                </c:pt>
                <c:pt idx="6">
                  <c:v>7.3979603298425465</c:v>
                </c:pt>
                <c:pt idx="7">
                  <c:v>5.9652314438516783</c:v>
                </c:pt>
                <c:pt idx="8">
                  <c:v>3.9573965025145759</c:v>
                </c:pt>
                <c:pt idx="9">
                  <c:v>3.7032555611204065</c:v>
                </c:pt>
                <c:pt idx="10">
                  <c:v>1.913132297336946</c:v>
                </c:pt>
                <c:pt idx="11">
                  <c:v>6.0390375028438879</c:v>
                </c:pt>
                <c:pt idx="12">
                  <c:v>5.9836470789034353</c:v>
                </c:pt>
                <c:pt idx="13">
                  <c:v>6.0517306577210883</c:v>
                </c:pt>
                <c:pt idx="14">
                  <c:v>6.0390375028438879</c:v>
                </c:pt>
                <c:pt idx="15">
                  <c:v>3.9105035064479599</c:v>
                </c:pt>
                <c:pt idx="16">
                  <c:v>5.939526848654225</c:v>
                </c:pt>
                <c:pt idx="17">
                  <c:v>6.0390375028438879</c:v>
                </c:pt>
                <c:pt idx="18">
                  <c:v>3.9477319434052487</c:v>
                </c:pt>
                <c:pt idx="19">
                  <c:v>4.4049250860664397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68-4D68-B6BE-97A3AA2536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3311919"/>
        <c:axId val="1863312751"/>
      </c:scatterChart>
      <c:valAx>
        <c:axId val="1863311919"/>
        <c:scaling>
          <c:orientation val="minMax"/>
          <c:max val="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№</a:t>
                </a:r>
                <a:r>
                  <a:rPr lang="ru-RU" baseline="0"/>
                  <a:t> точки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63312751"/>
        <c:crosses val="autoZero"/>
        <c:crossBetween val="midCat"/>
        <c:majorUnit val="1"/>
      </c:valAx>
      <c:valAx>
        <c:axId val="1863312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Мощность</a:t>
                </a:r>
                <a:r>
                  <a:rPr lang="ru-RU" baseline="0"/>
                  <a:t> слоя </a:t>
                </a:r>
                <a:r>
                  <a:rPr lang="en-US" baseline="0"/>
                  <a:t>yt</a:t>
                </a:r>
                <a:r>
                  <a:rPr lang="ru-RU"/>
                  <a:t>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63311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[1]Лист1!$K$74</c:f>
              <c:strCache>
                <c:ptCount val="1"/>
                <c:pt idx="0">
                  <c:v>Ряд остатков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yVal>
            <c:numRef>
              <c:f>[1]Лист1!$K$75:$K$94</c:f>
              <c:numCache>
                <c:formatCode>General</c:formatCode>
                <c:ptCount val="20"/>
                <c:pt idx="0">
                  <c:v>-4.6547081074767682E-2</c:v>
                </c:pt>
                <c:pt idx="1">
                  <c:v>0.42881098471428558</c:v>
                </c:pt>
                <c:pt idx="2">
                  <c:v>0.62690089512185398</c:v>
                </c:pt>
                <c:pt idx="3">
                  <c:v>-2.1814149957949991</c:v>
                </c:pt>
                <c:pt idx="4">
                  <c:v>0.51798015654264784</c:v>
                </c:pt>
                <c:pt idx="5">
                  <c:v>0.59749698409432561</c:v>
                </c:pt>
                <c:pt idx="6">
                  <c:v>2.0952882232077066</c:v>
                </c:pt>
                <c:pt idx="7">
                  <c:v>0.69228239449295881</c:v>
                </c:pt>
                <c:pt idx="8">
                  <c:v>-1.2858294895680231</c:v>
                </c:pt>
                <c:pt idx="9">
                  <c:v>-1.5102473736860711</c:v>
                </c:pt>
                <c:pt idx="10">
                  <c:v>-3.2409245229172905</c:v>
                </c:pt>
                <c:pt idx="11">
                  <c:v>0.91470373986577247</c:v>
                </c:pt>
                <c:pt idx="12">
                  <c:v>0.88903637320144036</c:v>
                </c:pt>
                <c:pt idx="13">
                  <c:v>0.98684300929521385</c:v>
                </c:pt>
                <c:pt idx="14">
                  <c:v>1.0038729116941347</c:v>
                </c:pt>
                <c:pt idx="15">
                  <c:v>-1.0949380274256728</c:v>
                </c:pt>
                <c:pt idx="16">
                  <c:v>0.96380837205671277</c:v>
                </c:pt>
                <c:pt idx="17">
                  <c:v>1.093042083522497</c:v>
                </c:pt>
                <c:pt idx="18">
                  <c:v>-0.96854041864002172</c:v>
                </c:pt>
                <c:pt idx="19">
                  <c:v>-0.48162421870271022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49-4B6B-A6BC-1767916673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7566255"/>
        <c:axId val="1767567503"/>
      </c:scatterChart>
      <c:valAx>
        <c:axId val="17675662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№ точки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7567503"/>
        <c:crosses val="autoZero"/>
        <c:crossBetween val="midCat"/>
      </c:valAx>
      <c:valAx>
        <c:axId val="1767567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Мощность</a:t>
                </a:r>
                <a:r>
                  <a:rPr lang="ru-RU" baseline="0"/>
                  <a:t> слоя, </a:t>
                </a:r>
                <a:r>
                  <a:rPr lang="en-US" baseline="0"/>
                  <a:t>yt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7566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2</xdr:row>
      <xdr:rowOff>47625</xdr:rowOff>
    </xdr:from>
    <xdr:to>
      <xdr:col>18</xdr:col>
      <xdr:colOff>571500</xdr:colOff>
      <xdr:row>14</xdr:row>
      <xdr:rowOff>95250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502B559-8344-98AF-A85F-E5BAA85F42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238125</xdr:colOff>
      <xdr:row>2</xdr:row>
      <xdr:rowOff>19050</xdr:rowOff>
    </xdr:from>
    <xdr:to>
      <xdr:col>27</xdr:col>
      <xdr:colOff>47625</xdr:colOff>
      <xdr:row>14</xdr:row>
      <xdr:rowOff>114300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7C0F4CD-DC18-5FEA-E252-F95C80977101}"/>
            </a:ext>
            <a:ext uri="{147F2762-F138-4A5C-976F-8EAC2B608ADB}">
              <a16:predDERef xmlns:a16="http://schemas.microsoft.com/office/drawing/2014/main" pred="{0502B559-8344-98AF-A85F-E5BAA85F42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18317</xdr:colOff>
      <xdr:row>53</xdr:row>
      <xdr:rowOff>219808</xdr:rowOff>
    </xdr:from>
    <xdr:to>
      <xdr:col>20</xdr:col>
      <xdr:colOff>101679</xdr:colOff>
      <xdr:row>65</xdr:row>
      <xdr:rowOff>154742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0</xdr:colOff>
      <xdr:row>54</xdr:row>
      <xdr:rowOff>0</xdr:rowOff>
    </xdr:from>
    <xdr:to>
      <xdr:col>28</xdr:col>
      <xdr:colOff>483140</xdr:colOff>
      <xdr:row>66</xdr:row>
      <xdr:rowOff>141454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A7C0F4CD-DC18-5FEA-E252-F95C80977101}"/>
            </a:ext>
            <a:ext uri="{147F2762-F138-4A5C-976F-8EAC2B608ADB}">
              <a16:predDERef xmlns:a16="http://schemas.microsoft.com/office/drawing/2014/main" pred="{0502B559-8344-98AF-A85F-E5BAA85F42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0</xdr:colOff>
      <xdr:row>125</xdr:row>
      <xdr:rowOff>0</xdr:rowOff>
    </xdr:from>
    <xdr:to>
      <xdr:col>20</xdr:col>
      <xdr:colOff>192622</xdr:colOff>
      <xdr:row>137</xdr:row>
      <xdr:rowOff>33983</xdr:rowOff>
    </xdr:to>
    <xdr:graphicFrame macro="">
      <xdr:nvGraphicFramePr>
        <xdr:cNvPr id="6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0</xdr:colOff>
      <xdr:row>125</xdr:row>
      <xdr:rowOff>0</xdr:rowOff>
    </xdr:from>
    <xdr:to>
      <xdr:col>30</xdr:col>
      <xdr:colOff>267857</xdr:colOff>
      <xdr:row>136</xdr:row>
      <xdr:rowOff>167647</xdr:rowOff>
    </xdr:to>
    <xdr:graphicFrame macro="">
      <xdr:nvGraphicFramePr>
        <xdr:cNvPr id="7" name="Диаграмма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ab%203.2_Var%20&#8470;_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>
        <row r="3">
          <cell r="B3" t="str">
            <v>Мощность слоя 7, yt</v>
          </cell>
          <cell r="K3" t="str">
            <v>Ряд остатков</v>
          </cell>
        </row>
        <row r="4">
          <cell r="A4">
            <v>1</v>
          </cell>
          <cell r="B4">
            <v>5.2</v>
          </cell>
          <cell r="K4">
            <v>-0.14896103896103785</v>
          </cell>
        </row>
        <row r="5">
          <cell r="A5">
            <v>2</v>
          </cell>
          <cell r="B5">
            <v>5.4</v>
          </cell>
          <cell r="K5">
            <v>6.49350649350664E-2</v>
          </cell>
        </row>
        <row r="6">
          <cell r="A6">
            <v>3</v>
          </cell>
          <cell r="B6">
            <v>6.1</v>
          </cell>
          <cell r="K6">
            <v>0.77883116883116976</v>
          </cell>
        </row>
        <row r="7">
          <cell r="A7">
            <v>4</v>
          </cell>
          <cell r="B7">
            <v>3.1</v>
          </cell>
          <cell r="K7">
            <v>-2.2072727272727257</v>
          </cell>
        </row>
        <row r="8">
          <cell r="A8">
            <v>5</v>
          </cell>
          <cell r="B8">
            <v>5.4</v>
          </cell>
          <cell r="K8">
            <v>0.10662337662337773</v>
          </cell>
        </row>
        <row r="9">
          <cell r="A9">
            <v>6</v>
          </cell>
          <cell r="B9">
            <v>6.4</v>
          </cell>
          <cell r="K9">
            <v>1.1205194805194818</v>
          </cell>
        </row>
        <row r="10">
          <cell r="A10">
            <v>7</v>
          </cell>
          <cell r="B10">
            <v>7.2</v>
          </cell>
          <cell r="K10">
            <v>1.9344155844155857</v>
          </cell>
        </row>
        <row r="11">
          <cell r="A11">
            <v>8</v>
          </cell>
          <cell r="B11">
            <v>6.5</v>
          </cell>
          <cell r="K11">
            <v>1.2483116883116896</v>
          </cell>
        </row>
        <row r="12">
          <cell r="A12">
            <v>9</v>
          </cell>
          <cell r="B12">
            <v>4.5</v>
          </cell>
          <cell r="K12">
            <v>-0.73779220779220722</v>
          </cell>
        </row>
        <row r="13">
          <cell r="A13">
            <v>10</v>
          </cell>
          <cell r="B13">
            <v>3.3</v>
          </cell>
          <cell r="K13">
            <v>-1.9238961038961033</v>
          </cell>
        </row>
        <row r="14">
          <cell r="A14">
            <v>11</v>
          </cell>
          <cell r="B14">
            <v>2.2000000000000002</v>
          </cell>
          <cell r="K14">
            <v>-2.9961038961038948</v>
          </cell>
        </row>
        <row r="15">
          <cell r="A15">
            <v>12</v>
          </cell>
          <cell r="B15">
            <v>5.5</v>
          </cell>
          <cell r="K15">
            <v>0.31779220779220907</v>
          </cell>
        </row>
        <row r="16">
          <cell r="A16">
            <v>13</v>
          </cell>
          <cell r="B16">
            <v>6.2</v>
          </cell>
          <cell r="K16">
            <v>1.0316883116883124</v>
          </cell>
        </row>
        <row r="17">
          <cell r="A17">
            <v>14</v>
          </cell>
          <cell r="B17">
            <v>6.6</v>
          </cell>
          <cell r="K17">
            <v>1.445584415584416</v>
          </cell>
        </row>
        <row r="18">
          <cell r="A18">
            <v>15</v>
          </cell>
          <cell r="B18">
            <v>5.5</v>
          </cell>
          <cell r="K18">
            <v>0.3594805194805204</v>
          </cell>
        </row>
        <row r="19">
          <cell r="A19">
            <v>16</v>
          </cell>
          <cell r="B19">
            <v>4.3</v>
          </cell>
          <cell r="K19">
            <v>-0.82662337662337571</v>
          </cell>
        </row>
        <row r="20">
          <cell r="A20">
            <v>17</v>
          </cell>
          <cell r="B20">
            <v>6.3</v>
          </cell>
          <cell r="K20">
            <v>1.1872727272727275</v>
          </cell>
        </row>
        <row r="21">
          <cell r="A21">
            <v>18</v>
          </cell>
          <cell r="B21">
            <v>5.5</v>
          </cell>
          <cell r="K21">
            <v>0.40116883116883173</v>
          </cell>
        </row>
        <row r="22">
          <cell r="A22">
            <v>19</v>
          </cell>
          <cell r="B22">
            <v>4.2</v>
          </cell>
          <cell r="K22">
            <v>-0.88493506493506402</v>
          </cell>
        </row>
        <row r="23">
          <cell r="A23">
            <v>20</v>
          </cell>
          <cell r="B23">
            <v>4.8</v>
          </cell>
          <cell r="K23">
            <v>-0.2710389610389603</v>
          </cell>
        </row>
        <row r="74">
          <cell r="B74" t="str">
            <v>Мощность слоя 7 (без периода), yt</v>
          </cell>
          <cell r="K74" t="str">
            <v>Ряд остатков</v>
          </cell>
        </row>
        <row r="75">
          <cell r="A75">
            <v>1</v>
          </cell>
          <cell r="B75">
            <v>5.4344633692167967</v>
          </cell>
          <cell r="K75">
            <v>-4.6547081074767682E-2</v>
          </cell>
        </row>
        <row r="76">
          <cell r="A76">
            <v>2</v>
          </cell>
          <cell r="B76">
            <v>5.8800983777297295</v>
          </cell>
          <cell r="K76">
            <v>0.42881098471428558</v>
          </cell>
        </row>
        <row r="77">
          <cell r="A77">
            <v>3</v>
          </cell>
          <cell r="B77">
            <v>6.0484652308611775</v>
          </cell>
          <cell r="K77">
            <v>0.62690089512185398</v>
          </cell>
        </row>
        <row r="78">
          <cell r="A78">
            <v>4</v>
          </cell>
          <cell r="B78">
            <v>3.2104262826682031</v>
          </cell>
          <cell r="K78">
            <v>-2.1814149957949991</v>
          </cell>
        </row>
        <row r="79">
          <cell r="A79">
            <v>5</v>
          </cell>
          <cell r="B79">
            <v>5.8800983777297295</v>
          </cell>
          <cell r="K79">
            <v>0.51798015654264784</v>
          </cell>
        </row>
        <row r="80">
          <cell r="A80">
            <v>6</v>
          </cell>
          <cell r="B80">
            <v>5.9298921480052869</v>
          </cell>
          <cell r="K80">
            <v>0.59749698409432561</v>
          </cell>
        </row>
        <row r="81">
          <cell r="A81">
            <v>7</v>
          </cell>
          <cell r="B81">
            <v>7.3979603298425465</v>
          </cell>
          <cell r="K81">
            <v>2.0952882232077066</v>
          </cell>
        </row>
        <row r="82">
          <cell r="A82">
            <v>8</v>
          </cell>
          <cell r="B82">
            <v>5.9652314438516783</v>
          </cell>
          <cell r="K82">
            <v>0.69228239449295881</v>
          </cell>
        </row>
        <row r="83">
          <cell r="A83">
            <v>9</v>
          </cell>
          <cell r="B83">
            <v>3.9573965025145759</v>
          </cell>
          <cell r="K83">
            <v>-1.2858294895680231</v>
          </cell>
        </row>
        <row r="84">
          <cell r="A84">
            <v>10</v>
          </cell>
          <cell r="B84">
            <v>3.7032555611204065</v>
          </cell>
          <cell r="K84">
            <v>-1.5102473736860711</v>
          </cell>
        </row>
        <row r="85">
          <cell r="A85">
            <v>11</v>
          </cell>
          <cell r="B85">
            <v>1.913132297336946</v>
          </cell>
          <cell r="K85">
            <v>-3.2409245229172905</v>
          </cell>
        </row>
        <row r="86">
          <cell r="A86">
            <v>12</v>
          </cell>
          <cell r="B86">
            <v>6.0390375028438879</v>
          </cell>
          <cell r="K86">
            <v>0.91470373986577247</v>
          </cell>
        </row>
        <row r="87">
          <cell r="A87">
            <v>13</v>
          </cell>
          <cell r="B87">
            <v>5.9836470789034353</v>
          </cell>
          <cell r="K87">
            <v>0.88903637320144036</v>
          </cell>
        </row>
        <row r="88">
          <cell r="A88">
            <v>14</v>
          </cell>
          <cell r="B88">
            <v>6.0517306577210883</v>
          </cell>
          <cell r="K88">
            <v>0.98684300929521385</v>
          </cell>
        </row>
        <row r="89">
          <cell r="A89">
            <v>15</v>
          </cell>
          <cell r="B89">
            <v>6.0390375028438879</v>
          </cell>
          <cell r="K89">
            <v>1.0038729116941347</v>
          </cell>
        </row>
        <row r="90">
          <cell r="A90">
            <v>16</v>
          </cell>
          <cell r="B90">
            <v>3.9105035064479599</v>
          </cell>
          <cell r="K90">
            <v>-1.0949380274256728</v>
          </cell>
        </row>
        <row r="91">
          <cell r="A91">
            <v>17</v>
          </cell>
          <cell r="B91">
            <v>5.939526848654225</v>
          </cell>
          <cell r="K91">
            <v>0.96380837205671277</v>
          </cell>
        </row>
        <row r="92">
          <cell r="A92">
            <v>18</v>
          </cell>
          <cell r="B92">
            <v>6.0390375028438879</v>
          </cell>
          <cell r="K92">
            <v>1.093042083522497</v>
          </cell>
        </row>
        <row r="93">
          <cell r="A93">
            <v>19</v>
          </cell>
          <cell r="B93">
            <v>3.9477319434052487</v>
          </cell>
          <cell r="K93">
            <v>-0.96854041864002172</v>
          </cell>
        </row>
        <row r="94">
          <cell r="A94">
            <v>20</v>
          </cell>
          <cell r="B94">
            <v>4.4049250860664397</v>
          </cell>
          <cell r="K94">
            <v>-0.48162421870271022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9"/>
  <sheetViews>
    <sheetView tabSelected="1" topLeftCell="A77" zoomScale="52" workbookViewId="0">
      <selection activeCell="B59" sqref="B59"/>
    </sheetView>
  </sheetViews>
  <sheetFormatPr defaultColWidth="8.85546875" defaultRowHeight="18.75" x14ac:dyDescent="0.3"/>
  <cols>
    <col min="1" max="1" width="32.42578125" style="1" customWidth="1"/>
    <col min="2" max="2" width="38.42578125" style="1" customWidth="1"/>
    <col min="3" max="3" width="35" style="1" customWidth="1"/>
    <col min="4" max="4" width="33.42578125" style="1" customWidth="1"/>
    <col min="5" max="5" width="21.28515625" style="1" customWidth="1"/>
    <col min="6" max="6" width="24.28515625" style="1" customWidth="1"/>
    <col min="7" max="7" width="8.85546875" style="1"/>
    <col min="8" max="8" width="8.85546875" style="1" bestFit="1" customWidth="1"/>
    <col min="9" max="9" width="14.140625" style="1" customWidth="1"/>
    <col min="10" max="10" width="11.28515625" style="1" customWidth="1"/>
    <col min="11" max="11" width="16.7109375" style="1" customWidth="1"/>
    <col min="12" max="12" width="8.85546875" style="1"/>
    <col min="13" max="13" width="10.140625" style="1" customWidth="1"/>
    <col min="14" max="16384" width="8.85546875" style="1"/>
  </cols>
  <sheetData>
    <row r="1" spans="1:27" x14ac:dyDescent="0.3">
      <c r="A1" s="2" t="s">
        <v>0</v>
      </c>
    </row>
    <row r="2" spans="1:27" ht="54" customHeight="1" x14ac:dyDescent="0.3">
      <c r="A2" s="46" t="s">
        <v>1</v>
      </c>
      <c r="B2" s="46"/>
      <c r="C2" s="30" t="s">
        <v>41</v>
      </c>
    </row>
    <row r="3" spans="1:27" ht="37.5" x14ac:dyDescent="0.3">
      <c r="A3" s="3" t="s">
        <v>2</v>
      </c>
      <c r="B3" s="3" t="s">
        <v>3</v>
      </c>
      <c r="C3" s="17" t="s">
        <v>4</v>
      </c>
      <c r="D3" s="14"/>
      <c r="E3" s="19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11" t="s">
        <v>11</v>
      </c>
    </row>
    <row r="4" spans="1:27" x14ac:dyDescent="0.3">
      <c r="A4" s="3">
        <v>1</v>
      </c>
      <c r="B4" s="3">
        <v>6.7</v>
      </c>
      <c r="C4" s="18" t="s">
        <v>12</v>
      </c>
      <c r="D4" s="15"/>
      <c r="E4" s="19">
        <f t="shared" ref="E4:E11" si="0">E5-1</f>
        <v>-10</v>
      </c>
      <c r="F4" s="3">
        <f t="array" ref="F4:F23">F31*(E4:E23)+F32</f>
        <v>7.91</v>
      </c>
      <c r="G4" s="3">
        <f>B4*E4</f>
        <v>-67</v>
      </c>
      <c r="H4" s="3">
        <f>POWER(E4,2)</f>
        <v>100</v>
      </c>
      <c r="I4" s="3">
        <f t="array" ref="I4:I23">POWER((F4:F23)-B27,2)</f>
        <v>399.99999999999989</v>
      </c>
      <c r="J4" s="3">
        <f>POWER(B4-F4,2)</f>
        <v>1.4641</v>
      </c>
      <c r="K4" s="21">
        <f>B4-F4</f>
        <v>-1.21</v>
      </c>
    </row>
    <row r="5" spans="1:27" x14ac:dyDescent="0.3">
      <c r="A5" s="3">
        <f>A4+1</f>
        <v>2</v>
      </c>
      <c r="B5" s="3">
        <v>9.1999999999999993</v>
      </c>
      <c r="C5" s="18" t="s">
        <v>12</v>
      </c>
      <c r="D5" s="15"/>
      <c r="E5" s="19">
        <f t="shared" si="0"/>
        <v>-9</v>
      </c>
      <c r="F5" s="3">
        <v>9.91</v>
      </c>
      <c r="G5" s="3">
        <f t="shared" ref="G5:G23" si="1">B5*E5</f>
        <v>-82.8</v>
      </c>
      <c r="H5" s="3">
        <f t="shared" ref="H5:H23" si="2">POWER(E5,2)</f>
        <v>81</v>
      </c>
      <c r="I5" s="3">
        <v>323.99999999999989</v>
      </c>
      <c r="J5" s="25">
        <f t="shared" ref="J5:J23" si="3">POWER(B5-F5,2)</f>
        <v>0.50410000000000121</v>
      </c>
      <c r="K5" s="22">
        <f t="shared" ref="K5:K23" si="4">B5-F5</f>
        <v>-0.71000000000000085</v>
      </c>
    </row>
    <row r="6" spans="1:27" x14ac:dyDescent="0.3">
      <c r="A6" s="3">
        <f t="shared" ref="A6:A23" si="5">A5+1</f>
        <v>3</v>
      </c>
      <c r="B6" s="3">
        <v>11.9</v>
      </c>
      <c r="C6" s="18" t="s">
        <v>12</v>
      </c>
      <c r="D6" s="15"/>
      <c r="E6" s="19">
        <f t="shared" si="0"/>
        <v>-8</v>
      </c>
      <c r="F6" s="3">
        <v>11.909999999999998</v>
      </c>
      <c r="G6" s="3">
        <f t="shared" si="1"/>
        <v>-95.2</v>
      </c>
      <c r="H6" s="3">
        <f t="shared" si="2"/>
        <v>64</v>
      </c>
      <c r="I6" s="3">
        <v>255.99999999999994</v>
      </c>
      <c r="J6" s="26">
        <f xml:space="preserve"> POWER(B6-F6,2)</f>
        <v>9.9999999999960215E-5</v>
      </c>
      <c r="K6" s="23">
        <f t="shared" si="4"/>
        <v>-9.9999999999980105E-3</v>
      </c>
    </row>
    <row r="7" spans="1:27" x14ac:dyDescent="0.3">
      <c r="A7" s="3">
        <f t="shared" si="5"/>
        <v>4</v>
      </c>
      <c r="B7" s="3">
        <v>13.1</v>
      </c>
      <c r="C7" s="18" t="s">
        <v>12</v>
      </c>
      <c r="D7" s="15"/>
      <c r="E7" s="19">
        <f t="shared" si="0"/>
        <v>-7</v>
      </c>
      <c r="F7" s="3">
        <v>13.909999999999998</v>
      </c>
      <c r="G7" s="3">
        <f t="shared" si="1"/>
        <v>-91.7</v>
      </c>
      <c r="H7" s="3">
        <f t="shared" si="2"/>
        <v>49</v>
      </c>
      <c r="I7" s="3">
        <v>195.99999999999994</v>
      </c>
      <c r="J7" s="18">
        <f t="shared" si="3"/>
        <v>0.65609999999999791</v>
      </c>
      <c r="K7" s="23">
        <f t="shared" si="4"/>
        <v>-0.80999999999999872</v>
      </c>
    </row>
    <row r="8" spans="1:27" x14ac:dyDescent="0.3">
      <c r="A8" s="3">
        <f t="shared" si="5"/>
        <v>5</v>
      </c>
      <c r="B8" s="3">
        <v>15.9</v>
      </c>
      <c r="C8" s="18" t="s">
        <v>12</v>
      </c>
      <c r="D8" s="15"/>
      <c r="E8" s="19">
        <f t="shared" si="0"/>
        <v>-6</v>
      </c>
      <c r="F8" s="3">
        <v>15.909999999999998</v>
      </c>
      <c r="G8" s="3">
        <f t="shared" si="1"/>
        <v>-95.4</v>
      </c>
      <c r="H8" s="3">
        <f t="shared" si="2"/>
        <v>36</v>
      </c>
      <c r="I8" s="3">
        <v>143.99999999999994</v>
      </c>
      <c r="J8" s="26">
        <f t="shared" si="3"/>
        <v>9.9999999999960215E-5</v>
      </c>
      <c r="K8" s="23">
        <f t="shared" si="4"/>
        <v>-9.9999999999980105E-3</v>
      </c>
    </row>
    <row r="9" spans="1:27" x14ac:dyDescent="0.3">
      <c r="A9" s="3">
        <f t="shared" si="5"/>
        <v>6</v>
      </c>
      <c r="B9" s="3">
        <v>18.3</v>
      </c>
      <c r="C9" s="18" t="s">
        <v>12</v>
      </c>
      <c r="D9" s="15"/>
      <c r="E9" s="19">
        <f t="shared" si="0"/>
        <v>-5</v>
      </c>
      <c r="F9" s="3">
        <v>17.909999999999997</v>
      </c>
      <c r="G9" s="3">
        <f t="shared" si="1"/>
        <v>-91.5</v>
      </c>
      <c r="H9" s="3">
        <f t="shared" si="2"/>
        <v>25</v>
      </c>
      <c r="I9" s="3">
        <v>100</v>
      </c>
      <c r="J9" s="18">
        <f t="shared" si="3"/>
        <v>0.1521000000000032</v>
      </c>
      <c r="K9" s="23">
        <f t="shared" si="4"/>
        <v>0.39000000000000412</v>
      </c>
    </row>
    <row r="10" spans="1:27" x14ac:dyDescent="0.3">
      <c r="A10" s="3">
        <f t="shared" si="5"/>
        <v>7</v>
      </c>
      <c r="B10" s="3">
        <v>20.7</v>
      </c>
      <c r="C10" s="18" t="s">
        <v>12</v>
      </c>
      <c r="D10" s="15"/>
      <c r="E10" s="19">
        <f t="shared" si="0"/>
        <v>-4</v>
      </c>
      <c r="F10" s="3">
        <v>19.909999999999997</v>
      </c>
      <c r="G10" s="3">
        <f t="shared" si="1"/>
        <v>-82.8</v>
      </c>
      <c r="H10" s="3">
        <f t="shared" si="2"/>
        <v>16</v>
      </c>
      <c r="I10" s="3">
        <v>64</v>
      </c>
      <c r="J10" s="18">
        <f t="shared" si="3"/>
        <v>0.62410000000000432</v>
      </c>
      <c r="K10" s="23">
        <f t="shared" si="4"/>
        <v>0.7900000000000027</v>
      </c>
    </row>
    <row r="11" spans="1:27" x14ac:dyDescent="0.3">
      <c r="A11" s="3">
        <f t="shared" si="5"/>
        <v>8</v>
      </c>
      <c r="B11" s="3">
        <v>23</v>
      </c>
      <c r="C11" s="18" t="s">
        <v>12</v>
      </c>
      <c r="D11" s="15"/>
      <c r="E11" s="19">
        <f t="shared" si="0"/>
        <v>-3</v>
      </c>
      <c r="F11" s="3">
        <v>21.909999999999997</v>
      </c>
      <c r="G11" s="3">
        <f t="shared" si="1"/>
        <v>-69</v>
      </c>
      <c r="H11" s="3">
        <f t="shared" si="2"/>
        <v>9</v>
      </c>
      <c r="I11" s="3">
        <v>36</v>
      </c>
      <c r="J11" s="18">
        <f t="shared" si="3"/>
        <v>1.1881000000000075</v>
      </c>
      <c r="K11" s="23">
        <f t="shared" si="4"/>
        <v>1.0900000000000034</v>
      </c>
    </row>
    <row r="12" spans="1:27" x14ac:dyDescent="0.3">
      <c r="A12" s="3">
        <f t="shared" si="5"/>
        <v>9</v>
      </c>
      <c r="B12" s="3">
        <v>25.3</v>
      </c>
      <c r="C12" s="18" t="s">
        <v>12</v>
      </c>
      <c r="D12" s="15"/>
      <c r="E12" s="19">
        <f>E13-1</f>
        <v>-2</v>
      </c>
      <c r="F12" s="3">
        <v>23.909999999999997</v>
      </c>
      <c r="G12" s="3">
        <f t="shared" si="1"/>
        <v>-50.6</v>
      </c>
      <c r="H12" s="3">
        <f t="shared" si="2"/>
        <v>4</v>
      </c>
      <c r="I12" s="3">
        <v>16</v>
      </c>
      <c r="J12" s="18">
        <f t="shared" si="3"/>
        <v>1.9321000000000115</v>
      </c>
      <c r="K12" s="23">
        <f t="shared" si="4"/>
        <v>1.3900000000000041</v>
      </c>
    </row>
    <row r="13" spans="1:27" x14ac:dyDescent="0.3">
      <c r="A13" s="3">
        <f t="shared" si="5"/>
        <v>10</v>
      </c>
      <c r="B13" s="3">
        <v>26.2</v>
      </c>
      <c r="C13" s="18" t="s">
        <v>12</v>
      </c>
      <c r="D13" s="15"/>
      <c r="E13" s="19">
        <v>-1</v>
      </c>
      <c r="F13" s="3">
        <v>25.909999999999997</v>
      </c>
      <c r="G13" s="3">
        <f t="shared" si="1"/>
        <v>-26.2</v>
      </c>
      <c r="H13" s="3">
        <f t="shared" si="2"/>
        <v>1</v>
      </c>
      <c r="I13" s="3">
        <v>4</v>
      </c>
      <c r="J13" s="18">
        <f t="shared" si="3"/>
        <v>8.4100000000001562E-2</v>
      </c>
      <c r="K13" s="23">
        <f t="shared" si="4"/>
        <v>0.2900000000000027</v>
      </c>
    </row>
    <row r="14" spans="1:27" x14ac:dyDescent="0.3">
      <c r="A14" s="3">
        <f t="shared" si="5"/>
        <v>11</v>
      </c>
      <c r="B14" s="3">
        <v>29.4</v>
      </c>
      <c r="C14" s="18" t="s">
        <v>13</v>
      </c>
      <c r="D14" s="15"/>
      <c r="E14" s="19">
        <v>1</v>
      </c>
      <c r="F14" s="3">
        <v>29.909999999999997</v>
      </c>
      <c r="G14" s="3">
        <f t="shared" si="1"/>
        <v>29.4</v>
      </c>
      <c r="H14" s="3">
        <f t="shared" si="2"/>
        <v>1</v>
      </c>
      <c r="I14" s="3">
        <v>4</v>
      </c>
      <c r="J14" s="18">
        <f t="shared" si="3"/>
        <v>0.26009999999999794</v>
      </c>
      <c r="K14" s="23">
        <f t="shared" si="4"/>
        <v>-0.50999999999999801</v>
      </c>
    </row>
    <row r="15" spans="1:27" x14ac:dyDescent="0.3">
      <c r="A15" s="3">
        <f t="shared" si="5"/>
        <v>12</v>
      </c>
      <c r="B15" s="3">
        <v>32.1</v>
      </c>
      <c r="C15" s="18" t="s">
        <v>13</v>
      </c>
      <c r="D15" s="15"/>
      <c r="E15" s="19">
        <f>E14+1</f>
        <v>2</v>
      </c>
      <c r="F15" s="3">
        <v>31.909999999999997</v>
      </c>
      <c r="G15" s="3">
        <f t="shared" si="1"/>
        <v>64.2</v>
      </c>
      <c r="H15" s="3">
        <f t="shared" si="2"/>
        <v>4</v>
      </c>
      <c r="I15" s="3">
        <v>16</v>
      </c>
      <c r="J15" s="18">
        <f t="shared" si="3"/>
        <v>3.6100000000001839E-2</v>
      </c>
      <c r="K15" s="23">
        <f t="shared" si="4"/>
        <v>0.19000000000000483</v>
      </c>
    </row>
    <row r="16" spans="1:27" ht="16.5" customHeight="1" x14ac:dyDescent="0.3">
      <c r="A16" s="3">
        <f t="shared" si="5"/>
        <v>13</v>
      </c>
      <c r="B16" s="3">
        <v>35.299999999999997</v>
      </c>
      <c r="C16" s="18" t="s">
        <v>13</v>
      </c>
      <c r="D16" s="15"/>
      <c r="E16" s="19">
        <f t="shared" ref="E16:E23" si="6">E15+1</f>
        <v>3</v>
      </c>
      <c r="F16" s="3">
        <v>33.909999999999997</v>
      </c>
      <c r="G16" s="3">
        <f t="shared" si="1"/>
        <v>105.89999999999999</v>
      </c>
      <c r="H16" s="3">
        <f t="shared" si="2"/>
        <v>9</v>
      </c>
      <c r="I16" s="3">
        <v>36</v>
      </c>
      <c r="J16" s="18">
        <f t="shared" si="3"/>
        <v>1.9321000000000015</v>
      </c>
      <c r="K16" s="23">
        <f t="shared" si="4"/>
        <v>1.3900000000000006</v>
      </c>
      <c r="M16" s="38" t="s">
        <v>14</v>
      </c>
      <c r="N16" s="39"/>
      <c r="O16" s="39"/>
      <c r="P16" s="39"/>
      <c r="Q16" s="39"/>
      <c r="R16" s="39"/>
      <c r="S16" s="40"/>
      <c r="U16" s="32" t="s">
        <v>15</v>
      </c>
      <c r="V16" s="33"/>
      <c r="W16" s="33"/>
      <c r="X16" s="33"/>
      <c r="Y16" s="33"/>
      <c r="Z16" s="33"/>
      <c r="AA16" s="34"/>
    </row>
    <row r="17" spans="1:27" x14ac:dyDescent="0.3">
      <c r="A17" s="3">
        <f t="shared" si="5"/>
        <v>14</v>
      </c>
      <c r="B17" s="3">
        <v>32.6</v>
      </c>
      <c r="C17" s="18" t="s">
        <v>13</v>
      </c>
      <c r="D17" s="15"/>
      <c r="E17" s="19">
        <f t="shared" si="6"/>
        <v>4</v>
      </c>
      <c r="F17" s="3">
        <v>35.909999999999997</v>
      </c>
      <c r="G17" s="3">
        <f t="shared" si="1"/>
        <v>130.4</v>
      </c>
      <c r="H17" s="3">
        <f t="shared" si="2"/>
        <v>16</v>
      </c>
      <c r="I17" s="3">
        <v>64</v>
      </c>
      <c r="J17" s="18">
        <f t="shared" si="3"/>
        <v>10.956099999999967</v>
      </c>
      <c r="K17" s="23">
        <f t="shared" si="4"/>
        <v>-3.3099999999999952</v>
      </c>
      <c r="M17" s="41"/>
      <c r="N17" s="42"/>
      <c r="O17" s="42"/>
      <c r="P17" s="42"/>
      <c r="Q17" s="42"/>
      <c r="R17" s="42"/>
      <c r="S17" s="43"/>
      <c r="U17" s="35"/>
      <c r="V17" s="36"/>
      <c r="W17" s="36"/>
      <c r="X17" s="36"/>
      <c r="Y17" s="36"/>
      <c r="Z17" s="36"/>
      <c r="AA17" s="37"/>
    </row>
    <row r="18" spans="1:27" x14ac:dyDescent="0.3">
      <c r="A18" s="3">
        <f t="shared" si="5"/>
        <v>15</v>
      </c>
      <c r="B18" s="3">
        <v>39.700000000000003</v>
      </c>
      <c r="C18" s="18" t="s">
        <v>13</v>
      </c>
      <c r="D18" s="15"/>
      <c r="E18" s="19">
        <f t="shared" si="6"/>
        <v>5</v>
      </c>
      <c r="F18" s="3">
        <v>37.909999999999997</v>
      </c>
      <c r="G18" s="3">
        <f t="shared" si="1"/>
        <v>198.5</v>
      </c>
      <c r="H18" s="3">
        <f t="shared" si="2"/>
        <v>25</v>
      </c>
      <c r="I18" s="3">
        <v>100</v>
      </c>
      <c r="J18" s="18">
        <f t="shared" si="3"/>
        <v>3.2041000000000226</v>
      </c>
      <c r="K18" s="23">
        <f t="shared" si="4"/>
        <v>1.7900000000000063</v>
      </c>
    </row>
    <row r="19" spans="1:27" x14ac:dyDescent="0.3">
      <c r="A19" s="3">
        <f t="shared" si="5"/>
        <v>16</v>
      </c>
      <c r="B19" s="3">
        <v>42.9</v>
      </c>
      <c r="C19" s="18" t="s">
        <v>13</v>
      </c>
      <c r="D19" s="15"/>
      <c r="E19" s="19">
        <f t="shared" si="6"/>
        <v>6</v>
      </c>
      <c r="F19" s="3">
        <v>39.909999999999997</v>
      </c>
      <c r="G19" s="3">
        <f t="shared" si="1"/>
        <v>257.39999999999998</v>
      </c>
      <c r="H19" s="3">
        <f t="shared" si="2"/>
        <v>36</v>
      </c>
      <c r="I19" s="3">
        <v>144</v>
      </c>
      <c r="J19" s="18">
        <f t="shared" si="3"/>
        <v>8.9401000000000117</v>
      </c>
      <c r="K19" s="23">
        <f t="shared" si="4"/>
        <v>2.990000000000002</v>
      </c>
    </row>
    <row r="20" spans="1:27" x14ac:dyDescent="0.3">
      <c r="A20" s="3">
        <f t="shared" si="5"/>
        <v>17</v>
      </c>
      <c r="B20" s="3">
        <v>41.2</v>
      </c>
      <c r="C20" s="18" t="s">
        <v>13</v>
      </c>
      <c r="D20" s="15"/>
      <c r="E20" s="19">
        <f t="shared" si="6"/>
        <v>7</v>
      </c>
      <c r="F20" s="3">
        <v>41.91</v>
      </c>
      <c r="G20" s="3">
        <f t="shared" si="1"/>
        <v>288.40000000000003</v>
      </c>
      <c r="H20" s="3">
        <f t="shared" si="2"/>
        <v>49</v>
      </c>
      <c r="I20" s="3">
        <v>196</v>
      </c>
      <c r="J20" s="18">
        <f t="shared" si="3"/>
        <v>0.50409999999999111</v>
      </c>
      <c r="K20" s="23">
        <f t="shared" si="4"/>
        <v>-0.70999999999999375</v>
      </c>
    </row>
    <row r="21" spans="1:27" x14ac:dyDescent="0.3">
      <c r="A21" s="3">
        <f t="shared" si="5"/>
        <v>18</v>
      </c>
      <c r="B21" s="3">
        <v>42.3</v>
      </c>
      <c r="C21" s="18" t="s">
        <v>13</v>
      </c>
      <c r="D21" s="15"/>
      <c r="E21" s="19">
        <f t="shared" si="6"/>
        <v>8</v>
      </c>
      <c r="F21" s="3">
        <v>43.91</v>
      </c>
      <c r="G21" s="3">
        <f t="shared" si="1"/>
        <v>338.4</v>
      </c>
      <c r="H21" s="3">
        <f t="shared" si="2"/>
        <v>64</v>
      </c>
      <c r="I21" s="3">
        <v>256</v>
      </c>
      <c r="J21" s="18">
        <f t="shared" si="3"/>
        <v>2.5920999999999981</v>
      </c>
      <c r="K21" s="23">
        <f t="shared" si="4"/>
        <v>-1.6099999999999994</v>
      </c>
    </row>
    <row r="22" spans="1:27" x14ac:dyDescent="0.3">
      <c r="A22" s="3">
        <f t="shared" si="5"/>
        <v>19</v>
      </c>
      <c r="B22" s="3">
        <v>44.4</v>
      </c>
      <c r="C22" s="18" t="s">
        <v>13</v>
      </c>
      <c r="D22" s="15"/>
      <c r="E22" s="19">
        <f t="shared" si="6"/>
        <v>9</v>
      </c>
      <c r="F22" s="3">
        <v>45.91</v>
      </c>
      <c r="G22" s="3">
        <f t="shared" si="1"/>
        <v>399.59999999999997</v>
      </c>
      <c r="H22" s="3">
        <f t="shared" si="2"/>
        <v>81</v>
      </c>
      <c r="I22" s="3">
        <v>324</v>
      </c>
      <c r="J22" s="18">
        <f t="shared" si="3"/>
        <v>2.2800999999999938</v>
      </c>
      <c r="K22" s="23">
        <f t="shared" si="4"/>
        <v>-1.509999999999998</v>
      </c>
    </row>
    <row r="23" spans="1:27" x14ac:dyDescent="0.3">
      <c r="A23" s="3">
        <f t="shared" si="5"/>
        <v>20</v>
      </c>
      <c r="B23" s="3">
        <v>48</v>
      </c>
      <c r="C23" s="18" t="s">
        <v>13</v>
      </c>
      <c r="D23" s="15"/>
      <c r="E23" s="19">
        <f t="shared" si="6"/>
        <v>10</v>
      </c>
      <c r="F23" s="3">
        <v>47.91</v>
      </c>
      <c r="G23" s="3">
        <f t="shared" si="1"/>
        <v>480</v>
      </c>
      <c r="H23" s="3">
        <f t="shared" si="2"/>
        <v>100</v>
      </c>
      <c r="I23" s="3">
        <v>400</v>
      </c>
      <c r="J23" s="18">
        <f t="shared" si="3"/>
        <v>8.1000000000006137E-3</v>
      </c>
      <c r="K23" s="24">
        <f t="shared" si="4"/>
        <v>9.0000000000003411E-2</v>
      </c>
    </row>
    <row r="24" spans="1:27" ht="111" customHeight="1" x14ac:dyDescent="0.3">
      <c r="A24" s="3"/>
      <c r="B24" s="3"/>
      <c r="C24" s="17" t="s">
        <v>16</v>
      </c>
      <c r="D24" s="16"/>
      <c r="E24" s="19"/>
      <c r="F24" s="3"/>
      <c r="G24" s="3">
        <f>SUM(G4:G23)</f>
        <v>1539.9999999999998</v>
      </c>
      <c r="H24" s="3">
        <f>SUM(H4:H23)</f>
        <v>770</v>
      </c>
      <c r="I24" s="3">
        <f>SUM(I4:I23)</f>
        <v>3080</v>
      </c>
      <c r="J24" s="18">
        <f>SUM(J4:J23)</f>
        <v>37.318000000000012</v>
      </c>
      <c r="K24" s="20"/>
    </row>
    <row r="25" spans="1:27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27" x14ac:dyDescent="0.3">
      <c r="A26" s="44" t="s">
        <v>17</v>
      </c>
      <c r="B26" s="45"/>
      <c r="C26" s="5" t="s">
        <v>18</v>
      </c>
      <c r="E26" s="49" t="s">
        <v>19</v>
      </c>
      <c r="F26" s="50"/>
      <c r="G26" s="13"/>
      <c r="H26" s="13"/>
    </row>
    <row r="27" spans="1:27" x14ac:dyDescent="0.3">
      <c r="A27" s="6" t="s">
        <v>20</v>
      </c>
      <c r="B27" s="3">
        <f>AVERAGE(B4:B23)</f>
        <v>27.909999999999997</v>
      </c>
      <c r="C27" s="7"/>
      <c r="E27" s="27" t="s">
        <v>21</v>
      </c>
      <c r="F27" s="27" t="s">
        <v>22</v>
      </c>
      <c r="G27" s="4"/>
      <c r="H27" s="4"/>
    </row>
    <row r="28" spans="1:27" x14ac:dyDescent="0.3">
      <c r="A28" s="6" t="s">
        <v>23</v>
      </c>
      <c r="B28" s="3">
        <f>VAR(B4:B23)</f>
        <v>164.06936842105279</v>
      </c>
      <c r="C28" s="7"/>
      <c r="E28" s="12">
        <f>0.5*(21 - 1.96 * SQRT(19))</f>
        <v>6.2282790353301394</v>
      </c>
      <c r="F28" s="12">
        <f>LOG(21,2)</f>
        <v>4.3923174227787607</v>
      </c>
      <c r="G28" s="4"/>
      <c r="H28" s="4"/>
    </row>
    <row r="29" spans="1:27" x14ac:dyDescent="0.3">
      <c r="A29" s="6" t="s">
        <v>24</v>
      </c>
      <c r="B29" s="3">
        <f>STDEV(B4:B23)</f>
        <v>12.808956570347672</v>
      </c>
      <c r="C29" s="7"/>
    </row>
    <row r="30" spans="1:27" x14ac:dyDescent="0.3">
      <c r="A30" s="6" t="s">
        <v>25</v>
      </c>
      <c r="B30" s="3">
        <f>MIN(B4:B23)</f>
        <v>6.7</v>
      </c>
      <c r="C30" s="7"/>
      <c r="E30" s="47" t="s">
        <v>26</v>
      </c>
      <c r="F30" s="48"/>
    </row>
    <row r="31" spans="1:27" x14ac:dyDescent="0.3">
      <c r="A31" s="6" t="s">
        <v>27</v>
      </c>
      <c r="B31" s="3">
        <f>MAX(B4:B23)</f>
        <v>48</v>
      </c>
      <c r="C31" s="7"/>
      <c r="E31" s="3" t="s">
        <v>28</v>
      </c>
      <c r="F31" s="3">
        <f>G24/H24</f>
        <v>1.9999999999999998</v>
      </c>
    </row>
    <row r="32" spans="1:27" x14ac:dyDescent="0.3">
      <c r="A32" s="6" t="s">
        <v>29</v>
      </c>
      <c r="B32" s="3">
        <f>MEDIAN(B4:B23)</f>
        <v>27.799999999999997</v>
      </c>
      <c r="C32" s="7"/>
      <c r="E32" s="3" t="s">
        <v>30</v>
      </c>
      <c r="F32" s="3">
        <f>B27</f>
        <v>27.909999999999997</v>
      </c>
    </row>
    <row r="33" spans="1:3" ht="72" customHeight="1" x14ac:dyDescent="0.3">
      <c r="A33" s="8" t="s">
        <v>31</v>
      </c>
      <c r="B33" s="9">
        <f>(B29/B27)*100</f>
        <v>45.8937892165807</v>
      </c>
      <c r="C33" s="10" t="s">
        <v>32</v>
      </c>
    </row>
    <row r="34" spans="1:3" x14ac:dyDescent="0.3">
      <c r="A34" s="44" t="s">
        <v>33</v>
      </c>
      <c r="B34" s="45"/>
      <c r="C34" s="5" t="s">
        <v>18</v>
      </c>
    </row>
    <row r="35" spans="1:3" x14ac:dyDescent="0.3">
      <c r="A35" s="6" t="s">
        <v>34</v>
      </c>
      <c r="B35" s="3" t="s">
        <v>35</v>
      </c>
      <c r="C35" s="7"/>
    </row>
    <row r="36" spans="1:3" x14ac:dyDescent="0.3">
      <c r="A36" s="6" t="s">
        <v>36</v>
      </c>
      <c r="B36" s="3">
        <f>(1/20)*I24</f>
        <v>154</v>
      </c>
      <c r="C36" s="7"/>
    </row>
    <row r="37" spans="1:3" x14ac:dyDescent="0.3">
      <c r="A37" s="6" t="s">
        <v>37</v>
      </c>
      <c r="B37" s="3">
        <f>(1/20)*J24</f>
        <v>1.8659000000000008</v>
      </c>
      <c r="C37" s="7"/>
    </row>
    <row r="38" spans="1:3" ht="56.25" x14ac:dyDescent="0.3">
      <c r="A38" s="8" t="s">
        <v>38</v>
      </c>
      <c r="B38" s="9">
        <f>B36/B28</f>
        <v>0.93862737134934493</v>
      </c>
      <c r="C38" s="10" t="s">
        <v>39</v>
      </c>
    </row>
    <row r="39" spans="1:3" x14ac:dyDescent="0.3">
      <c r="A39" s="44" t="s">
        <v>40</v>
      </c>
      <c r="B39" s="45"/>
      <c r="C39" s="5" t="s">
        <v>18</v>
      </c>
    </row>
    <row r="40" spans="1:3" x14ac:dyDescent="0.3">
      <c r="A40" s="6" t="s">
        <v>20</v>
      </c>
      <c r="B40" s="3">
        <f t="array" ref="B40">AVERAGE(K4:K23)</f>
        <v>2.7089441800853818E-15</v>
      </c>
      <c r="C40" s="7"/>
    </row>
    <row r="41" spans="1:3" x14ac:dyDescent="0.3">
      <c r="A41" s="6" t="s">
        <v>23</v>
      </c>
      <c r="B41" s="3">
        <f>VAR(K4:K23)</f>
        <v>1.9641052631578955</v>
      </c>
      <c r="C41" s="7"/>
    </row>
    <row r="42" spans="1:3" x14ac:dyDescent="0.3">
      <c r="A42" s="6" t="s">
        <v>24</v>
      </c>
      <c r="B42" s="3">
        <f>STDEV(K4:K23)</f>
        <v>1.40146539848756</v>
      </c>
      <c r="C42" s="7"/>
    </row>
    <row r="43" spans="1:3" x14ac:dyDescent="0.3">
      <c r="A43" s="6" t="s">
        <v>25</v>
      </c>
      <c r="B43" s="3">
        <f>MIN(K4:K23)</f>
        <v>-3.3099999999999952</v>
      </c>
      <c r="C43" s="7"/>
    </row>
    <row r="44" spans="1:3" x14ac:dyDescent="0.3">
      <c r="A44" s="6" t="s">
        <v>27</v>
      </c>
      <c r="B44" s="3">
        <f>MAX(K4:K23)</f>
        <v>2.990000000000002</v>
      </c>
      <c r="C44" s="7"/>
    </row>
    <row r="45" spans="1:3" x14ac:dyDescent="0.3">
      <c r="A45" s="6" t="s">
        <v>29</v>
      </c>
      <c r="B45" s="3">
        <f>MEDIAN(K4:K23)</f>
        <v>4.00000000000027E-2</v>
      </c>
      <c r="C45" s="7"/>
    </row>
    <row r="46" spans="1:3" ht="75" x14ac:dyDescent="0.3">
      <c r="A46" s="8" t="s">
        <v>31</v>
      </c>
      <c r="B46" s="9">
        <f>(B42/B40)*100</f>
        <v>5.1734746281977208E+16</v>
      </c>
      <c r="C46" s="10" t="s">
        <v>42</v>
      </c>
    </row>
    <row r="49" spans="1:11" x14ac:dyDescent="0.3">
      <c r="A49" s="31"/>
      <c r="B49" s="31"/>
    </row>
    <row r="50" spans="1:11" x14ac:dyDescent="0.3">
      <c r="A50" s="31"/>
      <c r="B50" s="31"/>
    </row>
    <row r="53" spans="1:11" x14ac:dyDescent="0.3">
      <c r="A53" s="2" t="s">
        <v>0</v>
      </c>
    </row>
    <row r="54" spans="1:11" x14ac:dyDescent="0.3">
      <c r="A54" s="46" t="s">
        <v>1</v>
      </c>
      <c r="B54" s="46"/>
      <c r="C54" s="30" t="s">
        <v>43</v>
      </c>
    </row>
    <row r="55" spans="1:11" ht="37.5" x14ac:dyDescent="0.3">
      <c r="A55" s="3" t="s">
        <v>2</v>
      </c>
      <c r="B55" s="3" t="s">
        <v>44</v>
      </c>
      <c r="C55" s="17" t="s">
        <v>45</v>
      </c>
      <c r="D55" s="14"/>
      <c r="E55" s="29" t="s">
        <v>5</v>
      </c>
      <c r="F55" s="3" t="s">
        <v>6</v>
      </c>
      <c r="G55" s="3" t="s">
        <v>7</v>
      </c>
      <c r="H55" s="3" t="s">
        <v>8</v>
      </c>
      <c r="I55" s="3" t="s">
        <v>9</v>
      </c>
      <c r="J55" s="3" t="s">
        <v>10</v>
      </c>
      <c r="K55" s="11" t="s">
        <v>11</v>
      </c>
    </row>
    <row r="56" spans="1:11" x14ac:dyDescent="0.3">
      <c r="A56" s="3">
        <v>1</v>
      </c>
      <c r="B56" s="3">
        <v>5.2</v>
      </c>
      <c r="C56" s="28" t="s">
        <v>12</v>
      </c>
      <c r="D56" s="15"/>
      <c r="E56" s="29">
        <f t="shared" ref="E56:E63" si="7">E57-1</f>
        <v>-10</v>
      </c>
      <c r="F56" s="3">
        <f t="array" ref="F56:F75">F83*(E56:E75)+F84</f>
        <v>5.348961038961038</v>
      </c>
      <c r="G56" s="3">
        <f>B56*E56</f>
        <v>-52</v>
      </c>
      <c r="H56" s="3">
        <f>POWER(E56,2)</f>
        <v>100</v>
      </c>
      <c r="I56" s="3">
        <f t="array" ref="I56:I75">POWER((F56:F75)-B79,2)</f>
        <v>1.9310170349131385E-2</v>
      </c>
      <c r="J56" s="3">
        <f>POWER(B56-F56,2)</f>
        <v>2.2189391128351835E-2</v>
      </c>
      <c r="K56" s="21">
        <f>B56-F56</f>
        <v>-0.14896103896103785</v>
      </c>
    </row>
    <row r="57" spans="1:11" x14ac:dyDescent="0.3">
      <c r="A57" s="3">
        <f>A56+1</f>
        <v>2</v>
      </c>
      <c r="B57" s="3">
        <v>5.4</v>
      </c>
      <c r="C57" s="28" t="s">
        <v>12</v>
      </c>
      <c r="D57" s="15"/>
      <c r="E57" s="29">
        <f t="shared" si="7"/>
        <v>-9</v>
      </c>
      <c r="F57" s="3">
        <v>5.335064935064934</v>
      </c>
      <c r="G57" s="3">
        <f t="shared" ref="G57:G75" si="8">B57*E57</f>
        <v>-48.6</v>
      </c>
      <c r="H57" s="3">
        <f t="shared" ref="H57:H75" si="9">POWER(E57,2)</f>
        <v>81</v>
      </c>
      <c r="I57" s="3">
        <v>1.5641237982796378E-2</v>
      </c>
      <c r="J57" s="25">
        <f t="shared" ref="J57:J75" si="10">POWER(B57-F57,2)</f>
        <v>4.2165626581212902E-3</v>
      </c>
      <c r="K57" s="22">
        <f t="shared" ref="K57:K75" si="11">B57-F57</f>
        <v>6.49350649350664E-2</v>
      </c>
    </row>
    <row r="58" spans="1:11" x14ac:dyDescent="0.3">
      <c r="A58" s="3">
        <f t="shared" ref="A58:A75" si="12">A57+1</f>
        <v>3</v>
      </c>
      <c r="B58" s="3">
        <v>6.1</v>
      </c>
      <c r="C58" s="28" t="s">
        <v>13</v>
      </c>
      <c r="D58" s="15"/>
      <c r="E58" s="29">
        <f t="shared" si="7"/>
        <v>-8</v>
      </c>
      <c r="F58" s="3">
        <v>5.3211688311688299</v>
      </c>
      <c r="G58" s="3">
        <f t="shared" si="8"/>
        <v>-48.8</v>
      </c>
      <c r="H58" s="3">
        <f t="shared" si="9"/>
        <v>64</v>
      </c>
      <c r="I58" s="3">
        <v>1.2358509023444007E-2</v>
      </c>
      <c r="J58" s="26">
        <f xml:space="preserve"> POWER(B58-F58,2)</f>
        <v>0.60657798954292608</v>
      </c>
      <c r="K58" s="23">
        <f t="shared" si="11"/>
        <v>0.77883116883116976</v>
      </c>
    </row>
    <row r="59" spans="1:11" x14ac:dyDescent="0.3">
      <c r="A59" s="3">
        <f t="shared" si="12"/>
        <v>4</v>
      </c>
      <c r="B59" s="3">
        <v>3.1</v>
      </c>
      <c r="C59" s="28" t="s">
        <v>12</v>
      </c>
      <c r="D59" s="15"/>
      <c r="E59" s="29">
        <f t="shared" si="7"/>
        <v>-7</v>
      </c>
      <c r="F59" s="3">
        <v>5.3072727272727258</v>
      </c>
      <c r="G59" s="3">
        <f t="shared" si="8"/>
        <v>-21.7</v>
      </c>
      <c r="H59" s="3">
        <f t="shared" si="9"/>
        <v>49</v>
      </c>
      <c r="I59" s="3">
        <v>9.4619834710742753E-3</v>
      </c>
      <c r="J59" s="28">
        <f t="shared" si="10"/>
        <v>4.8720528925619764</v>
      </c>
      <c r="K59" s="23">
        <f t="shared" si="11"/>
        <v>-2.2072727272727257</v>
      </c>
    </row>
    <row r="60" spans="1:11" x14ac:dyDescent="0.3">
      <c r="A60" s="3">
        <f t="shared" si="12"/>
        <v>5</v>
      </c>
      <c r="B60" s="3">
        <v>5.4</v>
      </c>
      <c r="C60" s="28" t="s">
        <v>12</v>
      </c>
      <c r="D60" s="15"/>
      <c r="E60" s="29">
        <f t="shared" si="7"/>
        <v>-6</v>
      </c>
      <c r="F60" s="3">
        <v>5.2933766233766226</v>
      </c>
      <c r="G60" s="3">
        <f t="shared" si="8"/>
        <v>-32.400000000000006</v>
      </c>
      <c r="H60" s="3">
        <f t="shared" si="9"/>
        <v>36</v>
      </c>
      <c r="I60" s="3">
        <v>6.9516613256873283E-3</v>
      </c>
      <c r="J60" s="26">
        <f t="shared" si="10"/>
        <v>1.1368544442570653E-2</v>
      </c>
      <c r="K60" s="23">
        <f t="shared" si="11"/>
        <v>0.10662337662337773</v>
      </c>
    </row>
    <row r="61" spans="1:11" x14ac:dyDescent="0.3">
      <c r="A61" s="3">
        <f t="shared" si="12"/>
        <v>6</v>
      </c>
      <c r="B61" s="3">
        <v>6.4</v>
      </c>
      <c r="C61" s="28" t="s">
        <v>13</v>
      </c>
      <c r="D61" s="15"/>
      <c r="E61" s="29">
        <f t="shared" si="7"/>
        <v>-5</v>
      </c>
      <c r="F61" s="3">
        <v>5.2794805194805186</v>
      </c>
      <c r="G61" s="3">
        <f t="shared" si="8"/>
        <v>-32</v>
      </c>
      <c r="H61" s="3">
        <f t="shared" si="9"/>
        <v>25</v>
      </c>
      <c r="I61" s="3">
        <v>4.8275425872828463E-3</v>
      </c>
      <c r="J61" s="28">
        <f t="shared" si="10"/>
        <v>1.2555639062236494</v>
      </c>
      <c r="K61" s="23">
        <f t="shared" si="11"/>
        <v>1.1205194805194818</v>
      </c>
    </row>
    <row r="62" spans="1:11" x14ac:dyDescent="0.3">
      <c r="A62" s="3">
        <f t="shared" si="12"/>
        <v>7</v>
      </c>
      <c r="B62" s="3">
        <v>7.2</v>
      </c>
      <c r="C62" s="28" t="s">
        <v>13</v>
      </c>
      <c r="D62" s="15"/>
      <c r="E62" s="29">
        <f t="shared" si="7"/>
        <v>-4</v>
      </c>
      <c r="F62" s="3">
        <v>5.2655844155844145</v>
      </c>
      <c r="G62" s="3">
        <f t="shared" si="8"/>
        <v>-28.8</v>
      </c>
      <c r="H62" s="3">
        <f t="shared" si="9"/>
        <v>16</v>
      </c>
      <c r="I62" s="3">
        <v>3.0896272558610018E-3</v>
      </c>
      <c r="J62" s="28">
        <f t="shared" si="10"/>
        <v>3.7419636532298921</v>
      </c>
      <c r="K62" s="23">
        <f t="shared" si="11"/>
        <v>1.9344155844155857</v>
      </c>
    </row>
    <row r="63" spans="1:11" x14ac:dyDescent="0.3">
      <c r="A63" s="3">
        <f t="shared" si="12"/>
        <v>8</v>
      </c>
      <c r="B63" s="3">
        <v>6.5</v>
      </c>
      <c r="C63" s="28" t="s">
        <v>13</v>
      </c>
      <c r="D63" s="15"/>
      <c r="E63" s="29">
        <f t="shared" si="7"/>
        <v>-3</v>
      </c>
      <c r="F63" s="3">
        <v>5.2516883116883104</v>
      </c>
      <c r="G63" s="3">
        <f t="shared" si="8"/>
        <v>-19.5</v>
      </c>
      <c r="H63" s="3">
        <f t="shared" si="9"/>
        <v>9</v>
      </c>
      <c r="I63" s="3">
        <v>1.737915331421795E-3</v>
      </c>
      <c r="J63" s="28">
        <f t="shared" si="10"/>
        <v>1.5582820711755809</v>
      </c>
      <c r="K63" s="23">
        <f t="shared" si="11"/>
        <v>1.2483116883116896</v>
      </c>
    </row>
    <row r="64" spans="1:11" x14ac:dyDescent="0.3">
      <c r="A64" s="3">
        <f t="shared" si="12"/>
        <v>9</v>
      </c>
      <c r="B64" s="3">
        <v>4.5</v>
      </c>
      <c r="C64" s="28" t="s">
        <v>12</v>
      </c>
      <c r="D64" s="15"/>
      <c r="E64" s="29">
        <f>E65-1</f>
        <v>-2</v>
      </c>
      <c r="F64" s="3">
        <v>5.2377922077922072</v>
      </c>
      <c r="G64" s="3">
        <f t="shared" si="8"/>
        <v>-9</v>
      </c>
      <c r="H64" s="3">
        <f t="shared" si="9"/>
        <v>4</v>
      </c>
      <c r="I64" s="3">
        <v>7.7240681396527518E-4</v>
      </c>
      <c r="J64" s="28">
        <f t="shared" si="10"/>
        <v>0.54433734187889948</v>
      </c>
      <c r="K64" s="23">
        <f t="shared" si="11"/>
        <v>-0.73779220779220722</v>
      </c>
    </row>
    <row r="65" spans="1:29" x14ac:dyDescent="0.3">
      <c r="A65" s="3">
        <f t="shared" si="12"/>
        <v>10</v>
      </c>
      <c r="B65" s="3">
        <v>3.3</v>
      </c>
      <c r="C65" s="28" t="s">
        <v>12</v>
      </c>
      <c r="D65" s="15"/>
      <c r="E65" s="29">
        <v>-1</v>
      </c>
      <c r="F65" s="3">
        <v>5.2238961038961031</v>
      </c>
      <c r="G65" s="3">
        <f t="shared" si="8"/>
        <v>-3.3</v>
      </c>
      <c r="H65" s="3">
        <f t="shared" si="9"/>
        <v>1</v>
      </c>
      <c r="I65" s="3">
        <v>1.9310170349131879E-4</v>
      </c>
      <c r="J65" s="28">
        <f t="shared" si="10"/>
        <v>3.7013762185866059</v>
      </c>
      <c r="K65" s="23">
        <f t="shared" si="11"/>
        <v>-1.9238961038961033</v>
      </c>
    </row>
    <row r="66" spans="1:29" x14ac:dyDescent="0.3">
      <c r="A66" s="3">
        <f t="shared" si="12"/>
        <v>11</v>
      </c>
      <c r="B66" s="3">
        <v>2.2000000000000002</v>
      </c>
      <c r="C66" s="28" t="s">
        <v>12</v>
      </c>
      <c r="D66" s="15"/>
      <c r="E66" s="29">
        <v>1</v>
      </c>
      <c r="F66" s="3">
        <v>5.196103896103895</v>
      </c>
      <c r="G66" s="3">
        <f t="shared" si="8"/>
        <v>2.2000000000000002</v>
      </c>
      <c r="H66" s="3">
        <f t="shared" si="9"/>
        <v>1</v>
      </c>
      <c r="I66" s="3">
        <v>1.9310170349131879E-4</v>
      </c>
      <c r="J66" s="28">
        <f t="shared" si="10"/>
        <v>8.9766385562489379</v>
      </c>
      <c r="K66" s="23">
        <f t="shared" si="11"/>
        <v>-2.9961038961038948</v>
      </c>
    </row>
    <row r="67" spans="1:29" x14ac:dyDescent="0.3">
      <c r="A67" s="3">
        <f t="shared" si="12"/>
        <v>12</v>
      </c>
      <c r="B67" s="3">
        <v>5.5</v>
      </c>
      <c r="C67" s="28" t="s">
        <v>13</v>
      </c>
      <c r="D67" s="15"/>
      <c r="E67" s="29">
        <f>E66+1</f>
        <v>2</v>
      </c>
      <c r="F67" s="3">
        <v>5.1822077922077909</v>
      </c>
      <c r="G67" s="3">
        <f t="shared" si="8"/>
        <v>11</v>
      </c>
      <c r="H67" s="3">
        <f t="shared" si="9"/>
        <v>4</v>
      </c>
      <c r="I67" s="3">
        <v>7.7240681396527518E-4</v>
      </c>
      <c r="J67" s="28">
        <f t="shared" si="10"/>
        <v>0.10099188733344659</v>
      </c>
      <c r="K67" s="23">
        <f t="shared" si="11"/>
        <v>0.31779220779220907</v>
      </c>
    </row>
    <row r="68" spans="1:29" x14ac:dyDescent="0.3">
      <c r="A68" s="3">
        <f t="shared" si="12"/>
        <v>13</v>
      </c>
      <c r="B68" s="3">
        <v>6.2</v>
      </c>
      <c r="C68" s="28" t="s">
        <v>13</v>
      </c>
      <c r="D68" s="15"/>
      <c r="E68" s="29">
        <f t="shared" ref="E68:E75" si="13">E67+1</f>
        <v>3</v>
      </c>
      <c r="F68" s="3">
        <v>5.1683116883116877</v>
      </c>
      <c r="G68" s="3">
        <f t="shared" si="8"/>
        <v>18.600000000000001</v>
      </c>
      <c r="H68" s="3">
        <f t="shared" si="9"/>
        <v>9</v>
      </c>
      <c r="I68" s="3">
        <v>1.737915331421795E-3</v>
      </c>
      <c r="J68" s="28">
        <f t="shared" si="10"/>
        <v>1.0643807724742804</v>
      </c>
      <c r="K68" s="23">
        <f t="shared" si="11"/>
        <v>1.0316883116883124</v>
      </c>
      <c r="M68" s="57" t="s">
        <v>58</v>
      </c>
      <c r="N68" s="57"/>
      <c r="O68" s="57"/>
      <c r="P68" s="57"/>
      <c r="Q68" s="57"/>
      <c r="R68" s="57"/>
      <c r="S68" s="57"/>
      <c r="T68" s="57"/>
      <c r="V68" s="57" t="s">
        <v>15</v>
      </c>
      <c r="W68" s="57"/>
      <c r="X68" s="57"/>
      <c r="Y68" s="57"/>
      <c r="Z68" s="57"/>
      <c r="AA68" s="57"/>
      <c r="AB68" s="57"/>
      <c r="AC68" s="57"/>
    </row>
    <row r="69" spans="1:29" x14ac:dyDescent="0.3">
      <c r="A69" s="3">
        <f t="shared" si="12"/>
        <v>14</v>
      </c>
      <c r="B69" s="3">
        <v>6.6</v>
      </c>
      <c r="C69" s="28" t="s">
        <v>13</v>
      </c>
      <c r="D69" s="15"/>
      <c r="E69" s="29">
        <f t="shared" si="13"/>
        <v>4</v>
      </c>
      <c r="F69" s="3">
        <v>5.1544155844155837</v>
      </c>
      <c r="G69" s="3">
        <f t="shared" si="8"/>
        <v>26.4</v>
      </c>
      <c r="H69" s="3">
        <f t="shared" si="9"/>
        <v>16</v>
      </c>
      <c r="I69" s="3">
        <v>3.0896272558610018E-3</v>
      </c>
      <c r="J69" s="28">
        <f t="shared" si="10"/>
        <v>2.0897143025805374</v>
      </c>
      <c r="K69" s="23">
        <f t="shared" si="11"/>
        <v>1.445584415584416</v>
      </c>
      <c r="M69" s="57"/>
      <c r="N69" s="57"/>
      <c r="O69" s="57"/>
      <c r="P69" s="57"/>
      <c r="Q69" s="57"/>
      <c r="R69" s="57"/>
      <c r="S69" s="57"/>
      <c r="T69" s="57"/>
      <c r="V69" s="57"/>
      <c r="W69" s="57"/>
      <c r="X69" s="57"/>
      <c r="Y69" s="57"/>
      <c r="Z69" s="57"/>
      <c r="AA69" s="57"/>
      <c r="AB69" s="57"/>
      <c r="AC69" s="57"/>
    </row>
    <row r="70" spans="1:29" x14ac:dyDescent="0.3">
      <c r="A70" s="3">
        <f t="shared" si="12"/>
        <v>15</v>
      </c>
      <c r="B70" s="3">
        <v>5.5</v>
      </c>
      <c r="C70" s="28" t="s">
        <v>13</v>
      </c>
      <c r="D70" s="15"/>
      <c r="E70" s="29">
        <f t="shared" si="13"/>
        <v>5</v>
      </c>
      <c r="F70" s="3">
        <v>5.1405194805194796</v>
      </c>
      <c r="G70" s="3">
        <f t="shared" si="8"/>
        <v>27.5</v>
      </c>
      <c r="H70" s="3">
        <f t="shared" si="9"/>
        <v>25</v>
      </c>
      <c r="I70" s="3">
        <v>4.8275425872828463E-3</v>
      </c>
      <c r="J70" s="28">
        <f t="shared" si="10"/>
        <v>0.1292262438859848</v>
      </c>
      <c r="K70" s="23">
        <f t="shared" si="11"/>
        <v>0.3594805194805204</v>
      </c>
      <c r="M70" s="57"/>
      <c r="N70" s="57"/>
      <c r="O70" s="57"/>
      <c r="P70" s="57"/>
      <c r="Q70" s="57"/>
      <c r="R70" s="57"/>
      <c r="S70" s="57"/>
      <c r="T70" s="57"/>
      <c r="V70" s="57"/>
      <c r="W70" s="57"/>
      <c r="X70" s="57"/>
      <c r="Y70" s="57"/>
      <c r="Z70" s="57"/>
      <c r="AA70" s="57"/>
      <c r="AB70" s="57"/>
      <c r="AC70" s="57"/>
    </row>
    <row r="71" spans="1:29" x14ac:dyDescent="0.3">
      <c r="A71" s="3">
        <f t="shared" si="12"/>
        <v>16</v>
      </c>
      <c r="B71" s="3">
        <v>4.3</v>
      </c>
      <c r="C71" s="28" t="s">
        <v>12</v>
      </c>
      <c r="D71" s="15"/>
      <c r="E71" s="29">
        <f t="shared" si="13"/>
        <v>6</v>
      </c>
      <c r="F71" s="3">
        <v>5.1266233766233755</v>
      </c>
      <c r="G71" s="3">
        <f t="shared" si="8"/>
        <v>25.799999999999997</v>
      </c>
      <c r="H71" s="3">
        <f t="shared" si="9"/>
        <v>36</v>
      </c>
      <c r="I71" s="3">
        <v>6.9516613256873283E-3</v>
      </c>
      <c r="J71" s="28">
        <f t="shared" si="10"/>
        <v>0.68330620678023124</v>
      </c>
      <c r="K71" s="23">
        <f t="shared" si="11"/>
        <v>-0.82662337662337571</v>
      </c>
    </row>
    <row r="72" spans="1:29" x14ac:dyDescent="0.3">
      <c r="A72" s="3">
        <f t="shared" si="12"/>
        <v>17</v>
      </c>
      <c r="B72" s="3">
        <v>6.3</v>
      </c>
      <c r="C72" s="28" t="s">
        <v>13</v>
      </c>
      <c r="D72" s="15"/>
      <c r="E72" s="29">
        <f t="shared" si="13"/>
        <v>7</v>
      </c>
      <c r="F72" s="3">
        <v>5.1127272727272723</v>
      </c>
      <c r="G72" s="3">
        <f t="shared" si="8"/>
        <v>44.1</v>
      </c>
      <c r="H72" s="3">
        <f t="shared" si="9"/>
        <v>49</v>
      </c>
      <c r="I72" s="3">
        <v>9.4619834710742753E-3</v>
      </c>
      <c r="J72" s="28">
        <f t="shared" si="10"/>
        <v>1.4096165289256204</v>
      </c>
      <c r="K72" s="23">
        <f t="shared" si="11"/>
        <v>1.1872727272727275</v>
      </c>
    </row>
    <row r="73" spans="1:29" x14ac:dyDescent="0.3">
      <c r="A73" s="3">
        <f t="shared" si="12"/>
        <v>18</v>
      </c>
      <c r="B73" s="3">
        <v>5.5</v>
      </c>
      <c r="C73" s="28" t="s">
        <v>13</v>
      </c>
      <c r="D73" s="15"/>
      <c r="E73" s="29">
        <f t="shared" si="13"/>
        <v>8</v>
      </c>
      <c r="F73" s="3">
        <v>5.0988311688311683</v>
      </c>
      <c r="G73" s="3">
        <f t="shared" si="8"/>
        <v>44</v>
      </c>
      <c r="H73" s="3">
        <f t="shared" si="9"/>
        <v>64</v>
      </c>
      <c r="I73" s="3">
        <v>1.2358509023444007E-2</v>
      </c>
      <c r="J73" s="28">
        <f t="shared" si="10"/>
        <v>0.16093643110136663</v>
      </c>
      <c r="K73" s="23">
        <f t="shared" si="11"/>
        <v>0.40116883116883173</v>
      </c>
    </row>
    <row r="74" spans="1:29" x14ac:dyDescent="0.3">
      <c r="A74" s="3">
        <f t="shared" si="12"/>
        <v>19</v>
      </c>
      <c r="B74" s="3">
        <v>4.2</v>
      </c>
      <c r="C74" s="28" t="s">
        <v>12</v>
      </c>
      <c r="D74" s="15"/>
      <c r="E74" s="29">
        <f t="shared" si="13"/>
        <v>9</v>
      </c>
      <c r="F74" s="3">
        <v>5.0849350649350642</v>
      </c>
      <c r="G74" s="3">
        <f t="shared" si="8"/>
        <v>37.800000000000004</v>
      </c>
      <c r="H74" s="3">
        <f t="shared" si="9"/>
        <v>81</v>
      </c>
      <c r="I74" s="3">
        <v>1.5641237982796378E-2</v>
      </c>
      <c r="J74" s="28">
        <f t="shared" si="10"/>
        <v>0.78311006915162595</v>
      </c>
      <c r="K74" s="23">
        <f t="shared" si="11"/>
        <v>-0.88493506493506402</v>
      </c>
    </row>
    <row r="75" spans="1:29" x14ac:dyDescent="0.3">
      <c r="A75" s="3">
        <f t="shared" si="12"/>
        <v>20</v>
      </c>
      <c r="B75" s="3">
        <v>4.8</v>
      </c>
      <c r="C75" s="28" t="s">
        <v>12</v>
      </c>
      <c r="D75" s="15"/>
      <c r="E75" s="29">
        <f t="shared" si="13"/>
        <v>10</v>
      </c>
      <c r="F75" s="3">
        <v>5.0710389610389601</v>
      </c>
      <c r="G75" s="3">
        <f t="shared" si="8"/>
        <v>48</v>
      </c>
      <c r="H75" s="3">
        <f t="shared" si="9"/>
        <v>100</v>
      </c>
      <c r="I75" s="3">
        <v>1.9310170349131385E-2</v>
      </c>
      <c r="J75" s="28">
        <f t="shared" si="10"/>
        <v>7.3462118401079038E-2</v>
      </c>
      <c r="K75" s="24">
        <f t="shared" si="11"/>
        <v>-0.2710389610389603</v>
      </c>
    </row>
    <row r="76" spans="1:29" ht="112.5" x14ac:dyDescent="0.3">
      <c r="A76" s="3"/>
      <c r="B76" s="3"/>
      <c r="C76" s="17" t="s">
        <v>46</v>
      </c>
      <c r="D76" s="16"/>
      <c r="E76" s="29"/>
      <c r="F76" s="3"/>
      <c r="G76" s="3">
        <f>SUM(G56:G75)</f>
        <v>-10.699999999999967</v>
      </c>
      <c r="H76" s="3">
        <f>SUM(H56:H75)</f>
        <v>770</v>
      </c>
      <c r="I76" s="3">
        <f>SUM(I56:I75)</f>
        <v>0.1486883116883112</v>
      </c>
      <c r="J76" s="28">
        <f>SUM(J56:J75)</f>
        <v>31.789311688311678</v>
      </c>
      <c r="K76" s="20"/>
    </row>
    <row r="77" spans="1:29" ht="19.5" thickBot="1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29" x14ac:dyDescent="0.3">
      <c r="A78" s="44" t="s">
        <v>17</v>
      </c>
      <c r="B78" s="45"/>
      <c r="C78" s="5" t="s">
        <v>18</v>
      </c>
      <c r="E78" s="51" t="s">
        <v>19</v>
      </c>
      <c r="F78" s="52"/>
      <c r="G78" s="13"/>
      <c r="H78" s="13"/>
    </row>
    <row r="79" spans="1:29" x14ac:dyDescent="0.3">
      <c r="A79" s="6" t="s">
        <v>20</v>
      </c>
      <c r="B79" s="3">
        <f>AVERAGE(B56:B75)</f>
        <v>5.2099999999999991</v>
      </c>
      <c r="C79" s="7"/>
      <c r="E79" s="27" t="s">
        <v>21</v>
      </c>
      <c r="F79" s="27" t="s">
        <v>22</v>
      </c>
      <c r="G79" s="4"/>
      <c r="H79" s="4"/>
    </row>
    <row r="80" spans="1:29" x14ac:dyDescent="0.3">
      <c r="A80" s="6" t="s">
        <v>23</v>
      </c>
      <c r="B80" s="3">
        <f>VAR(B56:B75)</f>
        <v>1.6809473684210581</v>
      </c>
      <c r="C80" s="7"/>
      <c r="E80" s="12">
        <f>0.5*(21 - 1.96 * SQRT(19))</f>
        <v>6.2282790353301394</v>
      </c>
      <c r="F80" s="12">
        <f>LOG(21,2)</f>
        <v>4.3923174227787607</v>
      </c>
      <c r="G80" s="4"/>
      <c r="H80" s="4"/>
    </row>
    <row r="81" spans="1:6" x14ac:dyDescent="0.3">
      <c r="A81" s="6" t="s">
        <v>24</v>
      </c>
      <c r="B81" s="3">
        <f>STDEV(B56:B75)</f>
        <v>1.2965135434776831</v>
      </c>
      <c r="C81" s="7"/>
    </row>
    <row r="82" spans="1:6" x14ac:dyDescent="0.3">
      <c r="A82" s="6" t="s">
        <v>25</v>
      </c>
      <c r="B82" s="3">
        <f>MIN(B56:B75)</f>
        <v>2.2000000000000002</v>
      </c>
      <c r="C82" s="7"/>
      <c r="E82" s="47" t="s">
        <v>26</v>
      </c>
      <c r="F82" s="48"/>
    </row>
    <row r="83" spans="1:6" x14ac:dyDescent="0.3">
      <c r="A83" s="6" t="s">
        <v>27</v>
      </c>
      <c r="B83" s="3">
        <f>MAX(B56:B75)</f>
        <v>7.2</v>
      </c>
      <c r="C83" s="7"/>
      <c r="E83" s="3" t="s">
        <v>28</v>
      </c>
      <c r="F83" s="3">
        <f>G76/H76</f>
        <v>-1.3896103896103854E-2</v>
      </c>
    </row>
    <row r="84" spans="1:6" x14ac:dyDescent="0.3">
      <c r="A84" s="6" t="s">
        <v>29</v>
      </c>
      <c r="B84" s="3">
        <f>MEDIAN(B56:B75)</f>
        <v>5.45</v>
      </c>
      <c r="C84" s="7"/>
      <c r="E84" s="3" t="s">
        <v>30</v>
      </c>
      <c r="F84" s="3">
        <f>B79</f>
        <v>5.2099999999999991</v>
      </c>
    </row>
    <row r="85" spans="1:6" ht="38.25" thickBot="1" x14ac:dyDescent="0.35">
      <c r="A85" s="8" t="s">
        <v>31</v>
      </c>
      <c r="B85" s="9">
        <f>(B81/B79)*100</f>
        <v>24.885096803794308</v>
      </c>
      <c r="C85" s="10" t="s">
        <v>47</v>
      </c>
    </row>
    <row r="86" spans="1:6" x14ac:dyDescent="0.3">
      <c r="A86" s="44" t="s">
        <v>33</v>
      </c>
      <c r="B86" s="45"/>
      <c r="C86" s="5" t="s">
        <v>18</v>
      </c>
    </row>
    <row r="87" spans="1:6" x14ac:dyDescent="0.3">
      <c r="A87" s="6" t="s">
        <v>34</v>
      </c>
      <c r="B87" s="3" t="s">
        <v>48</v>
      </c>
      <c r="C87" s="7"/>
    </row>
    <row r="88" spans="1:6" x14ac:dyDescent="0.3">
      <c r="A88" s="6" t="s">
        <v>36</v>
      </c>
      <c r="B88" s="3">
        <f>(1/20)*I76</f>
        <v>7.4344155844155609E-3</v>
      </c>
      <c r="C88" s="7"/>
    </row>
    <row r="89" spans="1:6" x14ac:dyDescent="0.3">
      <c r="A89" s="6" t="s">
        <v>37</v>
      </c>
      <c r="B89" s="3">
        <f>(1/20)*J76</f>
        <v>1.5894655844155841</v>
      </c>
      <c r="C89" s="7"/>
    </row>
    <row r="90" spans="1:6" ht="57" thickBot="1" x14ac:dyDescent="0.35">
      <c r="A90" s="8" t="s">
        <v>38</v>
      </c>
      <c r="B90" s="9">
        <f>B88/B80</f>
        <v>4.4227533378387879E-3</v>
      </c>
      <c r="C90" s="10" t="s">
        <v>49</v>
      </c>
    </row>
    <row r="91" spans="1:6" x14ac:dyDescent="0.3">
      <c r="A91" s="44" t="s">
        <v>40</v>
      </c>
      <c r="B91" s="45"/>
      <c r="C91" s="5" t="s">
        <v>18</v>
      </c>
    </row>
    <row r="92" spans="1:6" x14ac:dyDescent="0.3">
      <c r="A92" s="6" t="s">
        <v>20</v>
      </c>
      <c r="B92" s="3">
        <f>AVERAGE(K56:K75)</f>
        <v>9.5479180117763459E-16</v>
      </c>
      <c r="C92" s="7"/>
    </row>
    <row r="93" spans="1:6" x14ac:dyDescent="0.3">
      <c r="A93" s="6" t="s">
        <v>23</v>
      </c>
      <c r="B93" s="3">
        <f>VAR(K56:K75)</f>
        <v>1.6731216678058778</v>
      </c>
      <c r="C93" s="7"/>
    </row>
    <row r="94" spans="1:6" x14ac:dyDescent="0.3">
      <c r="A94" s="6" t="s">
        <v>24</v>
      </c>
      <c r="B94" s="3">
        <f>STDEV(K56:K75)</f>
        <v>1.2934920439669808</v>
      </c>
      <c r="C94" s="7"/>
    </row>
    <row r="95" spans="1:6" x14ac:dyDescent="0.3">
      <c r="A95" s="6" t="s">
        <v>25</v>
      </c>
      <c r="B95" s="3">
        <f>MIN(K56:K75)</f>
        <v>-2.9961038961038948</v>
      </c>
      <c r="C95" s="7"/>
    </row>
    <row r="96" spans="1:6" x14ac:dyDescent="0.3">
      <c r="A96" s="6" t="s">
        <v>27</v>
      </c>
      <c r="B96" s="3">
        <f>MAX(K56:K75)</f>
        <v>1.9344155844155857</v>
      </c>
      <c r="C96" s="7"/>
    </row>
    <row r="97" spans="1:6" x14ac:dyDescent="0.3">
      <c r="A97" s="6" t="s">
        <v>29</v>
      </c>
      <c r="B97" s="3">
        <f>MEDIAN(K56:K75)</f>
        <v>0.2122077922077934</v>
      </c>
      <c r="C97" s="7"/>
    </row>
    <row r="98" spans="1:6" ht="38.25" thickBot="1" x14ac:dyDescent="0.35">
      <c r="A98" s="8" t="s">
        <v>31</v>
      </c>
      <c r="B98" s="9">
        <f>(B94/B92)*100</f>
        <v>1.3547372760968363E+17</v>
      </c>
      <c r="C98" s="10" t="s">
        <v>50</v>
      </c>
    </row>
    <row r="101" spans="1:6" x14ac:dyDescent="0.3">
      <c r="A101" s="3" t="s">
        <v>51</v>
      </c>
    </row>
    <row r="103" spans="1:6" x14ac:dyDescent="0.3">
      <c r="A103" s="3" t="s">
        <v>28</v>
      </c>
      <c r="B103" s="28" t="s">
        <v>30</v>
      </c>
      <c r="C103" s="3" t="s">
        <v>52</v>
      </c>
      <c r="D103" s="28" t="s">
        <v>53</v>
      </c>
      <c r="E103" s="53" t="s">
        <v>54</v>
      </c>
      <c r="F103"/>
    </row>
    <row r="104" spans="1:6" x14ac:dyDescent="0.3">
      <c r="A104" s="3">
        <v>0.54984845633834079</v>
      </c>
      <c r="B104" s="28">
        <v>3.1054785397794058</v>
      </c>
      <c r="C104" s="3">
        <f t="array" ref="C104:C123">A104*SIN(B104*(B56:B75))</f>
        <v>-0.23446336921679647</v>
      </c>
      <c r="D104" s="28">
        <f t="array" ref="D104">SUM((B56:B75 - C104:C123)^2)</f>
        <v>571.48323023551677</v>
      </c>
      <c r="E104" s="54">
        <f t="array" ref="E104:E123">B56:B75 - C104:C123</f>
        <v>5.4344633692167967</v>
      </c>
      <c r="F104"/>
    </row>
    <row r="105" spans="1:6" x14ac:dyDescent="0.3">
      <c r="A105" s="4"/>
      <c r="B105" s="4"/>
      <c r="C105" s="3">
        <v>-0.48009837772972896</v>
      </c>
      <c r="D105" s="55"/>
      <c r="E105" s="54">
        <v>5.8800983777297295</v>
      </c>
    </row>
    <row r="106" spans="1:6" x14ac:dyDescent="0.3">
      <c r="A106" s="4"/>
      <c r="B106" s="4"/>
      <c r="C106" s="3">
        <v>5.1534769138822482E-2</v>
      </c>
      <c r="D106" s="55"/>
      <c r="E106" s="54">
        <v>6.0484652308611775</v>
      </c>
    </row>
    <row r="107" spans="1:6" x14ac:dyDescent="0.3">
      <c r="A107" s="4"/>
      <c r="B107" s="4"/>
      <c r="C107" s="3">
        <v>-0.11042628266820306</v>
      </c>
      <c r="D107" s="55"/>
      <c r="E107" s="54">
        <v>3.2104262826682031</v>
      </c>
    </row>
    <row r="108" spans="1:6" x14ac:dyDescent="0.3">
      <c r="A108" s="4"/>
      <c r="B108" s="4"/>
      <c r="C108" s="3">
        <v>-0.48009837772972896</v>
      </c>
      <c r="D108" s="55"/>
      <c r="E108" s="54">
        <v>5.8800983777297295</v>
      </c>
    </row>
    <row r="109" spans="1:6" x14ac:dyDescent="0.3">
      <c r="A109" s="4"/>
      <c r="B109" s="4"/>
      <c r="C109" s="3">
        <v>0.47010785199471344</v>
      </c>
      <c r="D109" s="55"/>
      <c r="E109" s="54">
        <v>5.9298921480052869</v>
      </c>
    </row>
    <row r="110" spans="1:6" x14ac:dyDescent="0.3">
      <c r="A110" s="4"/>
      <c r="B110" s="4"/>
      <c r="C110" s="3">
        <v>-0.19796032984254588</v>
      </c>
      <c r="D110" s="55"/>
      <c r="E110" s="54">
        <v>7.3979603298425465</v>
      </c>
    </row>
    <row r="111" spans="1:6" x14ac:dyDescent="0.3">
      <c r="A111" s="4"/>
      <c r="B111" s="4"/>
      <c r="C111" s="3">
        <v>0.53476855614832164</v>
      </c>
      <c r="D111" s="55"/>
      <c r="E111" s="54">
        <v>5.9652314438516783</v>
      </c>
    </row>
    <row r="112" spans="1:6" x14ac:dyDescent="0.3">
      <c r="A112" s="4"/>
      <c r="B112" s="4"/>
      <c r="C112" s="3">
        <v>0.54260349748542436</v>
      </c>
      <c r="D112" s="55"/>
      <c r="E112" s="54">
        <v>3.9573965025145759</v>
      </c>
    </row>
    <row r="113" spans="1:11" x14ac:dyDescent="0.3">
      <c r="A113" s="4"/>
      <c r="B113" s="4"/>
      <c r="C113" s="3">
        <v>-0.40325556112040656</v>
      </c>
      <c r="D113" s="55"/>
      <c r="E113" s="54">
        <v>3.7032555611204065</v>
      </c>
    </row>
    <row r="114" spans="1:11" x14ac:dyDescent="0.3">
      <c r="A114" s="4"/>
      <c r="B114" s="4"/>
      <c r="C114" s="3">
        <v>0.28686770266305422</v>
      </c>
      <c r="D114" s="55"/>
      <c r="E114" s="54">
        <v>1.913132297336946</v>
      </c>
    </row>
    <row r="115" spans="1:11" x14ac:dyDescent="0.3">
      <c r="A115" s="4"/>
      <c r="B115" s="4"/>
      <c r="C115" s="3">
        <v>-0.53903750284388741</v>
      </c>
      <c r="D115" s="55"/>
      <c r="E115" s="54">
        <v>6.0390375028438879</v>
      </c>
    </row>
    <row r="116" spans="1:11" x14ac:dyDescent="0.3">
      <c r="A116" s="4"/>
      <c r="B116" s="4"/>
      <c r="C116" s="3">
        <v>0.21635292109656459</v>
      </c>
      <c r="D116" s="55"/>
      <c r="E116" s="54">
        <v>5.9836470789034353</v>
      </c>
    </row>
    <row r="117" spans="1:11" x14ac:dyDescent="0.3">
      <c r="A117" s="4"/>
      <c r="B117" s="4"/>
      <c r="C117" s="3">
        <v>0.54826934227891166</v>
      </c>
      <c r="D117" s="55"/>
      <c r="E117" s="54">
        <v>6.0517306577210883</v>
      </c>
    </row>
    <row r="118" spans="1:11" x14ac:dyDescent="0.3">
      <c r="A118" s="4"/>
      <c r="B118" s="4"/>
      <c r="C118" s="3">
        <v>-0.53903750284388741</v>
      </c>
      <c r="D118" s="55"/>
      <c r="E118" s="54">
        <v>6.0390375028438879</v>
      </c>
    </row>
    <row r="119" spans="1:11" x14ac:dyDescent="0.3">
      <c r="A119" s="4"/>
      <c r="B119" s="4"/>
      <c r="C119" s="3">
        <v>0.38949649355204008</v>
      </c>
      <c r="D119" s="55"/>
      <c r="E119" s="54">
        <v>3.9105035064479599</v>
      </c>
    </row>
    <row r="120" spans="1:11" x14ac:dyDescent="0.3">
      <c r="A120" s="4"/>
      <c r="B120" s="4"/>
      <c r="C120" s="3">
        <v>0.36047315134577473</v>
      </c>
      <c r="D120" s="55"/>
      <c r="E120" s="54">
        <v>5.939526848654225</v>
      </c>
    </row>
    <row r="121" spans="1:11" x14ac:dyDescent="0.3">
      <c r="A121" s="4"/>
      <c r="B121" s="4"/>
      <c r="C121" s="3">
        <v>-0.53903750284388741</v>
      </c>
      <c r="D121" s="55"/>
      <c r="E121" s="54">
        <v>6.0390375028438879</v>
      </c>
    </row>
    <row r="122" spans="1:11" x14ac:dyDescent="0.3">
      <c r="A122" s="4"/>
      <c r="B122" s="4"/>
      <c r="C122" s="3">
        <v>0.25226805659475149</v>
      </c>
      <c r="D122" s="55"/>
      <c r="E122" s="54">
        <v>3.9477319434052487</v>
      </c>
    </row>
    <row r="123" spans="1:11" x14ac:dyDescent="0.3">
      <c r="A123" s="4"/>
      <c r="B123" s="4"/>
      <c r="C123" s="3">
        <v>0.39507491393355998</v>
      </c>
      <c r="D123" s="55"/>
      <c r="E123" s="54">
        <v>4.4049250860664397</v>
      </c>
    </row>
    <row r="124" spans="1:11" x14ac:dyDescent="0.3">
      <c r="C124"/>
      <c r="D124"/>
      <c r="E124"/>
    </row>
    <row r="126" spans="1:11" ht="37.5" x14ac:dyDescent="0.3">
      <c r="A126" s="3" t="s">
        <v>2</v>
      </c>
      <c r="B126" s="3" t="s">
        <v>55</v>
      </c>
      <c r="C126" s="17" t="s">
        <v>56</v>
      </c>
      <c r="D126" s="14"/>
      <c r="E126" s="29" t="s">
        <v>5</v>
      </c>
      <c r="F126" s="3" t="s">
        <v>6</v>
      </c>
      <c r="G126" s="3" t="s">
        <v>7</v>
      </c>
      <c r="H126" s="3" t="s">
        <v>8</v>
      </c>
      <c r="I126" s="3" t="s">
        <v>9</v>
      </c>
      <c r="J126" s="3" t="s">
        <v>10</v>
      </c>
      <c r="K126" s="11" t="s">
        <v>11</v>
      </c>
    </row>
    <row r="127" spans="1:11" x14ac:dyDescent="0.3">
      <c r="A127" s="3">
        <v>1</v>
      </c>
      <c r="B127" s="3">
        <f t="array" ref="B127:B146">E104:E123</f>
        <v>5.4344633692167967</v>
      </c>
      <c r="C127" s="28" t="s">
        <v>12</v>
      </c>
      <c r="D127" s="15"/>
      <c r="E127" s="29">
        <f t="shared" ref="E127:E134" si="14">E128-1</f>
        <v>-10</v>
      </c>
      <c r="F127" s="3">
        <f t="array" ref="F127:F146">F154*(E127:E146)+F155</f>
        <v>5.4810104502915644</v>
      </c>
      <c r="G127" s="3">
        <f>B127*E127</f>
        <v>-54.344633692167967</v>
      </c>
      <c r="H127" s="3">
        <f>POWER(E127,2)</f>
        <v>100</v>
      </c>
      <c r="I127" s="3">
        <f t="array" ref="I127:I146">POWER((F127:F146)-B150,2)</f>
        <v>8.8346013383955313E-2</v>
      </c>
      <c r="J127" s="3">
        <f>POWER(B127-F127,2)</f>
        <v>2.1666307565809959E-3</v>
      </c>
      <c r="K127" s="21">
        <f>B127-F127</f>
        <v>-4.6547081074767682E-2</v>
      </c>
    </row>
    <row r="128" spans="1:11" x14ac:dyDescent="0.3">
      <c r="A128" s="3">
        <f>A127+1</f>
        <v>2</v>
      </c>
      <c r="B128" s="3">
        <v>5.8800983777297295</v>
      </c>
      <c r="C128" s="28" t="s">
        <v>12</v>
      </c>
      <c r="D128" s="15"/>
      <c r="E128" s="29">
        <f t="shared" si="14"/>
        <v>-9</v>
      </c>
      <c r="F128" s="3">
        <v>5.451287393015444</v>
      </c>
      <c r="G128" s="3">
        <f t="shared" ref="G128:G146" si="15">B128*E128</f>
        <v>-52.920885399567567</v>
      </c>
      <c r="H128" s="3">
        <f t="shared" ref="H128:H146" si="16">POWER(E128,2)</f>
        <v>81</v>
      </c>
      <c r="I128" s="3">
        <v>7.1560270841003942E-2</v>
      </c>
      <c r="J128" s="25">
        <f t="shared" ref="J128" si="17">POWER(B128-F128,2)</f>
        <v>0.18387886061163528</v>
      </c>
      <c r="K128" s="22">
        <f t="shared" ref="K128:K146" si="18">B128-F128</f>
        <v>0.42881098471428558</v>
      </c>
    </row>
    <row r="129" spans="1:31" x14ac:dyDescent="0.3">
      <c r="A129" s="3">
        <f t="shared" ref="A129:A146" si="19">A128+1</f>
        <v>3</v>
      </c>
      <c r="B129" s="3">
        <v>6.0484652308611775</v>
      </c>
      <c r="C129" s="28" t="s">
        <v>13</v>
      </c>
      <c r="D129" s="15"/>
      <c r="E129" s="29">
        <f t="shared" si="14"/>
        <v>-8</v>
      </c>
      <c r="F129" s="3">
        <v>5.4215643357393235</v>
      </c>
      <c r="G129" s="3">
        <f t="shared" si="15"/>
        <v>-48.38772184688942</v>
      </c>
      <c r="H129" s="3">
        <f t="shared" si="16"/>
        <v>64</v>
      </c>
      <c r="I129" s="3">
        <v>5.654144856573165E-2</v>
      </c>
      <c r="J129" s="26">
        <f xml:space="preserve"> POWER(B129-F129,2)</f>
        <v>0.39300473230458177</v>
      </c>
      <c r="K129" s="23">
        <f t="shared" si="18"/>
        <v>0.62690089512185398</v>
      </c>
    </row>
    <row r="130" spans="1:31" x14ac:dyDescent="0.3">
      <c r="A130" s="3">
        <f t="shared" si="19"/>
        <v>4</v>
      </c>
      <c r="B130" s="3">
        <v>3.2104262826682031</v>
      </c>
      <c r="C130" s="28" t="s">
        <v>12</v>
      </c>
      <c r="D130" s="15"/>
      <c r="E130" s="29">
        <f t="shared" si="14"/>
        <v>-7</v>
      </c>
      <c r="F130" s="3">
        <v>5.3918412784632022</v>
      </c>
      <c r="G130" s="3">
        <f t="shared" si="15"/>
        <v>-22.472983978677423</v>
      </c>
      <c r="H130" s="3">
        <f t="shared" si="16"/>
        <v>49</v>
      </c>
      <c r="I130" s="3">
        <v>4.3289546558138062E-2</v>
      </c>
      <c r="J130" s="28">
        <f t="shared" ref="J130:J146" si="20">POWER(B130-F130,2)</f>
        <v>4.7585713838792962</v>
      </c>
      <c r="K130" s="23">
        <f t="shared" si="18"/>
        <v>-2.1814149957949991</v>
      </c>
    </row>
    <row r="131" spans="1:31" x14ac:dyDescent="0.3">
      <c r="A131" s="3">
        <f t="shared" si="19"/>
        <v>5</v>
      </c>
      <c r="B131" s="3">
        <v>5.8800983777297295</v>
      </c>
      <c r="C131" s="28" t="s">
        <v>12</v>
      </c>
      <c r="D131" s="15"/>
      <c r="E131" s="29">
        <f t="shared" si="14"/>
        <v>-6</v>
      </c>
      <c r="F131" s="3">
        <v>5.3621182211870817</v>
      </c>
      <c r="G131" s="3">
        <f t="shared" si="15"/>
        <v>-35.280590266378375</v>
      </c>
      <c r="H131" s="3">
        <f t="shared" si="16"/>
        <v>36</v>
      </c>
      <c r="I131" s="3">
        <v>3.1804564818223975E-2</v>
      </c>
      <c r="J131" s="26">
        <f t="shared" si="20"/>
        <v>0.26830344257194594</v>
      </c>
      <c r="K131" s="23">
        <f t="shared" si="18"/>
        <v>0.51798015654264784</v>
      </c>
    </row>
    <row r="132" spans="1:31" x14ac:dyDescent="0.3">
      <c r="A132" s="3">
        <f t="shared" si="19"/>
        <v>6</v>
      </c>
      <c r="B132" s="3">
        <v>5.9298921480052869</v>
      </c>
      <c r="C132" s="28" t="s">
        <v>13</v>
      </c>
      <c r="D132" s="15"/>
      <c r="E132" s="29">
        <f t="shared" si="14"/>
        <v>-5</v>
      </c>
      <c r="F132" s="3">
        <v>5.3323951639109612</v>
      </c>
      <c r="G132" s="3">
        <f t="shared" si="15"/>
        <v>-29.649460740026434</v>
      </c>
      <c r="H132" s="3">
        <f t="shared" si="16"/>
        <v>25</v>
      </c>
      <c r="I132" s="3">
        <v>2.208650334598896E-2</v>
      </c>
      <c r="J132" s="28">
        <f t="shared" si="20"/>
        <v>0.35700264600181481</v>
      </c>
      <c r="K132" s="23">
        <f t="shared" si="18"/>
        <v>0.59749698409432561</v>
      </c>
    </row>
    <row r="133" spans="1:31" x14ac:dyDescent="0.3">
      <c r="A133" s="3">
        <f t="shared" si="19"/>
        <v>7</v>
      </c>
      <c r="B133" s="3">
        <v>7.3979603298425465</v>
      </c>
      <c r="C133" s="28" t="s">
        <v>13</v>
      </c>
      <c r="D133" s="15"/>
      <c r="E133" s="29">
        <f t="shared" si="14"/>
        <v>-4</v>
      </c>
      <c r="F133" s="3">
        <v>5.3026721066348399</v>
      </c>
      <c r="G133" s="3">
        <f t="shared" si="15"/>
        <v>-29.591841319370186</v>
      </c>
      <c r="H133" s="3">
        <f t="shared" si="16"/>
        <v>16</v>
      </c>
      <c r="I133" s="3">
        <v>1.4135362141432807E-2</v>
      </c>
      <c r="J133" s="28">
        <f t="shared" si="20"/>
        <v>4.3902327383129078</v>
      </c>
      <c r="K133" s="23">
        <f t="shared" si="18"/>
        <v>2.0952882232077066</v>
      </c>
    </row>
    <row r="134" spans="1:31" x14ac:dyDescent="0.3">
      <c r="A134" s="3">
        <f t="shared" si="19"/>
        <v>8</v>
      </c>
      <c r="B134" s="3">
        <v>5.9652314438516783</v>
      </c>
      <c r="C134" s="28" t="s">
        <v>13</v>
      </c>
      <c r="D134" s="15"/>
      <c r="E134" s="29">
        <f t="shared" si="14"/>
        <v>-3</v>
      </c>
      <c r="F134" s="3">
        <v>5.2729490493587194</v>
      </c>
      <c r="G134" s="3">
        <f t="shared" si="15"/>
        <v>-17.895694331555035</v>
      </c>
      <c r="H134" s="3">
        <f t="shared" si="16"/>
        <v>9</v>
      </c>
      <c r="I134" s="3">
        <v>7.9511412045559938E-3</v>
      </c>
      <c r="J134" s="28">
        <f t="shared" si="20"/>
        <v>0.47925491372490464</v>
      </c>
      <c r="K134" s="23">
        <f t="shared" si="18"/>
        <v>0.69228239449295881</v>
      </c>
    </row>
    <row r="135" spans="1:31" x14ac:dyDescent="0.3">
      <c r="A135" s="3">
        <f t="shared" si="19"/>
        <v>9</v>
      </c>
      <c r="B135" s="3">
        <v>3.9573965025145759</v>
      </c>
      <c r="C135" s="28" t="s">
        <v>12</v>
      </c>
      <c r="D135" s="15"/>
      <c r="E135" s="29">
        <f>E136-1</f>
        <v>-2</v>
      </c>
      <c r="F135" s="3">
        <v>5.243225992082599</v>
      </c>
      <c r="G135" s="3">
        <f t="shared" si="15"/>
        <v>-7.9147930050291517</v>
      </c>
      <c r="H135" s="3">
        <f t="shared" si="16"/>
        <v>4</v>
      </c>
      <c r="I135" s="3">
        <v>3.5338405353582546E-3</v>
      </c>
      <c r="J135" s="28">
        <f t="shared" si="20"/>
        <v>1.653357476242763</v>
      </c>
      <c r="K135" s="23">
        <f t="shared" si="18"/>
        <v>-1.2858294895680231</v>
      </c>
    </row>
    <row r="136" spans="1:31" x14ac:dyDescent="0.3">
      <c r="A136" s="3">
        <f t="shared" si="19"/>
        <v>10</v>
      </c>
      <c r="B136" s="3">
        <v>3.7032555611204065</v>
      </c>
      <c r="C136" s="28" t="s">
        <v>12</v>
      </c>
      <c r="D136" s="15"/>
      <c r="E136" s="29">
        <v>-1</v>
      </c>
      <c r="F136" s="3">
        <v>5.2135029348064776</v>
      </c>
      <c r="G136" s="3">
        <f t="shared" si="15"/>
        <v>-3.7032555611204065</v>
      </c>
      <c r="H136" s="3">
        <f t="shared" si="16"/>
        <v>1</v>
      </c>
      <c r="I136" s="3">
        <v>8.8346013383953719E-4</v>
      </c>
      <c r="J136" s="28">
        <f t="shared" si="20"/>
        <v>2.2808471297256752</v>
      </c>
      <c r="K136" s="23">
        <f t="shared" si="18"/>
        <v>-1.5102473736860711</v>
      </c>
    </row>
    <row r="137" spans="1:31" x14ac:dyDescent="0.3">
      <c r="A137" s="3">
        <f t="shared" si="19"/>
        <v>11</v>
      </c>
      <c r="B137" s="3">
        <v>1.913132297336946</v>
      </c>
      <c r="C137" s="28" t="s">
        <v>12</v>
      </c>
      <c r="D137" s="15"/>
      <c r="E137" s="29">
        <v>1</v>
      </c>
      <c r="F137" s="3">
        <v>5.1540568202542367</v>
      </c>
      <c r="G137" s="3">
        <f t="shared" si="15"/>
        <v>1.913132297336946</v>
      </c>
      <c r="H137" s="3">
        <f t="shared" si="16"/>
        <v>1</v>
      </c>
      <c r="I137" s="3">
        <v>8.8346013383953719E-4</v>
      </c>
      <c r="J137" s="28">
        <f t="shared" si="20"/>
        <v>10.503591763246668</v>
      </c>
      <c r="K137" s="23">
        <f t="shared" si="18"/>
        <v>-3.2409245229172905</v>
      </c>
    </row>
    <row r="138" spans="1:31" x14ac:dyDescent="0.3">
      <c r="A138" s="3">
        <f t="shared" si="19"/>
        <v>12</v>
      </c>
      <c r="B138" s="3">
        <v>6.0390375028438879</v>
      </c>
      <c r="C138" s="28" t="s">
        <v>13</v>
      </c>
      <c r="D138" s="15"/>
      <c r="E138" s="29">
        <f>E137+1</f>
        <v>2</v>
      </c>
      <c r="F138" s="3">
        <v>5.1243337629781154</v>
      </c>
      <c r="G138" s="3">
        <f t="shared" si="15"/>
        <v>12.078075005687776</v>
      </c>
      <c r="H138" s="3">
        <f t="shared" si="16"/>
        <v>4</v>
      </c>
      <c r="I138" s="3">
        <v>3.5338405353582546E-3</v>
      </c>
      <c r="J138" s="28">
        <f t="shared" si="20"/>
        <v>0.83668293172443076</v>
      </c>
      <c r="K138" s="23">
        <f t="shared" si="18"/>
        <v>0.91470373986577247</v>
      </c>
    </row>
    <row r="139" spans="1:31" x14ac:dyDescent="0.3">
      <c r="A139" s="3">
        <f t="shared" si="19"/>
        <v>13</v>
      </c>
      <c r="B139" s="3">
        <v>5.9836470789034353</v>
      </c>
      <c r="C139" s="28" t="s">
        <v>13</v>
      </c>
      <c r="D139" s="15"/>
      <c r="E139" s="29">
        <f t="shared" ref="E139:E146" si="21">E138+1</f>
        <v>3</v>
      </c>
      <c r="F139" s="3">
        <v>5.0946107057019949</v>
      </c>
      <c r="G139" s="3">
        <f t="shared" si="15"/>
        <v>17.950941236710307</v>
      </c>
      <c r="H139" s="3">
        <f t="shared" si="16"/>
        <v>9</v>
      </c>
      <c r="I139" s="3">
        <v>7.9511412045559938E-3</v>
      </c>
      <c r="J139" s="28">
        <f t="shared" si="20"/>
        <v>0.7903856728751707</v>
      </c>
      <c r="K139" s="23">
        <f t="shared" si="18"/>
        <v>0.88903637320144036</v>
      </c>
      <c r="M139" s="57" t="s">
        <v>59</v>
      </c>
      <c r="N139" s="57"/>
      <c r="O139" s="57"/>
      <c r="P139" s="57"/>
      <c r="Q139" s="57"/>
      <c r="R139" s="57"/>
      <c r="S139" s="57"/>
      <c r="T139" s="57"/>
      <c r="W139" s="57" t="s">
        <v>15</v>
      </c>
      <c r="X139" s="57"/>
      <c r="Y139" s="57"/>
      <c r="Z139" s="57"/>
      <c r="AA139" s="57"/>
      <c r="AB139" s="57"/>
      <c r="AC139" s="57"/>
      <c r="AD139" s="57"/>
      <c r="AE139" s="57"/>
    </row>
    <row r="140" spans="1:31" x14ac:dyDescent="0.3">
      <c r="A140" s="3">
        <f t="shared" si="19"/>
        <v>14</v>
      </c>
      <c r="B140" s="3">
        <v>6.0517306577210883</v>
      </c>
      <c r="C140" s="28" t="s">
        <v>13</v>
      </c>
      <c r="D140" s="15"/>
      <c r="E140" s="29">
        <f t="shared" si="21"/>
        <v>4</v>
      </c>
      <c r="F140" s="3">
        <v>5.0648876484258745</v>
      </c>
      <c r="G140" s="3">
        <f t="shared" si="15"/>
        <v>24.206922630884353</v>
      </c>
      <c r="H140" s="3">
        <f t="shared" si="16"/>
        <v>16</v>
      </c>
      <c r="I140" s="3">
        <v>1.4135362141432807E-2</v>
      </c>
      <c r="J140" s="28">
        <f t="shared" si="20"/>
        <v>0.97385912499483351</v>
      </c>
      <c r="K140" s="56">
        <f t="shared" si="18"/>
        <v>0.98684300929521385</v>
      </c>
      <c r="M140" s="57"/>
      <c r="N140" s="57"/>
      <c r="O140" s="57"/>
      <c r="P140" s="57"/>
      <c r="Q140" s="57"/>
      <c r="R140" s="57"/>
      <c r="S140" s="57"/>
      <c r="T140" s="57"/>
      <c r="W140" s="57"/>
      <c r="X140" s="57"/>
      <c r="Y140" s="57"/>
      <c r="Z140" s="57"/>
      <c r="AA140" s="57"/>
      <c r="AB140" s="57"/>
      <c r="AC140" s="57"/>
      <c r="AD140" s="57"/>
      <c r="AE140" s="57"/>
    </row>
    <row r="141" spans="1:31" x14ac:dyDescent="0.3">
      <c r="A141" s="3">
        <f t="shared" si="19"/>
        <v>15</v>
      </c>
      <c r="B141" s="3">
        <v>6.0390375028438879</v>
      </c>
      <c r="C141" s="28" t="s">
        <v>13</v>
      </c>
      <c r="D141" s="15"/>
      <c r="E141" s="29">
        <f t="shared" si="21"/>
        <v>5</v>
      </c>
      <c r="F141" s="3">
        <v>5.0351645911497531</v>
      </c>
      <c r="G141" s="3">
        <f t="shared" si="15"/>
        <v>30.195187514219441</v>
      </c>
      <c r="H141" s="3">
        <f t="shared" si="16"/>
        <v>25</v>
      </c>
      <c r="I141" s="3">
        <v>2.208650334598896E-2</v>
      </c>
      <c r="J141" s="28">
        <f t="shared" si="20"/>
        <v>1.00776082283326</v>
      </c>
      <c r="K141" s="56">
        <f t="shared" si="18"/>
        <v>1.0038729116941347</v>
      </c>
      <c r="M141" s="57"/>
      <c r="N141" s="57"/>
      <c r="O141" s="57"/>
      <c r="P141" s="57"/>
      <c r="Q141" s="57"/>
      <c r="R141" s="57"/>
      <c r="S141" s="57"/>
      <c r="T141" s="57"/>
      <c r="W141" s="57"/>
      <c r="X141" s="57"/>
      <c r="Y141" s="57"/>
      <c r="Z141" s="57"/>
      <c r="AA141" s="57"/>
      <c r="AB141" s="57"/>
      <c r="AC141" s="57"/>
      <c r="AD141" s="57"/>
      <c r="AE141" s="57"/>
    </row>
    <row r="142" spans="1:31" x14ac:dyDescent="0.3">
      <c r="A142" s="3">
        <f t="shared" si="19"/>
        <v>16</v>
      </c>
      <c r="B142" s="3">
        <v>3.9105035064479599</v>
      </c>
      <c r="C142" s="28" t="s">
        <v>12</v>
      </c>
      <c r="D142" s="15"/>
      <c r="E142" s="29">
        <f t="shared" si="21"/>
        <v>6</v>
      </c>
      <c r="F142" s="3">
        <v>5.0054415338736327</v>
      </c>
      <c r="G142" s="3">
        <f t="shared" si="15"/>
        <v>23.46302103868776</v>
      </c>
      <c r="H142" s="3">
        <f t="shared" si="16"/>
        <v>36</v>
      </c>
      <c r="I142" s="3">
        <v>3.1804564818223975E-2</v>
      </c>
      <c r="J142" s="28">
        <f t="shared" si="20"/>
        <v>1.1988892839028233</v>
      </c>
      <c r="K142" s="56">
        <f t="shared" si="18"/>
        <v>-1.0949380274256728</v>
      </c>
    </row>
    <row r="143" spans="1:31" x14ac:dyDescent="0.3">
      <c r="A143" s="3">
        <f t="shared" si="19"/>
        <v>17</v>
      </c>
      <c r="B143" s="3">
        <v>5.939526848654225</v>
      </c>
      <c r="C143" s="28" t="s">
        <v>13</v>
      </c>
      <c r="D143" s="15"/>
      <c r="E143" s="29">
        <f t="shared" si="21"/>
        <v>7</v>
      </c>
      <c r="F143" s="3">
        <v>4.9757184765975122</v>
      </c>
      <c r="G143" s="3">
        <f t="shared" si="15"/>
        <v>41.576687940579575</v>
      </c>
      <c r="H143" s="3">
        <f t="shared" si="16"/>
        <v>49</v>
      </c>
      <c r="I143" s="3">
        <v>4.3289546558138062E-2</v>
      </c>
      <c r="J143" s="28">
        <f t="shared" si="20"/>
        <v>0.92892657804661083</v>
      </c>
      <c r="K143" s="23">
        <f t="shared" si="18"/>
        <v>0.96380837205671277</v>
      </c>
    </row>
    <row r="144" spans="1:31" x14ac:dyDescent="0.3">
      <c r="A144" s="3">
        <f t="shared" si="19"/>
        <v>18</v>
      </c>
      <c r="B144" s="3">
        <v>6.0390375028438879</v>
      </c>
      <c r="C144" s="28" t="s">
        <v>13</v>
      </c>
      <c r="D144" s="15"/>
      <c r="E144" s="29">
        <f t="shared" si="21"/>
        <v>8</v>
      </c>
      <c r="F144" s="3">
        <v>4.9459954193213909</v>
      </c>
      <c r="G144" s="3">
        <f t="shared" si="15"/>
        <v>48.312300022751103</v>
      </c>
      <c r="H144" s="3">
        <f t="shared" si="16"/>
        <v>64</v>
      </c>
      <c r="I144" s="3">
        <v>5.654144856573165E-2</v>
      </c>
      <c r="J144" s="28">
        <f t="shared" si="20"/>
        <v>1.1947409963512012</v>
      </c>
      <c r="K144" s="23">
        <f t="shared" si="18"/>
        <v>1.093042083522497</v>
      </c>
    </row>
    <row r="145" spans="1:11" x14ac:dyDescent="0.3">
      <c r="A145" s="3">
        <f t="shared" si="19"/>
        <v>19</v>
      </c>
      <c r="B145" s="3">
        <v>3.9477319434052487</v>
      </c>
      <c r="C145" s="28" t="s">
        <v>12</v>
      </c>
      <c r="D145" s="15"/>
      <c r="E145" s="29">
        <f t="shared" si="21"/>
        <v>9</v>
      </c>
      <c r="F145" s="3">
        <v>4.9162723620452704</v>
      </c>
      <c r="G145" s="3">
        <f t="shared" si="15"/>
        <v>35.529587490647238</v>
      </c>
      <c r="H145" s="3">
        <f t="shared" si="16"/>
        <v>81</v>
      </c>
      <c r="I145" s="3">
        <v>7.1560270841003942E-2</v>
      </c>
      <c r="J145" s="28">
        <f t="shared" si="20"/>
        <v>0.93807054253938849</v>
      </c>
      <c r="K145" s="23">
        <f t="shared" si="18"/>
        <v>-0.96854041864002172</v>
      </c>
    </row>
    <row r="146" spans="1:11" x14ac:dyDescent="0.3">
      <c r="A146" s="3">
        <f t="shared" si="19"/>
        <v>20</v>
      </c>
      <c r="B146" s="3">
        <v>4.4049250860664397</v>
      </c>
      <c r="C146" s="28" t="s">
        <v>12</v>
      </c>
      <c r="D146" s="15"/>
      <c r="E146" s="29">
        <f t="shared" si="21"/>
        <v>10</v>
      </c>
      <c r="F146" s="3">
        <v>4.8865493047691499</v>
      </c>
      <c r="G146" s="3">
        <f t="shared" si="15"/>
        <v>44.049250860664401</v>
      </c>
      <c r="H146" s="3">
        <f t="shared" si="16"/>
        <v>100</v>
      </c>
      <c r="I146" s="3">
        <v>8.8346013383955313E-2</v>
      </c>
      <c r="J146" s="28">
        <f t="shared" si="20"/>
        <v>0.23196188804099604</v>
      </c>
      <c r="K146" s="24">
        <f t="shared" si="18"/>
        <v>-0.48162421870271022</v>
      </c>
    </row>
    <row r="147" spans="1:11" ht="112.5" x14ac:dyDescent="0.3">
      <c r="A147" s="3"/>
      <c r="B147" s="3"/>
      <c r="C147" s="17" t="s">
        <v>46</v>
      </c>
      <c r="D147" s="16"/>
      <c r="E147" s="29"/>
      <c r="F147" s="3"/>
      <c r="G147" s="3">
        <f>SUM(G127:G146)</f>
        <v>-22.886754102612983</v>
      </c>
      <c r="H147" s="3">
        <f>SUM(H127:H146)</f>
        <v>770</v>
      </c>
      <c r="I147" s="3">
        <f>SUM(I127:I146)</f>
        <v>0.68026430305645691</v>
      </c>
      <c r="J147" s="28">
        <f>SUM(J127:J146)</f>
        <v>33.371489558687486</v>
      </c>
      <c r="K147" s="20"/>
    </row>
    <row r="148" spans="1:11" ht="19.5" thickBot="1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 spans="1:11" x14ac:dyDescent="0.3">
      <c r="A149" s="44" t="s">
        <v>17</v>
      </c>
      <c r="B149" s="45"/>
      <c r="C149" s="5" t="s">
        <v>18</v>
      </c>
      <c r="E149" s="51" t="s">
        <v>19</v>
      </c>
      <c r="F149" s="52"/>
      <c r="G149" s="13"/>
      <c r="H149" s="13"/>
    </row>
    <row r="150" spans="1:11" x14ac:dyDescent="0.3">
      <c r="A150" s="6" t="s">
        <v>20</v>
      </c>
      <c r="B150" s="3">
        <f>AVERAGE(B127:B146)</f>
        <v>5.1837798775303572</v>
      </c>
      <c r="C150" s="7"/>
      <c r="E150" s="27" t="s">
        <v>21</v>
      </c>
      <c r="F150" s="27" t="s">
        <v>22</v>
      </c>
      <c r="G150" s="4"/>
      <c r="H150" s="4"/>
    </row>
    <row r="151" spans="1:11" x14ac:dyDescent="0.3">
      <c r="A151" s="6" t="s">
        <v>23</v>
      </c>
      <c r="B151" s="3">
        <f>VAR(B127:B146)</f>
        <v>1.7921975716707386</v>
      </c>
      <c r="C151" s="7"/>
      <c r="E151" s="12">
        <f>0.5*(21 - 1.96 * SQRT(19))</f>
        <v>6.2282790353301394</v>
      </c>
      <c r="F151" s="12">
        <f>LOG(21,2)</f>
        <v>4.3923174227787607</v>
      </c>
      <c r="G151" s="4"/>
      <c r="H151" s="4"/>
    </row>
    <row r="152" spans="1:11" x14ac:dyDescent="0.3">
      <c r="A152" s="6" t="s">
        <v>24</v>
      </c>
      <c r="B152" s="3">
        <f>STDEV(B127:B146)</f>
        <v>1.3387298352060204</v>
      </c>
      <c r="C152" s="7"/>
    </row>
    <row r="153" spans="1:11" x14ac:dyDescent="0.3">
      <c r="A153" s="6" t="s">
        <v>25</v>
      </c>
      <c r="B153" s="3">
        <f>MIN(B127:B146)</f>
        <v>1.913132297336946</v>
      </c>
      <c r="C153" s="7"/>
      <c r="E153" s="47" t="s">
        <v>26</v>
      </c>
      <c r="F153" s="48"/>
    </row>
    <row r="154" spans="1:11" x14ac:dyDescent="0.3">
      <c r="A154" s="6" t="s">
        <v>27</v>
      </c>
      <c r="B154" s="3">
        <f>MAX(B127:B146)</f>
        <v>7.3979603298425465</v>
      </c>
      <c r="C154" s="7"/>
      <c r="E154" s="3" t="s">
        <v>28</v>
      </c>
      <c r="F154" s="3">
        <f>G147/H147</f>
        <v>-2.9723057276120755E-2</v>
      </c>
    </row>
    <row r="155" spans="1:11" x14ac:dyDescent="0.3">
      <c r="A155" s="6" t="s">
        <v>29</v>
      </c>
      <c r="B155" s="3">
        <f>MEDIAN(B127:B146)</f>
        <v>5.9049952628675086</v>
      </c>
      <c r="C155" s="7"/>
      <c r="E155" s="3" t="s">
        <v>30</v>
      </c>
      <c r="F155" s="3">
        <f>B150</f>
        <v>5.1837798775303572</v>
      </c>
    </row>
    <row r="156" spans="1:11" ht="38.25" thickBot="1" x14ac:dyDescent="0.35">
      <c r="A156" s="8" t="s">
        <v>31</v>
      </c>
      <c r="B156" s="9">
        <f>(B152/B150)*100</f>
        <v>25.825360390183359</v>
      </c>
      <c r="C156" s="10" t="s">
        <v>47</v>
      </c>
    </row>
    <row r="157" spans="1:11" x14ac:dyDescent="0.3">
      <c r="A157" s="44" t="s">
        <v>33</v>
      </c>
      <c r="B157" s="45"/>
      <c r="C157" s="5" t="s">
        <v>18</v>
      </c>
    </row>
    <row r="158" spans="1:11" x14ac:dyDescent="0.3">
      <c r="A158" s="6" t="s">
        <v>34</v>
      </c>
      <c r="B158" s="3" t="s">
        <v>57</v>
      </c>
      <c r="C158" s="7"/>
    </row>
    <row r="159" spans="1:11" x14ac:dyDescent="0.3">
      <c r="A159" s="6" t="s">
        <v>36</v>
      </c>
      <c r="B159" s="3">
        <f>(1/20)*I147</f>
        <v>3.4013215152822844E-2</v>
      </c>
      <c r="C159" s="7"/>
    </row>
    <row r="160" spans="1:11" x14ac:dyDescent="0.3">
      <c r="A160" s="6" t="s">
        <v>37</v>
      </c>
      <c r="B160" s="3">
        <f>(1/20)*J147</f>
        <v>1.6685744779343743</v>
      </c>
      <c r="C160" s="7"/>
    </row>
    <row r="161" spans="1:3" ht="57" thickBot="1" x14ac:dyDescent="0.35">
      <c r="A161" s="8" t="s">
        <v>38</v>
      </c>
      <c r="B161" s="9">
        <f>B159/B151</f>
        <v>1.8978496394856031E-2</v>
      </c>
      <c r="C161" s="10" t="s">
        <v>49</v>
      </c>
    </row>
    <row r="162" spans="1:3" x14ac:dyDescent="0.3">
      <c r="A162" s="44" t="s">
        <v>40</v>
      </c>
      <c r="B162" s="45"/>
      <c r="C162" s="5" t="s">
        <v>18</v>
      </c>
    </row>
    <row r="163" spans="1:3" x14ac:dyDescent="0.3">
      <c r="A163" s="6" t="s">
        <v>20</v>
      </c>
      <c r="B163" s="3">
        <f>AVERAGE(K127:K146)</f>
        <v>-3.3306690738754696E-16</v>
      </c>
      <c r="C163" s="7"/>
    </row>
    <row r="164" spans="1:3" x14ac:dyDescent="0.3">
      <c r="A164" s="6" t="s">
        <v>23</v>
      </c>
      <c r="B164" s="3">
        <f>VAR(K127:K146)</f>
        <v>1.7563941872993414</v>
      </c>
      <c r="C164" s="7"/>
    </row>
    <row r="165" spans="1:3" x14ac:dyDescent="0.3">
      <c r="A165" s="6" t="s">
        <v>24</v>
      </c>
      <c r="B165" s="3">
        <f>STDEV(K127:K146)</f>
        <v>1.3252902275725651</v>
      </c>
      <c r="C165" s="7"/>
    </row>
    <row r="166" spans="1:3" x14ac:dyDescent="0.3">
      <c r="A166" s="6" t="s">
        <v>25</v>
      </c>
      <c r="B166" s="3">
        <f>MIN(K127:K146)</f>
        <v>-3.2409245229172905</v>
      </c>
      <c r="C166" s="7"/>
    </row>
    <row r="167" spans="1:3" x14ac:dyDescent="0.3">
      <c r="A167" s="6" t="s">
        <v>27</v>
      </c>
      <c r="B167" s="3">
        <f>MAX(K127:K146)</f>
        <v>2.0952882232077066</v>
      </c>
      <c r="C167" s="7"/>
    </row>
    <row r="168" spans="1:3" x14ac:dyDescent="0.3">
      <c r="A168" s="6" t="s">
        <v>29</v>
      </c>
      <c r="B168" s="3">
        <f>MEDIAN(K127:K146)</f>
        <v>0.55773857031848673</v>
      </c>
      <c r="C168" s="7"/>
    </row>
    <row r="169" spans="1:3" ht="38.25" thickBot="1" x14ac:dyDescent="0.35">
      <c r="A169" s="8" t="s">
        <v>31</v>
      </c>
      <c r="B169" s="9">
        <f>(B165/B163)*100</f>
        <v>-3.9790510500357094E+17</v>
      </c>
      <c r="C169" s="10" t="s">
        <v>50</v>
      </c>
    </row>
  </sheetData>
  <mergeCells count="23">
    <mergeCell ref="A162:B162"/>
    <mergeCell ref="M68:T70"/>
    <mergeCell ref="V68:AC70"/>
    <mergeCell ref="M139:T141"/>
    <mergeCell ref="W139:AE141"/>
    <mergeCell ref="A91:B91"/>
    <mergeCell ref="A149:B149"/>
    <mergeCell ref="E149:F149"/>
    <mergeCell ref="E153:F153"/>
    <mergeCell ref="A157:B157"/>
    <mergeCell ref="A54:B54"/>
    <mergeCell ref="A78:B78"/>
    <mergeCell ref="E78:F78"/>
    <mergeCell ref="E82:F82"/>
    <mergeCell ref="A86:B86"/>
    <mergeCell ref="U16:AA17"/>
    <mergeCell ref="M16:S17"/>
    <mergeCell ref="A39:B39"/>
    <mergeCell ref="A2:B2"/>
    <mergeCell ref="A26:B26"/>
    <mergeCell ref="A34:B34"/>
    <mergeCell ref="E30:F30"/>
    <mergeCell ref="E26:F26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Annn L</cp:lastModifiedBy>
  <cp:revision/>
  <dcterms:created xsi:type="dcterms:W3CDTF">2015-06-05T18:19:34Z</dcterms:created>
  <dcterms:modified xsi:type="dcterms:W3CDTF">2025-06-09T06:44:10Z</dcterms:modified>
  <cp:category/>
  <cp:contentStatus/>
</cp:coreProperties>
</file>