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525\Desktop\ммад\"/>
    </mc:Choice>
  </mc:AlternateContent>
  <bookViews>
    <workbookView minimized="1" xWindow="0" yWindow="0" windowWidth="28800" windowHeight="12300"/>
  </bookViews>
  <sheets>
    <sheet name="Лист1" sheetId="1" r:id="rId1"/>
  </sheets>
  <definedNames>
    <definedName name="solver_adj" localSheetId="0" hidden="1">Лист1!$A$52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Лист1!$D$52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12" i="1"/>
  <c r="E11" i="1" s="1"/>
  <c r="G12" i="1"/>
  <c r="H12" i="1"/>
  <c r="G13" i="1"/>
  <c r="H13" i="1"/>
  <c r="G14" i="1"/>
  <c r="H14" i="1"/>
  <c r="E15" i="1"/>
  <c r="G15" i="1"/>
  <c r="H15" i="1"/>
  <c r="E16" i="1"/>
  <c r="G16" i="1"/>
  <c r="H16" i="1"/>
  <c r="E17" i="1"/>
  <c r="G17" i="1"/>
  <c r="H17" i="1"/>
  <c r="E18" i="1"/>
  <c r="G18" i="1"/>
  <c r="H18" i="1"/>
  <c r="E19" i="1"/>
  <c r="G19" i="1"/>
  <c r="H19" i="1"/>
  <c r="E20" i="1"/>
  <c r="G20" i="1"/>
  <c r="H20" i="1"/>
  <c r="E21" i="1"/>
  <c r="G21" i="1"/>
  <c r="H21" i="1"/>
  <c r="E22" i="1"/>
  <c r="G22" i="1"/>
  <c r="H22" i="1"/>
  <c r="E23" i="1"/>
  <c r="G23" i="1"/>
  <c r="H23" i="1"/>
  <c r="B27" i="1"/>
  <c r="F32" i="1" s="1"/>
  <c r="B28" i="1"/>
  <c r="E28" i="1"/>
  <c r="F28" i="1"/>
  <c r="B29" i="1"/>
  <c r="B33" i="1" s="1"/>
  <c r="B30" i="1"/>
  <c r="B31" i="1"/>
  <c r="B32" i="1"/>
  <c r="C56" i="1"/>
  <c r="C60" i="1"/>
  <c r="C64" i="1"/>
  <c r="C68" i="1"/>
  <c r="C52" i="1" a="1"/>
  <c r="C52" i="1" s="1"/>
  <c r="A76" i="1"/>
  <c r="A77" i="1"/>
  <c r="A78" i="1"/>
  <c r="A79" i="1"/>
  <c r="A80" i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E83" i="1"/>
  <c r="E82" i="1" s="1"/>
  <c r="H82" i="1" s="1"/>
  <c r="H83" i="1"/>
  <c r="H84" i="1"/>
  <c r="H85" i="1"/>
  <c r="E86" i="1"/>
  <c r="H86" i="1"/>
  <c r="E87" i="1"/>
  <c r="H87" i="1"/>
  <c r="E88" i="1"/>
  <c r="E89" i="1" s="1"/>
  <c r="H88" i="1"/>
  <c r="E99" i="1"/>
  <c r="F99" i="1"/>
  <c r="E10" i="1" l="1"/>
  <c r="G11" i="1"/>
  <c r="H11" i="1"/>
  <c r="H89" i="1"/>
  <c r="E90" i="1"/>
  <c r="E81" i="1"/>
  <c r="C70" i="1"/>
  <c r="C66" i="1"/>
  <c r="C62" i="1"/>
  <c r="C58" i="1"/>
  <c r="C54" i="1"/>
  <c r="D52" i="1" s="1" a="1"/>
  <c r="D52" i="1" s="1"/>
  <c r="C69" i="1"/>
  <c r="C65" i="1"/>
  <c r="C61" i="1"/>
  <c r="C57" i="1"/>
  <c r="C53" i="1"/>
  <c r="C71" i="1"/>
  <c r="C67" i="1"/>
  <c r="C63" i="1"/>
  <c r="C59" i="1"/>
  <c r="C55" i="1"/>
  <c r="E80" i="1" l="1"/>
  <c r="H81" i="1"/>
  <c r="H90" i="1"/>
  <c r="E91" i="1"/>
  <c r="E52" i="1" a="1"/>
  <c r="E9" i="1"/>
  <c r="G10" i="1"/>
  <c r="H10" i="1"/>
  <c r="E79" i="1" l="1"/>
  <c r="H80" i="1"/>
  <c r="E8" i="1"/>
  <c r="G9" i="1"/>
  <c r="H9" i="1"/>
  <c r="E55" i="1"/>
  <c r="E59" i="1"/>
  <c r="E63" i="1"/>
  <c r="E67" i="1"/>
  <c r="E54" i="1"/>
  <c r="E58" i="1"/>
  <c r="E62" i="1"/>
  <c r="E66" i="1"/>
  <c r="E70" i="1"/>
  <c r="E53" i="1"/>
  <c r="E57" i="1"/>
  <c r="E61" i="1"/>
  <c r="E65" i="1"/>
  <c r="E69" i="1"/>
  <c r="E64" i="1"/>
  <c r="E52" i="1"/>
  <c r="E68" i="1"/>
  <c r="E56" i="1"/>
  <c r="E71" i="1"/>
  <c r="E60" i="1"/>
  <c r="E92" i="1"/>
  <c r="H91" i="1"/>
  <c r="H92" i="1" l="1"/>
  <c r="E93" i="1"/>
  <c r="E78" i="1"/>
  <c r="H79" i="1"/>
  <c r="B75" i="1" a="1"/>
  <c r="E7" i="1"/>
  <c r="G8" i="1"/>
  <c r="H8" i="1"/>
  <c r="H93" i="1" l="1"/>
  <c r="E94" i="1"/>
  <c r="H94" i="1" s="1"/>
  <c r="E6" i="1"/>
  <c r="G7" i="1"/>
  <c r="H7" i="1"/>
  <c r="B89" i="1"/>
  <c r="B80" i="1"/>
  <c r="B90" i="1"/>
  <c r="B91" i="1"/>
  <c r="B75" i="1"/>
  <c r="B83" i="1"/>
  <c r="B93" i="1"/>
  <c r="B76" i="1"/>
  <c r="B84" i="1"/>
  <c r="B85" i="1"/>
  <c r="B86" i="1"/>
  <c r="B88" i="1"/>
  <c r="B81" i="1"/>
  <c r="B77" i="1"/>
  <c r="B87" i="1"/>
  <c r="B94" i="1"/>
  <c r="B78" i="1"/>
  <c r="B79" i="1"/>
  <c r="B82" i="1"/>
  <c r="B92" i="1"/>
  <c r="E77" i="1"/>
  <c r="H78" i="1"/>
  <c r="E5" i="1" l="1"/>
  <c r="G6" i="1"/>
  <c r="H6" i="1"/>
  <c r="G90" i="1"/>
  <c r="G79" i="1"/>
  <c r="G85" i="1"/>
  <c r="G89" i="1"/>
  <c r="G94" i="1"/>
  <c r="G87" i="1"/>
  <c r="G93" i="1"/>
  <c r="G83" i="1"/>
  <c r="H77" i="1"/>
  <c r="E76" i="1"/>
  <c r="G81" i="1"/>
  <c r="B101" i="1"/>
  <c r="B98" i="1"/>
  <c r="F103" i="1" s="1"/>
  <c r="B103" i="1"/>
  <c r="B102" i="1"/>
  <c r="B99" i="1"/>
  <c r="B100" i="1"/>
  <c r="B104" i="1" s="1"/>
  <c r="G82" i="1"/>
  <c r="G86" i="1"/>
  <c r="G80" i="1"/>
  <c r="G78" i="1"/>
  <c r="G84" i="1"/>
  <c r="G77" i="1"/>
  <c r="G92" i="1"/>
  <c r="G88" i="1"/>
  <c r="G91" i="1"/>
  <c r="E4" i="1" l="1"/>
  <c r="G5" i="1"/>
  <c r="H5" i="1"/>
  <c r="H76" i="1"/>
  <c r="E75" i="1"/>
  <c r="G76" i="1"/>
  <c r="G4" i="1" l="1"/>
  <c r="G24" i="1" s="1"/>
  <c r="H4" i="1"/>
  <c r="H24" i="1" s="1"/>
  <c r="H75" i="1"/>
  <c r="H95" i="1" s="1"/>
  <c r="G75" i="1"/>
  <c r="G95" i="1" s="1"/>
  <c r="F102" i="1" l="1"/>
  <c r="F75" i="1" s="1" a="1"/>
  <c r="F31" i="1"/>
  <c r="F4" i="1" s="1" a="1"/>
  <c r="F13" i="1" l="1"/>
  <c r="F23" i="1"/>
  <c r="F4" i="1"/>
  <c r="F5" i="1"/>
  <c r="F6" i="1"/>
  <c r="F7" i="1"/>
  <c r="F8" i="1"/>
  <c r="F9" i="1"/>
  <c r="F10" i="1"/>
  <c r="F11" i="1"/>
  <c r="F12" i="1"/>
  <c r="F18" i="1"/>
  <c r="F21" i="1"/>
  <c r="F14" i="1"/>
  <c r="F15" i="1"/>
  <c r="F16" i="1"/>
  <c r="F17" i="1"/>
  <c r="F19" i="1"/>
  <c r="F20" i="1"/>
  <c r="F22" i="1"/>
  <c r="F87" i="1"/>
  <c r="F89" i="1"/>
  <c r="F78" i="1"/>
  <c r="F88" i="1"/>
  <c r="F94" i="1"/>
  <c r="F81" i="1"/>
  <c r="F91" i="1"/>
  <c r="F76" i="1"/>
  <c r="F86" i="1"/>
  <c r="F77" i="1"/>
  <c r="F79" i="1"/>
  <c r="F82" i="1"/>
  <c r="F92" i="1"/>
  <c r="F75" i="1"/>
  <c r="F83" i="1"/>
  <c r="F84" i="1"/>
  <c r="F85" i="1"/>
  <c r="F93" i="1"/>
  <c r="F90" i="1"/>
  <c r="F80" i="1"/>
  <c r="I75" i="1" l="1" a="1"/>
  <c r="K75" i="1"/>
  <c r="J75" i="1"/>
  <c r="K81" i="1"/>
  <c r="J81" i="1"/>
  <c r="K19" i="1"/>
  <c r="J19" i="1"/>
  <c r="J11" i="1"/>
  <c r="K11" i="1"/>
  <c r="J23" i="1"/>
  <c r="K23" i="1"/>
  <c r="J92" i="1"/>
  <c r="K92" i="1"/>
  <c r="K94" i="1"/>
  <c r="J94" i="1"/>
  <c r="K17" i="1"/>
  <c r="J17" i="1"/>
  <c r="J10" i="1"/>
  <c r="K10" i="1"/>
  <c r="J13" i="1"/>
  <c r="K13" i="1"/>
  <c r="K80" i="1"/>
  <c r="J80" i="1"/>
  <c r="J82" i="1"/>
  <c r="K82" i="1"/>
  <c r="J88" i="1"/>
  <c r="K88" i="1"/>
  <c r="J16" i="1"/>
  <c r="K16" i="1"/>
  <c r="J9" i="1"/>
  <c r="K9" i="1"/>
  <c r="J90" i="1"/>
  <c r="K90" i="1"/>
  <c r="J79" i="1"/>
  <c r="K79" i="1"/>
  <c r="K78" i="1"/>
  <c r="J78" i="1"/>
  <c r="K15" i="1"/>
  <c r="J15" i="1"/>
  <c r="J8" i="1"/>
  <c r="K8" i="1"/>
  <c r="K93" i="1"/>
  <c r="J93" i="1"/>
  <c r="J77" i="1"/>
  <c r="K77" i="1"/>
  <c r="K89" i="1"/>
  <c r="J89" i="1"/>
  <c r="J14" i="1"/>
  <c r="K14" i="1"/>
  <c r="J7" i="1"/>
  <c r="K7" i="1"/>
  <c r="J85" i="1"/>
  <c r="K85" i="1"/>
  <c r="K86" i="1"/>
  <c r="J86" i="1"/>
  <c r="K87" i="1"/>
  <c r="J87" i="1"/>
  <c r="J21" i="1"/>
  <c r="K21" i="1"/>
  <c r="J6" i="1"/>
  <c r="K6" i="1"/>
  <c r="K84" i="1"/>
  <c r="J84" i="1"/>
  <c r="K76" i="1"/>
  <c r="J76" i="1"/>
  <c r="J22" i="1"/>
  <c r="K22" i="1"/>
  <c r="J18" i="1"/>
  <c r="K18" i="1"/>
  <c r="J5" i="1"/>
  <c r="K5" i="1"/>
  <c r="J83" i="1"/>
  <c r="K83" i="1"/>
  <c r="J91" i="1"/>
  <c r="K91" i="1"/>
  <c r="J20" i="1"/>
  <c r="K20" i="1"/>
  <c r="J12" i="1"/>
  <c r="K12" i="1"/>
  <c r="J4" i="1"/>
  <c r="J24" i="1" s="1"/>
  <c r="B37" i="1" s="1"/>
  <c r="K4" i="1"/>
  <c r="I4" i="1" a="1"/>
  <c r="J95" i="1" l="1"/>
  <c r="B108" i="1" s="1"/>
  <c r="I14" i="1"/>
  <c r="I15" i="1"/>
  <c r="I16" i="1"/>
  <c r="I17" i="1"/>
  <c r="I18" i="1"/>
  <c r="I19" i="1"/>
  <c r="I20" i="1"/>
  <c r="I21" i="1"/>
  <c r="I22" i="1"/>
  <c r="I13" i="1"/>
  <c r="I4" i="1"/>
  <c r="I5" i="1"/>
  <c r="I6" i="1"/>
  <c r="I7" i="1"/>
  <c r="I8" i="1"/>
  <c r="I9" i="1"/>
  <c r="I10" i="1"/>
  <c r="I11" i="1"/>
  <c r="I12" i="1"/>
  <c r="I23" i="1"/>
  <c r="B113" i="1"/>
  <c r="B114" i="1"/>
  <c r="B116" i="1"/>
  <c r="B111" i="1"/>
  <c r="B115" i="1"/>
  <c r="B112" i="1"/>
  <c r="B41" i="1"/>
  <c r="B40" i="1"/>
  <c r="B43" i="1"/>
  <c r="B44" i="1"/>
  <c r="B45" i="1"/>
  <c r="B42" i="1"/>
  <c r="B46" i="1" s="1"/>
  <c r="I86" i="1"/>
  <c r="I75" i="1"/>
  <c r="I83" i="1"/>
  <c r="I84" i="1"/>
  <c r="I85" i="1"/>
  <c r="I93" i="1"/>
  <c r="I78" i="1"/>
  <c r="I88" i="1"/>
  <c r="I81" i="1"/>
  <c r="I92" i="1"/>
  <c r="I76" i="1"/>
  <c r="I79" i="1"/>
  <c r="I89" i="1"/>
  <c r="I94" i="1"/>
  <c r="I80" i="1"/>
  <c r="I90" i="1"/>
  <c r="I91" i="1"/>
  <c r="I82" i="1"/>
  <c r="I77" i="1"/>
  <c r="I87" i="1"/>
  <c r="B117" i="1" l="1"/>
  <c r="I24" i="1"/>
  <c r="B36" i="1" s="1"/>
  <c r="B38" i="1" s="1"/>
  <c r="I95" i="1"/>
  <c r="B107" i="1" s="1"/>
  <c r="B109" i="1" s="1"/>
</calcChain>
</file>

<file path=xl/sharedStrings.xml><?xml version="1.0" encoding="utf-8"?>
<sst xmlns="http://schemas.openxmlformats.org/spreadsheetml/2006/main" count="143" uniqueCount="51">
  <si>
    <t>Вариант №3. Лавринович Анна Павловна</t>
  </si>
  <si>
    <t>№ точки</t>
  </si>
  <si>
    <t>Условное время, t</t>
  </si>
  <si>
    <t>Значение тренда, y*</t>
  </si>
  <si>
    <t>t*yt</t>
  </si>
  <si>
    <t>t^2</t>
  </si>
  <si>
    <t>(y* - yср)^2</t>
  </si>
  <si>
    <t>(y - y*)^2</t>
  </si>
  <si>
    <t>Ряд остатков</t>
  </si>
  <si>
    <t>-</t>
  </si>
  <si>
    <t>+</t>
  </si>
  <si>
    <t>Выводы по графику: тренд не наблюдается</t>
  </si>
  <si>
    <t>Описательные статистики для исходного временного ряда</t>
  </si>
  <si>
    <t>Вывод</t>
  </si>
  <si>
    <t>Неравенство для проверки тренда</t>
  </si>
  <si>
    <t>Выборочное среднее</t>
  </si>
  <si>
    <t>v(T)</t>
  </si>
  <si>
    <t>l(T)</t>
  </si>
  <si>
    <t>Выборочная дисперсия</t>
  </si>
  <si>
    <t>Стандартное отклонение</t>
  </si>
  <si>
    <t>Минимум</t>
  </si>
  <si>
    <t>Модель линейной регрессии</t>
  </si>
  <si>
    <t>Максимум</t>
  </si>
  <si>
    <t>a</t>
  </si>
  <si>
    <t>Медиана</t>
  </si>
  <si>
    <t>b</t>
  </si>
  <si>
    <t>Коэффициент вариации, %</t>
  </si>
  <si>
    <t>Регрессионный анализ</t>
  </si>
  <si>
    <t>Уравнение модели тренда</t>
  </si>
  <si>
    <t>Объясненная дисперсия</t>
  </si>
  <si>
    <t>Остаточная дисперсия</t>
  </si>
  <si>
    <t>Коэффициент детерминации</t>
  </si>
  <si>
    <t>Описательные статистики для ряда остатков</t>
  </si>
  <si>
    <t>Мощность слоя 7, yt</t>
  </si>
  <si>
    <t>Медианный метод, Me = 5,45</t>
  </si>
  <si>
    <t>Число серий v(T) = 9; Длина наиб. серии l(t) = 4; Проверка неравенств: 9 &gt; 6,23 и 2 &lt; 4,39. Вывод: гипотеза об отсутствии  тренда не отвергается.</t>
  </si>
  <si>
    <t>y*(t) = -0,01t + 5,21</t>
  </si>
  <si>
    <t>&lt; 33%, значит выборка однородна</t>
  </si>
  <si>
    <t>Выводы по графику: наблюдается слегка отрицательный тренд</t>
  </si>
  <si>
    <t>&lt; 0,7, значит регрессионная модель не является адекватной</t>
  </si>
  <si>
    <t>&gt; 33%, значит выборка не однородна</t>
  </si>
  <si>
    <t>Удаление периодичности:</t>
  </si>
  <si>
    <t>season</t>
  </si>
  <si>
    <t>ssm</t>
  </si>
  <si>
    <t>Мощность слоя 7 (без периода), yt</t>
  </si>
  <si>
    <t>unseason</t>
  </si>
  <si>
    <t>Медианный метод, Me = 5,9</t>
  </si>
  <si>
    <t>y*(t) = -0,0297t + 5,184</t>
  </si>
  <si>
    <t>Выводы по графику: наблюдается отрицательный тренд</t>
  </si>
  <si>
    <t>Лабораторная работа №3 (Задания 1 - 3). Подбор модели семивариограммы</t>
  </si>
  <si>
    <t>Часть вторая.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</si>
</sst>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2424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0" xfId="0" applyNumberFormat="1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4" fillId="0" borderId="27" xfId="0" applyNumberFormat="1" applyFont="1" applyBorder="1" applyAlignment="1">
      <alignment horizontal="center"/>
    </xf>
    <xf numFmtId="2" fontId="4" fillId="0" borderId="2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Лист1!$K$3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Лист1!$K$4:$K$23</c:f>
              <c:numCache>
                <c:formatCode>General</c:formatCode>
                <c:ptCount val="20"/>
                <c:pt idx="0">
                  <c:v>-0.14896103896103785</c:v>
                </c:pt>
                <c:pt idx="1">
                  <c:v>6.49350649350664E-2</c:v>
                </c:pt>
                <c:pt idx="2">
                  <c:v>0.77883116883116976</c:v>
                </c:pt>
                <c:pt idx="3">
                  <c:v>-2.2072727272727257</c:v>
                </c:pt>
                <c:pt idx="4">
                  <c:v>0.10662337662337773</c:v>
                </c:pt>
                <c:pt idx="5">
                  <c:v>1.1205194805194818</c:v>
                </c:pt>
                <c:pt idx="6">
                  <c:v>1.9344155844155857</c:v>
                </c:pt>
                <c:pt idx="7">
                  <c:v>1.2483116883116896</c:v>
                </c:pt>
                <c:pt idx="8">
                  <c:v>-0.73779220779220722</c:v>
                </c:pt>
                <c:pt idx="9">
                  <c:v>-1.9238961038961033</c:v>
                </c:pt>
                <c:pt idx="10">
                  <c:v>-2.9961038961038948</c:v>
                </c:pt>
                <c:pt idx="11">
                  <c:v>0.31779220779220907</c:v>
                </c:pt>
                <c:pt idx="12">
                  <c:v>1.0316883116883124</c:v>
                </c:pt>
                <c:pt idx="13">
                  <c:v>1.445584415584416</c:v>
                </c:pt>
                <c:pt idx="14">
                  <c:v>0.3594805194805204</c:v>
                </c:pt>
                <c:pt idx="15">
                  <c:v>-0.82662337662337571</c:v>
                </c:pt>
                <c:pt idx="16">
                  <c:v>1.1872727272727275</c:v>
                </c:pt>
                <c:pt idx="17">
                  <c:v>0.40116883116883173</c:v>
                </c:pt>
                <c:pt idx="18">
                  <c:v>-0.88493506493506402</c:v>
                </c:pt>
                <c:pt idx="19">
                  <c:v>-0.2710389610389603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2-46C9-823E-F5CCFE7D4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80551"/>
        <c:axId val="1188794887"/>
      </c:scatterChart>
      <c:valAx>
        <c:axId val="1188780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94887"/>
        <c:crosses val="autoZero"/>
        <c:crossBetween val="midCat"/>
      </c:valAx>
      <c:valAx>
        <c:axId val="1188794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80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Исходный</a:t>
            </a:r>
            <a:r>
              <a:rPr lang="ru-RU" baseline="0"/>
              <a:t> временной ряд</a:t>
            </a:r>
            <a:endParaRPr lang="en-US"/>
          </a:p>
        </c:rich>
      </c:tx>
      <c:layout>
        <c:manualLayout>
          <c:xMode val="edge"/>
          <c:yMode val="edge"/>
          <c:x val="0.27496058203069484"/>
          <c:y val="4.6810784909972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Мощность слоя 7,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Лист1!$B$4:$B$23</c:f>
              <c:numCache>
                <c:formatCode>General</c:formatCode>
                <c:ptCount val="20"/>
                <c:pt idx="0">
                  <c:v>5.2</c:v>
                </c:pt>
                <c:pt idx="1">
                  <c:v>5.4</c:v>
                </c:pt>
                <c:pt idx="2">
                  <c:v>6.1</c:v>
                </c:pt>
                <c:pt idx="3">
                  <c:v>3.1</c:v>
                </c:pt>
                <c:pt idx="4">
                  <c:v>5.4</c:v>
                </c:pt>
                <c:pt idx="5">
                  <c:v>6.4</c:v>
                </c:pt>
                <c:pt idx="6">
                  <c:v>7.2</c:v>
                </c:pt>
                <c:pt idx="7">
                  <c:v>6.5</c:v>
                </c:pt>
                <c:pt idx="8">
                  <c:v>4.5</c:v>
                </c:pt>
                <c:pt idx="9">
                  <c:v>3.3</c:v>
                </c:pt>
                <c:pt idx="10">
                  <c:v>2.2000000000000002</c:v>
                </c:pt>
                <c:pt idx="11">
                  <c:v>5.5</c:v>
                </c:pt>
                <c:pt idx="12">
                  <c:v>6.2</c:v>
                </c:pt>
                <c:pt idx="13">
                  <c:v>6.6</c:v>
                </c:pt>
                <c:pt idx="14">
                  <c:v>5.5</c:v>
                </c:pt>
                <c:pt idx="15">
                  <c:v>4.3</c:v>
                </c:pt>
                <c:pt idx="16">
                  <c:v>6.3</c:v>
                </c:pt>
                <c:pt idx="17">
                  <c:v>5.5</c:v>
                </c:pt>
                <c:pt idx="18">
                  <c:v>4.2</c:v>
                </c:pt>
                <c:pt idx="19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D-4337-B3CE-AE3E777EB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256703"/>
        <c:axId val="1496257119"/>
      </c:scatterChart>
      <c:valAx>
        <c:axId val="1496256703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7119"/>
        <c:crosses val="autoZero"/>
        <c:crossBetween val="midCat"/>
        <c:majorUnit val="1"/>
      </c:valAx>
      <c:valAx>
        <c:axId val="14962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/>
                  <a:t> </a:t>
                </a:r>
                <a:r>
                  <a:rPr lang="ru-RU" sz="1000" b="0" i="0" baseline="0">
                    <a:effectLst/>
                  </a:rPr>
                  <a:t>Мощность слоя 7, </a:t>
                </a:r>
                <a:r>
                  <a:rPr lang="en-US" sz="1000" b="0" i="0" baseline="0">
                    <a:effectLst/>
                  </a:rPr>
                  <a:t>yt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2798816389293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 без периода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Лист1!$B$74</c:f>
              <c:strCache>
                <c:ptCount val="1"/>
                <c:pt idx="0">
                  <c:v>Мощность слоя 7 (без периода),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Лист1!$A$75:$A$94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Лист1!$B$75:$B$94</c:f>
              <c:numCache>
                <c:formatCode>General</c:formatCode>
                <c:ptCount val="20"/>
                <c:pt idx="0">
                  <c:v>5.4344633692167967</c:v>
                </c:pt>
                <c:pt idx="1">
                  <c:v>5.8800983777297295</c:v>
                </c:pt>
                <c:pt idx="2">
                  <c:v>6.0484652308611775</c:v>
                </c:pt>
                <c:pt idx="3">
                  <c:v>3.2104262826682031</c:v>
                </c:pt>
                <c:pt idx="4">
                  <c:v>5.8800983777297295</c:v>
                </c:pt>
                <c:pt idx="5">
                  <c:v>5.9298921480052869</c:v>
                </c:pt>
                <c:pt idx="6">
                  <c:v>7.3979603298425465</c:v>
                </c:pt>
                <c:pt idx="7">
                  <c:v>5.9652314438516783</c:v>
                </c:pt>
                <c:pt idx="8">
                  <c:v>3.9573965025145759</c:v>
                </c:pt>
                <c:pt idx="9">
                  <c:v>3.7032555611204065</c:v>
                </c:pt>
                <c:pt idx="10">
                  <c:v>1.913132297336946</c:v>
                </c:pt>
                <c:pt idx="11">
                  <c:v>6.0390375028438879</c:v>
                </c:pt>
                <c:pt idx="12">
                  <c:v>5.9836470789034353</c:v>
                </c:pt>
                <c:pt idx="13">
                  <c:v>6.0517306577210883</c:v>
                </c:pt>
                <c:pt idx="14">
                  <c:v>6.0390375028438879</c:v>
                </c:pt>
                <c:pt idx="15">
                  <c:v>3.9105035064479599</c:v>
                </c:pt>
                <c:pt idx="16">
                  <c:v>5.939526848654225</c:v>
                </c:pt>
                <c:pt idx="17">
                  <c:v>6.0390375028438879</c:v>
                </c:pt>
                <c:pt idx="18">
                  <c:v>3.9477319434052487</c:v>
                </c:pt>
                <c:pt idx="19">
                  <c:v>4.4049250860664397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9-4357-94D3-6F0DEA834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311919"/>
        <c:axId val="1863312751"/>
      </c:scatterChart>
      <c:valAx>
        <c:axId val="1863311919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2751"/>
        <c:crosses val="autoZero"/>
        <c:crossBetween val="midCat"/>
        <c:majorUnit val="1"/>
      </c:valAx>
      <c:valAx>
        <c:axId val="18633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 </a:t>
                </a:r>
                <a:r>
                  <a:rPr lang="en-US" baseline="0"/>
                  <a:t>yt</a:t>
                </a:r>
                <a:r>
                  <a:rPr lang="ru-RU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Лист1!$K$74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Лист1!$K$75:$K$94</c:f>
              <c:numCache>
                <c:formatCode>General</c:formatCode>
                <c:ptCount val="20"/>
                <c:pt idx="0">
                  <c:v>-4.6547081074767682E-2</c:v>
                </c:pt>
                <c:pt idx="1">
                  <c:v>0.42881098471428558</c:v>
                </c:pt>
                <c:pt idx="2">
                  <c:v>0.62690089512185398</c:v>
                </c:pt>
                <c:pt idx="3">
                  <c:v>-2.1814149957949991</c:v>
                </c:pt>
                <c:pt idx="4">
                  <c:v>0.51798015654264784</c:v>
                </c:pt>
                <c:pt idx="5">
                  <c:v>0.59749698409432561</c:v>
                </c:pt>
                <c:pt idx="6">
                  <c:v>2.0952882232077066</c:v>
                </c:pt>
                <c:pt idx="7">
                  <c:v>0.69228239449295881</c:v>
                </c:pt>
                <c:pt idx="8">
                  <c:v>-1.2858294895680231</c:v>
                </c:pt>
                <c:pt idx="9">
                  <c:v>-1.5102473736860711</c:v>
                </c:pt>
                <c:pt idx="10">
                  <c:v>-3.2409245229172905</c:v>
                </c:pt>
                <c:pt idx="11">
                  <c:v>0.91470373986577247</c:v>
                </c:pt>
                <c:pt idx="12">
                  <c:v>0.88903637320144036</c:v>
                </c:pt>
                <c:pt idx="13">
                  <c:v>0.98684300929521385</c:v>
                </c:pt>
                <c:pt idx="14">
                  <c:v>1.0038729116941347</c:v>
                </c:pt>
                <c:pt idx="15">
                  <c:v>-1.0949380274256728</c:v>
                </c:pt>
                <c:pt idx="16">
                  <c:v>0.96380837205671277</c:v>
                </c:pt>
                <c:pt idx="17">
                  <c:v>1.093042083522497</c:v>
                </c:pt>
                <c:pt idx="18">
                  <c:v>-0.96854041864002172</c:v>
                </c:pt>
                <c:pt idx="19">
                  <c:v>-0.48162421870271022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C-43E5-BD99-BF945078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6255"/>
        <c:axId val="1767567503"/>
      </c:scatterChart>
      <c:valAx>
        <c:axId val="176756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7503"/>
        <c:crosses val="autoZero"/>
        <c:crossBetween val="midCat"/>
      </c:valAx>
      <c:valAx>
        <c:axId val="17675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слоя, </a:t>
                </a:r>
                <a:r>
                  <a:rPr lang="en-US" baseline="0"/>
                  <a:t>yt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238125</xdr:colOff>
      <xdr:row>2</xdr:row>
      <xdr:rowOff>19050</xdr:rowOff>
    </xdr:from>
    <xdr:to>
      <xdr:col>27</xdr:col>
      <xdr:colOff>47625</xdr:colOff>
      <xdr:row>14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C0F4CD-DC18-5FEA-E252-F95C80977101}"/>
            </a:ext>
            <a:ext uri="{147F2762-F138-4A5C-976F-8EAC2B608ADB}">
              <a16:predDERef xmlns:a16="http://schemas.microsoft.com/office/drawing/2014/main" pred="{0502B559-8344-98AF-A85F-E5BAA85F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108239</xdr:colOff>
      <xdr:row>2</xdr:row>
      <xdr:rowOff>295276</xdr:rowOff>
    </xdr:from>
    <xdr:to>
      <xdr:col>19</xdr:col>
      <xdr:colOff>110404</xdr:colOff>
      <xdr:row>14</xdr:row>
      <xdr:rowOff>184006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179717</xdr:colOff>
      <xdr:row>72</xdr:row>
      <xdr:rowOff>227880</xdr:rowOff>
    </xdr:from>
    <xdr:to>
      <xdr:col>19</xdr:col>
      <xdr:colOff>291142</xdr:colOff>
      <xdr:row>85</xdr:row>
      <xdr:rowOff>215660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547688</xdr:colOff>
      <xdr:row>72</xdr:row>
      <xdr:rowOff>211931</xdr:rowOff>
    </xdr:from>
    <xdr:to>
      <xdr:col>29</xdr:col>
      <xdr:colOff>130970</xdr:colOff>
      <xdr:row>85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topLeftCell="A67" zoomScale="67" zoomScaleNormal="64" workbookViewId="0">
      <selection activeCell="L88" sqref="L88:T90"/>
    </sheetView>
  </sheetViews>
  <sheetFormatPr defaultColWidth="8.85546875" defaultRowHeight="18.75" x14ac:dyDescent="0.3"/>
  <cols>
    <col min="1" max="1" width="32.42578125" style="1" customWidth="1"/>
    <col min="2" max="2" width="38.42578125" style="1" customWidth="1"/>
    <col min="3" max="3" width="35" style="1" customWidth="1"/>
    <col min="4" max="4" width="33.42578125" style="1" customWidth="1"/>
    <col min="5" max="5" width="21.28515625" style="1" customWidth="1"/>
    <col min="6" max="6" width="24.28515625" style="1" customWidth="1"/>
    <col min="7" max="7" width="8.85546875" style="1"/>
    <col min="8" max="8" width="8.85546875" style="1" bestFit="1" customWidth="1"/>
    <col min="9" max="9" width="14.140625" style="1" customWidth="1"/>
    <col min="10" max="10" width="11.28515625" style="1" customWidth="1"/>
    <col min="11" max="11" width="16.7109375" style="1" customWidth="1"/>
    <col min="12" max="12" width="8.85546875" style="1"/>
    <col min="13" max="13" width="10.140625" style="1" customWidth="1"/>
    <col min="14" max="16384" width="8.85546875" style="1"/>
  </cols>
  <sheetData>
    <row r="1" spans="1:27" x14ac:dyDescent="0.3">
      <c r="A1" s="2" t="s">
        <v>49</v>
      </c>
    </row>
    <row r="2" spans="1:27" ht="54" customHeight="1" x14ac:dyDescent="0.3">
      <c r="A2" s="60" t="s">
        <v>0</v>
      </c>
      <c r="B2" s="60"/>
      <c r="C2" s="32" t="s">
        <v>50</v>
      </c>
    </row>
    <row r="3" spans="1:27" ht="37.5" x14ac:dyDescent="0.3">
      <c r="A3" s="3" t="s">
        <v>1</v>
      </c>
      <c r="B3" s="3" t="s">
        <v>33</v>
      </c>
      <c r="C3" s="17" t="s">
        <v>34</v>
      </c>
      <c r="D3" s="14"/>
      <c r="E3" s="27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11" t="s">
        <v>8</v>
      </c>
    </row>
    <row r="4" spans="1:27" x14ac:dyDescent="0.3">
      <c r="A4" s="3">
        <v>1</v>
      </c>
      <c r="B4" s="3">
        <v>5.2</v>
      </c>
      <c r="C4" s="26" t="s">
        <v>9</v>
      </c>
      <c r="D4" s="15"/>
      <c r="E4" s="27">
        <f t="shared" ref="E4:E11" si="0">E5-1</f>
        <v>-10</v>
      </c>
      <c r="F4" s="3">
        <f t="array" ref="F4:F23">F31*(E4:E23)+F32</f>
        <v>5.348961038961038</v>
      </c>
      <c r="G4" s="3">
        <f>B4*E4</f>
        <v>-52</v>
      </c>
      <c r="H4" s="3">
        <f>POWER(E4,2)</f>
        <v>100</v>
      </c>
      <c r="I4" s="3">
        <f t="array" ref="I4:I23">POWER((F4:F23)-B27,2)</f>
        <v>1.9310170349131385E-2</v>
      </c>
      <c r="J4" s="3">
        <f>POWER(B4-F4,2)</f>
        <v>2.2189391128351835E-2</v>
      </c>
      <c r="K4" s="19">
        <f>B4-F4</f>
        <v>-0.14896103896103785</v>
      </c>
    </row>
    <row r="5" spans="1:27" x14ac:dyDescent="0.3">
      <c r="A5" s="3">
        <f>A4+1</f>
        <v>2</v>
      </c>
      <c r="B5" s="3">
        <v>5.4</v>
      </c>
      <c r="C5" s="26" t="s">
        <v>9</v>
      </c>
      <c r="D5" s="15"/>
      <c r="E5" s="27">
        <f t="shared" si="0"/>
        <v>-9</v>
      </c>
      <c r="F5" s="3">
        <v>5.335064935064934</v>
      </c>
      <c r="G5" s="3">
        <f t="shared" ref="G5:G23" si="1">B5*E5</f>
        <v>-48.6</v>
      </c>
      <c r="H5" s="3">
        <f t="shared" ref="H5:H23" si="2">POWER(E5,2)</f>
        <v>81</v>
      </c>
      <c r="I5" s="3">
        <v>1.5641237982796378E-2</v>
      </c>
      <c r="J5" s="23">
        <f t="shared" ref="J5:J23" si="3">POWER(B5-F5,2)</f>
        <v>4.2165626581212902E-3</v>
      </c>
      <c r="K5" s="20">
        <f t="shared" ref="K5:K23" si="4">B5-F5</f>
        <v>6.49350649350664E-2</v>
      </c>
    </row>
    <row r="6" spans="1:27" x14ac:dyDescent="0.3">
      <c r="A6" s="3">
        <f t="shared" ref="A6:A23" si="5">A5+1</f>
        <v>3</v>
      </c>
      <c r="B6" s="3">
        <v>6.1</v>
      </c>
      <c r="C6" s="26" t="s">
        <v>10</v>
      </c>
      <c r="D6" s="15"/>
      <c r="E6" s="27">
        <f t="shared" si="0"/>
        <v>-8</v>
      </c>
      <c r="F6" s="3">
        <v>5.3211688311688299</v>
      </c>
      <c r="G6" s="3">
        <f t="shared" si="1"/>
        <v>-48.8</v>
      </c>
      <c r="H6" s="3">
        <f t="shared" si="2"/>
        <v>64</v>
      </c>
      <c r="I6" s="3">
        <v>1.2358509023444007E-2</v>
      </c>
      <c r="J6" s="24">
        <f xml:space="preserve"> POWER(B6-F6,2)</f>
        <v>0.60657798954292608</v>
      </c>
      <c r="K6" s="21">
        <f t="shared" si="4"/>
        <v>0.77883116883116976</v>
      </c>
    </row>
    <row r="7" spans="1:27" x14ac:dyDescent="0.3">
      <c r="A7" s="3">
        <f t="shared" si="5"/>
        <v>4</v>
      </c>
      <c r="B7" s="3">
        <v>3.1</v>
      </c>
      <c r="C7" s="26" t="s">
        <v>9</v>
      </c>
      <c r="D7" s="15"/>
      <c r="E7" s="27">
        <f t="shared" si="0"/>
        <v>-7</v>
      </c>
      <c r="F7" s="3">
        <v>5.3072727272727258</v>
      </c>
      <c r="G7" s="3">
        <f t="shared" si="1"/>
        <v>-21.7</v>
      </c>
      <c r="H7" s="3">
        <f t="shared" si="2"/>
        <v>49</v>
      </c>
      <c r="I7" s="3">
        <v>9.4619834710742753E-3</v>
      </c>
      <c r="J7" s="26">
        <f t="shared" si="3"/>
        <v>4.8720528925619764</v>
      </c>
      <c r="K7" s="21">
        <f t="shared" si="4"/>
        <v>-2.2072727272727257</v>
      </c>
    </row>
    <row r="8" spans="1:27" x14ac:dyDescent="0.3">
      <c r="A8" s="3">
        <f t="shared" si="5"/>
        <v>5</v>
      </c>
      <c r="B8" s="3">
        <v>5.4</v>
      </c>
      <c r="C8" s="26" t="s">
        <v>9</v>
      </c>
      <c r="D8" s="15"/>
      <c r="E8" s="27">
        <f t="shared" si="0"/>
        <v>-6</v>
      </c>
      <c r="F8" s="3">
        <v>5.2933766233766226</v>
      </c>
      <c r="G8" s="3">
        <f t="shared" si="1"/>
        <v>-32.400000000000006</v>
      </c>
      <c r="H8" s="3">
        <f t="shared" si="2"/>
        <v>36</v>
      </c>
      <c r="I8" s="3">
        <v>6.9516613256873283E-3</v>
      </c>
      <c r="J8" s="24">
        <f t="shared" si="3"/>
        <v>1.1368544442570653E-2</v>
      </c>
      <c r="K8" s="21">
        <f t="shared" si="4"/>
        <v>0.10662337662337773</v>
      </c>
    </row>
    <row r="9" spans="1:27" x14ac:dyDescent="0.3">
      <c r="A9" s="3">
        <f t="shared" si="5"/>
        <v>6</v>
      </c>
      <c r="B9" s="3">
        <v>6.4</v>
      </c>
      <c r="C9" s="26" t="s">
        <v>10</v>
      </c>
      <c r="D9" s="15"/>
      <c r="E9" s="27">
        <f t="shared" si="0"/>
        <v>-5</v>
      </c>
      <c r="F9" s="3">
        <v>5.2794805194805186</v>
      </c>
      <c r="G9" s="3">
        <f t="shared" si="1"/>
        <v>-32</v>
      </c>
      <c r="H9" s="3">
        <f t="shared" si="2"/>
        <v>25</v>
      </c>
      <c r="I9" s="3">
        <v>4.8275425872828463E-3</v>
      </c>
      <c r="J9" s="26">
        <f t="shared" si="3"/>
        <v>1.2555639062236494</v>
      </c>
      <c r="K9" s="21">
        <f t="shared" si="4"/>
        <v>1.1205194805194818</v>
      </c>
    </row>
    <row r="10" spans="1:27" x14ac:dyDescent="0.3">
      <c r="A10" s="3">
        <f t="shared" si="5"/>
        <v>7</v>
      </c>
      <c r="B10" s="3">
        <v>7.2</v>
      </c>
      <c r="C10" s="26" t="s">
        <v>10</v>
      </c>
      <c r="D10" s="15"/>
      <c r="E10" s="27">
        <f t="shared" si="0"/>
        <v>-4</v>
      </c>
      <c r="F10" s="3">
        <v>5.2655844155844145</v>
      </c>
      <c r="G10" s="3">
        <f t="shared" si="1"/>
        <v>-28.8</v>
      </c>
      <c r="H10" s="3">
        <f t="shared" si="2"/>
        <v>16</v>
      </c>
      <c r="I10" s="3">
        <v>3.0896272558610018E-3</v>
      </c>
      <c r="J10" s="26">
        <f t="shared" si="3"/>
        <v>3.7419636532298921</v>
      </c>
      <c r="K10" s="21">
        <f t="shared" si="4"/>
        <v>1.9344155844155857</v>
      </c>
    </row>
    <row r="11" spans="1:27" x14ac:dyDescent="0.3">
      <c r="A11" s="3">
        <f t="shared" si="5"/>
        <v>8</v>
      </c>
      <c r="B11" s="3">
        <v>6.5</v>
      </c>
      <c r="C11" s="26" t="s">
        <v>10</v>
      </c>
      <c r="D11" s="15"/>
      <c r="E11" s="27">
        <f t="shared" si="0"/>
        <v>-3</v>
      </c>
      <c r="F11" s="3">
        <v>5.2516883116883104</v>
      </c>
      <c r="G11" s="3">
        <f t="shared" si="1"/>
        <v>-19.5</v>
      </c>
      <c r="H11" s="3">
        <f t="shared" si="2"/>
        <v>9</v>
      </c>
      <c r="I11" s="3">
        <v>1.737915331421795E-3</v>
      </c>
      <c r="J11" s="26">
        <f t="shared" si="3"/>
        <v>1.5582820711755809</v>
      </c>
      <c r="K11" s="21">
        <f t="shared" si="4"/>
        <v>1.2483116883116896</v>
      </c>
    </row>
    <row r="12" spans="1:27" x14ac:dyDescent="0.3">
      <c r="A12" s="3">
        <f t="shared" si="5"/>
        <v>9</v>
      </c>
      <c r="B12" s="3">
        <v>4.5</v>
      </c>
      <c r="C12" s="26" t="s">
        <v>9</v>
      </c>
      <c r="D12" s="15"/>
      <c r="E12" s="27">
        <f>E13-1</f>
        <v>-2</v>
      </c>
      <c r="F12" s="3">
        <v>5.2377922077922072</v>
      </c>
      <c r="G12" s="3">
        <f t="shared" si="1"/>
        <v>-9</v>
      </c>
      <c r="H12" s="3">
        <f t="shared" si="2"/>
        <v>4</v>
      </c>
      <c r="I12" s="3">
        <v>7.7240681396527518E-4</v>
      </c>
      <c r="J12" s="26">
        <f t="shared" si="3"/>
        <v>0.54433734187889948</v>
      </c>
      <c r="K12" s="21">
        <f t="shared" si="4"/>
        <v>-0.73779220779220722</v>
      </c>
    </row>
    <row r="13" spans="1:27" x14ac:dyDescent="0.3">
      <c r="A13" s="3">
        <f t="shared" si="5"/>
        <v>10</v>
      </c>
      <c r="B13" s="3">
        <v>3.3</v>
      </c>
      <c r="C13" s="26" t="s">
        <v>9</v>
      </c>
      <c r="D13" s="15"/>
      <c r="E13" s="27">
        <v>-1</v>
      </c>
      <c r="F13" s="3">
        <v>5.2238961038961031</v>
      </c>
      <c r="G13" s="3">
        <f t="shared" si="1"/>
        <v>-3.3</v>
      </c>
      <c r="H13" s="3">
        <f t="shared" si="2"/>
        <v>1</v>
      </c>
      <c r="I13" s="3">
        <v>1.9310170349131879E-4</v>
      </c>
      <c r="J13" s="26">
        <f t="shared" si="3"/>
        <v>3.7013762185866059</v>
      </c>
      <c r="K13" s="21">
        <f t="shared" si="4"/>
        <v>-1.9238961038961033</v>
      </c>
    </row>
    <row r="14" spans="1:27" x14ac:dyDescent="0.3">
      <c r="A14" s="3">
        <f t="shared" si="5"/>
        <v>11</v>
      </c>
      <c r="B14" s="3">
        <v>2.2000000000000002</v>
      </c>
      <c r="C14" s="26" t="s">
        <v>9</v>
      </c>
      <c r="D14" s="15"/>
      <c r="E14" s="27">
        <v>1</v>
      </c>
      <c r="F14" s="3">
        <v>5.196103896103895</v>
      </c>
      <c r="G14" s="3">
        <f t="shared" si="1"/>
        <v>2.2000000000000002</v>
      </c>
      <c r="H14" s="3">
        <f t="shared" si="2"/>
        <v>1</v>
      </c>
      <c r="I14" s="3">
        <v>1.9310170349131879E-4</v>
      </c>
      <c r="J14" s="26">
        <f t="shared" si="3"/>
        <v>8.9766385562489379</v>
      </c>
      <c r="K14" s="21">
        <f t="shared" si="4"/>
        <v>-2.9961038961038948</v>
      </c>
    </row>
    <row r="15" spans="1:27" x14ac:dyDescent="0.3">
      <c r="A15" s="3">
        <f t="shared" si="5"/>
        <v>12</v>
      </c>
      <c r="B15" s="3">
        <v>5.5</v>
      </c>
      <c r="C15" s="26" t="s">
        <v>10</v>
      </c>
      <c r="D15" s="15"/>
      <c r="E15" s="27">
        <f>E14+1</f>
        <v>2</v>
      </c>
      <c r="F15" s="3">
        <v>5.1822077922077909</v>
      </c>
      <c r="G15" s="3">
        <f t="shared" si="1"/>
        <v>11</v>
      </c>
      <c r="H15" s="3">
        <f t="shared" si="2"/>
        <v>4</v>
      </c>
      <c r="I15" s="3">
        <v>7.7240681396527518E-4</v>
      </c>
      <c r="J15" s="26">
        <f t="shared" si="3"/>
        <v>0.10099188733344659</v>
      </c>
      <c r="K15" s="21">
        <f t="shared" si="4"/>
        <v>0.31779220779220907</v>
      </c>
    </row>
    <row r="16" spans="1:27" ht="16.5" customHeight="1" x14ac:dyDescent="0.3">
      <c r="A16" s="3">
        <f t="shared" si="5"/>
        <v>13</v>
      </c>
      <c r="B16" s="3">
        <v>6.2</v>
      </c>
      <c r="C16" s="26" t="s">
        <v>10</v>
      </c>
      <c r="D16" s="15"/>
      <c r="E16" s="27">
        <f t="shared" ref="E16:E23" si="6">E15+1</f>
        <v>3</v>
      </c>
      <c r="F16" s="3">
        <v>5.1683116883116877</v>
      </c>
      <c r="G16" s="3">
        <f t="shared" si="1"/>
        <v>18.600000000000001</v>
      </c>
      <c r="H16" s="3">
        <f t="shared" si="2"/>
        <v>9</v>
      </c>
      <c r="I16" s="3">
        <v>1.737915331421795E-3</v>
      </c>
      <c r="J16" s="26">
        <f t="shared" si="3"/>
        <v>1.0643807724742804</v>
      </c>
      <c r="K16" s="21">
        <f t="shared" si="4"/>
        <v>1.0316883116883124</v>
      </c>
      <c r="M16" s="54" t="s">
        <v>38</v>
      </c>
      <c r="N16" s="55"/>
      <c r="O16" s="55"/>
      <c r="P16" s="55"/>
      <c r="Q16" s="55"/>
      <c r="R16" s="55"/>
      <c r="S16" s="56"/>
      <c r="U16" s="48" t="s">
        <v>11</v>
      </c>
      <c r="V16" s="49"/>
      <c r="W16" s="49"/>
      <c r="X16" s="49"/>
      <c r="Y16" s="49"/>
      <c r="Z16" s="49"/>
      <c r="AA16" s="50"/>
    </row>
    <row r="17" spans="1:27" x14ac:dyDescent="0.3">
      <c r="A17" s="3">
        <f t="shared" si="5"/>
        <v>14</v>
      </c>
      <c r="B17" s="3">
        <v>6.6</v>
      </c>
      <c r="C17" s="26" t="s">
        <v>10</v>
      </c>
      <c r="D17" s="15"/>
      <c r="E17" s="27">
        <f t="shared" si="6"/>
        <v>4</v>
      </c>
      <c r="F17" s="3">
        <v>5.1544155844155837</v>
      </c>
      <c r="G17" s="3">
        <f t="shared" si="1"/>
        <v>26.4</v>
      </c>
      <c r="H17" s="3">
        <f t="shared" si="2"/>
        <v>16</v>
      </c>
      <c r="I17" s="3">
        <v>3.0896272558610018E-3</v>
      </c>
      <c r="J17" s="26">
        <f t="shared" si="3"/>
        <v>2.0897143025805374</v>
      </c>
      <c r="K17" s="21">
        <f t="shared" si="4"/>
        <v>1.445584415584416</v>
      </c>
      <c r="M17" s="57"/>
      <c r="N17" s="58"/>
      <c r="O17" s="58"/>
      <c r="P17" s="58"/>
      <c r="Q17" s="58"/>
      <c r="R17" s="58"/>
      <c r="S17" s="59"/>
      <c r="U17" s="51"/>
      <c r="V17" s="52"/>
      <c r="W17" s="52"/>
      <c r="X17" s="52"/>
      <c r="Y17" s="52"/>
      <c r="Z17" s="52"/>
      <c r="AA17" s="53"/>
    </row>
    <row r="18" spans="1:27" x14ac:dyDescent="0.3">
      <c r="A18" s="3">
        <f t="shared" si="5"/>
        <v>15</v>
      </c>
      <c r="B18" s="3">
        <v>5.5</v>
      </c>
      <c r="C18" s="26" t="s">
        <v>10</v>
      </c>
      <c r="D18" s="15"/>
      <c r="E18" s="27">
        <f t="shared" si="6"/>
        <v>5</v>
      </c>
      <c r="F18" s="3">
        <v>5.1405194805194796</v>
      </c>
      <c r="G18" s="3">
        <f t="shared" si="1"/>
        <v>27.5</v>
      </c>
      <c r="H18" s="3">
        <f t="shared" si="2"/>
        <v>25</v>
      </c>
      <c r="I18" s="3">
        <v>4.8275425872828463E-3</v>
      </c>
      <c r="J18" s="26">
        <f t="shared" si="3"/>
        <v>0.1292262438859848</v>
      </c>
      <c r="K18" s="21">
        <f t="shared" si="4"/>
        <v>0.3594805194805204</v>
      </c>
    </row>
    <row r="19" spans="1:27" x14ac:dyDescent="0.3">
      <c r="A19" s="3">
        <f t="shared" si="5"/>
        <v>16</v>
      </c>
      <c r="B19" s="3">
        <v>4.3</v>
      </c>
      <c r="C19" s="26" t="s">
        <v>9</v>
      </c>
      <c r="D19" s="15"/>
      <c r="E19" s="27">
        <f t="shared" si="6"/>
        <v>6</v>
      </c>
      <c r="F19" s="3">
        <v>5.1266233766233755</v>
      </c>
      <c r="G19" s="3">
        <f t="shared" si="1"/>
        <v>25.799999999999997</v>
      </c>
      <c r="H19" s="3">
        <f t="shared" si="2"/>
        <v>36</v>
      </c>
      <c r="I19" s="3">
        <v>6.9516613256873283E-3</v>
      </c>
      <c r="J19" s="26">
        <f t="shared" si="3"/>
        <v>0.68330620678023124</v>
      </c>
      <c r="K19" s="21">
        <f t="shared" si="4"/>
        <v>-0.82662337662337571</v>
      </c>
    </row>
    <row r="20" spans="1:27" x14ac:dyDescent="0.3">
      <c r="A20" s="3">
        <f t="shared" si="5"/>
        <v>17</v>
      </c>
      <c r="B20" s="3">
        <v>6.3</v>
      </c>
      <c r="C20" s="26" t="s">
        <v>10</v>
      </c>
      <c r="D20" s="15"/>
      <c r="E20" s="27">
        <f t="shared" si="6"/>
        <v>7</v>
      </c>
      <c r="F20" s="3">
        <v>5.1127272727272723</v>
      </c>
      <c r="G20" s="3">
        <f t="shared" si="1"/>
        <v>44.1</v>
      </c>
      <c r="H20" s="3">
        <f t="shared" si="2"/>
        <v>49</v>
      </c>
      <c r="I20" s="3">
        <v>9.4619834710742753E-3</v>
      </c>
      <c r="J20" s="26">
        <f t="shared" si="3"/>
        <v>1.4096165289256204</v>
      </c>
      <c r="K20" s="21">
        <f t="shared" si="4"/>
        <v>1.1872727272727275</v>
      </c>
    </row>
    <row r="21" spans="1:27" x14ac:dyDescent="0.3">
      <c r="A21" s="3">
        <f t="shared" si="5"/>
        <v>18</v>
      </c>
      <c r="B21" s="3">
        <v>5.5</v>
      </c>
      <c r="C21" s="26" t="s">
        <v>10</v>
      </c>
      <c r="D21" s="15"/>
      <c r="E21" s="27">
        <f t="shared" si="6"/>
        <v>8</v>
      </c>
      <c r="F21" s="3">
        <v>5.0988311688311683</v>
      </c>
      <c r="G21" s="3">
        <f t="shared" si="1"/>
        <v>44</v>
      </c>
      <c r="H21" s="3">
        <f t="shared" si="2"/>
        <v>64</v>
      </c>
      <c r="I21" s="3">
        <v>1.2358509023444007E-2</v>
      </c>
      <c r="J21" s="26">
        <f t="shared" si="3"/>
        <v>0.16093643110136663</v>
      </c>
      <c r="K21" s="21">
        <f t="shared" si="4"/>
        <v>0.40116883116883173</v>
      </c>
    </row>
    <row r="22" spans="1:27" x14ac:dyDescent="0.3">
      <c r="A22" s="3">
        <f t="shared" si="5"/>
        <v>19</v>
      </c>
      <c r="B22" s="3">
        <v>4.2</v>
      </c>
      <c r="C22" s="26" t="s">
        <v>9</v>
      </c>
      <c r="D22" s="15"/>
      <c r="E22" s="27">
        <f t="shared" si="6"/>
        <v>9</v>
      </c>
      <c r="F22" s="3">
        <v>5.0849350649350642</v>
      </c>
      <c r="G22" s="3">
        <f t="shared" si="1"/>
        <v>37.800000000000004</v>
      </c>
      <c r="H22" s="3">
        <f t="shared" si="2"/>
        <v>81</v>
      </c>
      <c r="I22" s="3">
        <v>1.5641237982796378E-2</v>
      </c>
      <c r="J22" s="26">
        <f t="shared" si="3"/>
        <v>0.78311006915162595</v>
      </c>
      <c r="K22" s="21">
        <f t="shared" si="4"/>
        <v>-0.88493506493506402</v>
      </c>
    </row>
    <row r="23" spans="1:27" x14ac:dyDescent="0.3">
      <c r="A23" s="3">
        <f t="shared" si="5"/>
        <v>20</v>
      </c>
      <c r="B23" s="3">
        <v>4.8</v>
      </c>
      <c r="C23" s="26" t="s">
        <v>9</v>
      </c>
      <c r="D23" s="15"/>
      <c r="E23" s="27">
        <f t="shared" si="6"/>
        <v>10</v>
      </c>
      <c r="F23" s="3">
        <v>5.0710389610389601</v>
      </c>
      <c r="G23" s="3">
        <f t="shared" si="1"/>
        <v>48</v>
      </c>
      <c r="H23" s="3">
        <f t="shared" si="2"/>
        <v>100</v>
      </c>
      <c r="I23" s="3">
        <v>1.9310170349131385E-2</v>
      </c>
      <c r="J23" s="26">
        <f t="shared" si="3"/>
        <v>7.3462118401079038E-2</v>
      </c>
      <c r="K23" s="22">
        <f t="shared" si="4"/>
        <v>-0.2710389610389603</v>
      </c>
    </row>
    <row r="24" spans="1:27" ht="111" customHeight="1" x14ac:dyDescent="0.3">
      <c r="A24" s="3"/>
      <c r="B24" s="3"/>
      <c r="C24" s="17" t="s">
        <v>35</v>
      </c>
      <c r="D24" s="16"/>
      <c r="E24" s="27"/>
      <c r="F24" s="3"/>
      <c r="G24" s="3">
        <f>SUM(G4:G23)</f>
        <v>-10.699999999999967</v>
      </c>
      <c r="H24" s="3">
        <f>SUM(H4:H23)</f>
        <v>770</v>
      </c>
      <c r="I24" s="3">
        <f>SUM(I4:I23)</f>
        <v>0.1486883116883112</v>
      </c>
      <c r="J24" s="26">
        <f>SUM(J4:J23)</f>
        <v>31.789311688311678</v>
      </c>
      <c r="K24" s="18"/>
    </row>
    <row r="25" spans="1:27" ht="19.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27" x14ac:dyDescent="0.3">
      <c r="A26" s="42" t="s">
        <v>12</v>
      </c>
      <c r="B26" s="43"/>
      <c r="C26" s="5" t="s">
        <v>13</v>
      </c>
      <c r="E26" s="44" t="s">
        <v>14</v>
      </c>
      <c r="F26" s="45"/>
      <c r="G26" s="13"/>
      <c r="H26" s="13"/>
    </row>
    <row r="27" spans="1:27" x14ac:dyDescent="0.3">
      <c r="A27" s="6" t="s">
        <v>15</v>
      </c>
      <c r="B27" s="3">
        <f>AVERAGE(B4:B23)</f>
        <v>5.2099999999999991</v>
      </c>
      <c r="C27" s="7"/>
      <c r="E27" s="25" t="s">
        <v>16</v>
      </c>
      <c r="F27" s="25" t="s">
        <v>17</v>
      </c>
      <c r="G27" s="4"/>
      <c r="H27" s="4"/>
    </row>
    <row r="28" spans="1:27" x14ac:dyDescent="0.3">
      <c r="A28" s="6" t="s">
        <v>18</v>
      </c>
      <c r="B28" s="3">
        <f>VAR(B4:B23)</f>
        <v>1.6809473684210581</v>
      </c>
      <c r="C28" s="7"/>
      <c r="E28" s="12">
        <f>0.5*(21 - 1.96 * SQRT(19))</f>
        <v>6.2282790353301394</v>
      </c>
      <c r="F28" s="12">
        <f>LOG(21,2)</f>
        <v>4.3923174227787607</v>
      </c>
      <c r="G28" s="4"/>
      <c r="H28" s="4"/>
    </row>
    <row r="29" spans="1:27" x14ac:dyDescent="0.3">
      <c r="A29" s="6" t="s">
        <v>19</v>
      </c>
      <c r="B29" s="3">
        <f>STDEV(B4:B23)</f>
        <v>1.2965135434776831</v>
      </c>
      <c r="C29" s="7"/>
    </row>
    <row r="30" spans="1:27" x14ac:dyDescent="0.3">
      <c r="A30" s="6" t="s">
        <v>20</v>
      </c>
      <c r="B30" s="3">
        <f>MIN(B4:B23)</f>
        <v>2.2000000000000002</v>
      </c>
      <c r="C30" s="7"/>
      <c r="E30" s="46" t="s">
        <v>21</v>
      </c>
      <c r="F30" s="47"/>
    </row>
    <row r="31" spans="1:27" x14ac:dyDescent="0.3">
      <c r="A31" s="6" t="s">
        <v>22</v>
      </c>
      <c r="B31" s="3">
        <f>MAX(B4:B23)</f>
        <v>7.2</v>
      </c>
      <c r="C31" s="7"/>
      <c r="E31" s="3" t="s">
        <v>23</v>
      </c>
      <c r="F31" s="3">
        <f>G24/H24</f>
        <v>-1.3896103896103854E-2</v>
      </c>
    </row>
    <row r="32" spans="1:27" x14ac:dyDescent="0.3">
      <c r="A32" s="6" t="s">
        <v>24</v>
      </c>
      <c r="B32" s="3">
        <f>MEDIAN(B4:B23)</f>
        <v>5.45</v>
      </c>
      <c r="C32" s="7"/>
      <c r="E32" s="3" t="s">
        <v>25</v>
      </c>
      <c r="F32" s="3">
        <f>B27</f>
        <v>5.2099999999999991</v>
      </c>
    </row>
    <row r="33" spans="1:3" ht="72" customHeight="1" thickBot="1" x14ac:dyDescent="0.35">
      <c r="A33" s="8" t="s">
        <v>26</v>
      </c>
      <c r="B33" s="9">
        <f>(B29/B27)*100</f>
        <v>24.885096803794308</v>
      </c>
      <c r="C33" s="10" t="s">
        <v>37</v>
      </c>
    </row>
    <row r="34" spans="1:3" x14ac:dyDescent="0.3">
      <c r="A34" s="42" t="s">
        <v>27</v>
      </c>
      <c r="B34" s="43"/>
      <c r="C34" s="5" t="s">
        <v>13</v>
      </c>
    </row>
    <row r="35" spans="1:3" x14ac:dyDescent="0.3">
      <c r="A35" s="6" t="s">
        <v>28</v>
      </c>
      <c r="B35" s="3" t="s">
        <v>36</v>
      </c>
      <c r="C35" s="7"/>
    </row>
    <row r="36" spans="1:3" x14ac:dyDescent="0.3">
      <c r="A36" s="6" t="s">
        <v>29</v>
      </c>
      <c r="B36" s="3">
        <f>(1/20)*I24</f>
        <v>7.4344155844155609E-3</v>
      </c>
      <c r="C36" s="7"/>
    </row>
    <row r="37" spans="1:3" x14ac:dyDescent="0.3">
      <c r="A37" s="6" t="s">
        <v>30</v>
      </c>
      <c r="B37" s="3">
        <f>(1/20)*J24</f>
        <v>1.5894655844155841</v>
      </c>
      <c r="C37" s="7"/>
    </row>
    <row r="38" spans="1:3" ht="57" thickBot="1" x14ac:dyDescent="0.35">
      <c r="A38" s="8" t="s">
        <v>31</v>
      </c>
      <c r="B38" s="9">
        <f>B36/B28</f>
        <v>4.4227533378387879E-3</v>
      </c>
      <c r="C38" s="10" t="s">
        <v>39</v>
      </c>
    </row>
    <row r="39" spans="1:3" x14ac:dyDescent="0.3">
      <c r="A39" s="42" t="s">
        <v>32</v>
      </c>
      <c r="B39" s="43"/>
      <c r="C39" s="5" t="s">
        <v>13</v>
      </c>
    </row>
    <row r="40" spans="1:3" x14ac:dyDescent="0.3">
      <c r="A40" s="6" t="s">
        <v>15</v>
      </c>
      <c r="B40" s="3">
        <f>AVERAGE(K4:K23)</f>
        <v>9.5479180117763459E-16</v>
      </c>
      <c r="C40" s="7"/>
    </row>
    <row r="41" spans="1:3" x14ac:dyDescent="0.3">
      <c r="A41" s="6" t="s">
        <v>18</v>
      </c>
      <c r="B41" s="3">
        <f>VAR(K4:K23)</f>
        <v>1.6731216678058778</v>
      </c>
      <c r="C41" s="7"/>
    </row>
    <row r="42" spans="1:3" x14ac:dyDescent="0.3">
      <c r="A42" s="6" t="s">
        <v>19</v>
      </c>
      <c r="B42" s="3">
        <f>STDEV(K4:K23)</f>
        <v>1.2934920439669808</v>
      </c>
      <c r="C42" s="7"/>
    </row>
    <row r="43" spans="1:3" x14ac:dyDescent="0.3">
      <c r="A43" s="6" t="s">
        <v>20</v>
      </c>
      <c r="B43" s="3">
        <f>MIN(K4:K23)</f>
        <v>-2.9961038961038948</v>
      </c>
      <c r="C43" s="7"/>
    </row>
    <row r="44" spans="1:3" x14ac:dyDescent="0.3">
      <c r="A44" s="6" t="s">
        <v>22</v>
      </c>
      <c r="B44" s="3">
        <f>MAX(K4:K23)</f>
        <v>1.9344155844155857</v>
      </c>
      <c r="C44" s="7"/>
    </row>
    <row r="45" spans="1:3" x14ac:dyDescent="0.3">
      <c r="A45" s="6" t="s">
        <v>24</v>
      </c>
      <c r="B45" s="3">
        <f>MEDIAN(K4:K23)</f>
        <v>0.2122077922077934</v>
      </c>
      <c r="C45" s="7"/>
    </row>
    <row r="46" spans="1:3" ht="38.25" thickBot="1" x14ac:dyDescent="0.35">
      <c r="A46" s="8" t="s">
        <v>26</v>
      </c>
      <c r="B46" s="9">
        <f>(B42/B40)*100</f>
        <v>1.3547372760968363E+17</v>
      </c>
      <c r="C46" s="10" t="s">
        <v>40</v>
      </c>
    </row>
    <row r="49" spans="1:6" x14ac:dyDescent="0.3">
      <c r="A49" s="3" t="s">
        <v>41</v>
      </c>
    </row>
    <row r="51" spans="1:6" x14ac:dyDescent="0.3">
      <c r="A51" s="3" t="s">
        <v>23</v>
      </c>
      <c r="B51" s="26" t="s">
        <v>25</v>
      </c>
      <c r="C51" s="3" t="s">
        <v>42</v>
      </c>
      <c r="D51" s="26" t="s">
        <v>43</v>
      </c>
      <c r="E51" s="29" t="s">
        <v>45</v>
      </c>
      <c r="F51"/>
    </row>
    <row r="52" spans="1:6" x14ac:dyDescent="0.3">
      <c r="A52" s="3">
        <v>0.54984845633834079</v>
      </c>
      <c r="B52" s="26">
        <v>3.1054785397794058</v>
      </c>
      <c r="C52" s="3">
        <f t="array" ref="C52:C71">A52*SIN(B52*(B4:B23))</f>
        <v>-0.23446336921679647</v>
      </c>
      <c r="D52" s="26">
        <f t="array" ref="D52">SUM((B4:B23 - C52:C71)^2)</f>
        <v>571.48323023551677</v>
      </c>
      <c r="E52" s="30">
        <f t="array" ref="E52:E71">B4:B23 - C52:C71</f>
        <v>5.4344633692167967</v>
      </c>
      <c r="F52"/>
    </row>
    <row r="53" spans="1:6" x14ac:dyDescent="0.3">
      <c r="A53" s="4"/>
      <c r="B53" s="4"/>
      <c r="C53" s="3">
        <v>-0.48009837772972896</v>
      </c>
      <c r="D53" s="28"/>
      <c r="E53" s="30">
        <v>5.8800983777297295</v>
      </c>
    </row>
    <row r="54" spans="1:6" x14ac:dyDescent="0.3">
      <c r="A54" s="4"/>
      <c r="B54" s="4"/>
      <c r="C54" s="3">
        <v>5.1534769138822482E-2</v>
      </c>
      <c r="D54" s="28"/>
      <c r="E54" s="30">
        <v>6.0484652308611775</v>
      </c>
    </row>
    <row r="55" spans="1:6" x14ac:dyDescent="0.3">
      <c r="A55" s="4"/>
      <c r="B55" s="4"/>
      <c r="C55" s="3">
        <v>-0.11042628266820306</v>
      </c>
      <c r="D55" s="28"/>
      <c r="E55" s="30">
        <v>3.2104262826682031</v>
      </c>
    </row>
    <row r="56" spans="1:6" x14ac:dyDescent="0.3">
      <c r="A56" s="4"/>
      <c r="B56" s="4"/>
      <c r="C56" s="3">
        <v>-0.48009837772972896</v>
      </c>
      <c r="D56" s="28"/>
      <c r="E56" s="30">
        <v>5.8800983777297295</v>
      </c>
    </row>
    <row r="57" spans="1:6" x14ac:dyDescent="0.3">
      <c r="A57" s="4"/>
      <c r="B57" s="4"/>
      <c r="C57" s="3">
        <v>0.47010785199471344</v>
      </c>
      <c r="D57" s="28"/>
      <c r="E57" s="30">
        <v>5.9298921480052869</v>
      </c>
    </row>
    <row r="58" spans="1:6" x14ac:dyDescent="0.3">
      <c r="A58" s="4"/>
      <c r="B58" s="4"/>
      <c r="C58" s="3">
        <v>-0.19796032984254588</v>
      </c>
      <c r="D58" s="28"/>
      <c r="E58" s="30">
        <v>7.3979603298425465</v>
      </c>
    </row>
    <row r="59" spans="1:6" x14ac:dyDescent="0.3">
      <c r="A59" s="4"/>
      <c r="B59" s="4"/>
      <c r="C59" s="3">
        <v>0.53476855614832164</v>
      </c>
      <c r="D59" s="28"/>
      <c r="E59" s="30">
        <v>5.9652314438516783</v>
      </c>
    </row>
    <row r="60" spans="1:6" x14ac:dyDescent="0.3">
      <c r="A60" s="4"/>
      <c r="B60" s="4"/>
      <c r="C60" s="3">
        <v>0.54260349748542436</v>
      </c>
      <c r="D60" s="28"/>
      <c r="E60" s="30">
        <v>3.9573965025145759</v>
      </c>
    </row>
    <row r="61" spans="1:6" x14ac:dyDescent="0.3">
      <c r="A61" s="4"/>
      <c r="B61" s="4"/>
      <c r="C61" s="3">
        <v>-0.40325556112040656</v>
      </c>
      <c r="D61" s="28"/>
      <c r="E61" s="30">
        <v>3.7032555611204065</v>
      </c>
    </row>
    <row r="62" spans="1:6" x14ac:dyDescent="0.3">
      <c r="A62" s="4"/>
      <c r="B62" s="4"/>
      <c r="C62" s="3">
        <v>0.28686770266305422</v>
      </c>
      <c r="D62" s="28"/>
      <c r="E62" s="30">
        <v>1.913132297336946</v>
      </c>
    </row>
    <row r="63" spans="1:6" x14ac:dyDescent="0.3">
      <c r="A63" s="4"/>
      <c r="B63" s="4"/>
      <c r="C63" s="3">
        <v>-0.53903750284388741</v>
      </c>
      <c r="D63" s="28"/>
      <c r="E63" s="30">
        <v>6.0390375028438879</v>
      </c>
    </row>
    <row r="64" spans="1:6" x14ac:dyDescent="0.3">
      <c r="A64" s="4"/>
      <c r="B64" s="4"/>
      <c r="C64" s="3">
        <v>0.21635292109656459</v>
      </c>
      <c r="D64" s="28"/>
      <c r="E64" s="30">
        <v>5.9836470789034353</v>
      </c>
    </row>
    <row r="65" spans="1:11" x14ac:dyDescent="0.3">
      <c r="A65" s="4"/>
      <c r="B65" s="4"/>
      <c r="C65" s="3">
        <v>0.54826934227891166</v>
      </c>
      <c r="D65" s="28"/>
      <c r="E65" s="30">
        <v>6.0517306577210883</v>
      </c>
    </row>
    <row r="66" spans="1:11" x14ac:dyDescent="0.3">
      <c r="A66" s="4"/>
      <c r="B66" s="4"/>
      <c r="C66" s="3">
        <v>-0.53903750284388741</v>
      </c>
      <c r="D66" s="28"/>
      <c r="E66" s="30">
        <v>6.0390375028438879</v>
      </c>
    </row>
    <row r="67" spans="1:11" x14ac:dyDescent="0.3">
      <c r="A67" s="4"/>
      <c r="B67" s="4"/>
      <c r="C67" s="3">
        <v>0.38949649355204008</v>
      </c>
      <c r="D67" s="28"/>
      <c r="E67" s="30">
        <v>3.9105035064479599</v>
      </c>
    </row>
    <row r="68" spans="1:11" x14ac:dyDescent="0.3">
      <c r="A68" s="4"/>
      <c r="B68" s="4"/>
      <c r="C68" s="3">
        <v>0.36047315134577473</v>
      </c>
      <c r="D68" s="28"/>
      <c r="E68" s="30">
        <v>5.939526848654225</v>
      </c>
    </row>
    <row r="69" spans="1:11" x14ac:dyDescent="0.3">
      <c r="A69" s="4"/>
      <c r="B69" s="4"/>
      <c r="C69" s="3">
        <v>-0.53903750284388741</v>
      </c>
      <c r="D69" s="28"/>
      <c r="E69" s="30">
        <v>6.0390375028438879</v>
      </c>
    </row>
    <row r="70" spans="1:11" x14ac:dyDescent="0.3">
      <c r="A70" s="4"/>
      <c r="B70" s="4"/>
      <c r="C70" s="3">
        <v>0.25226805659475149</v>
      </c>
      <c r="D70" s="28"/>
      <c r="E70" s="30">
        <v>3.9477319434052487</v>
      </c>
    </row>
    <row r="71" spans="1:11" x14ac:dyDescent="0.3">
      <c r="A71" s="4"/>
      <c r="B71" s="4"/>
      <c r="C71" s="3">
        <v>0.39507491393355998</v>
      </c>
      <c r="D71" s="28"/>
      <c r="E71" s="30">
        <v>4.4049250860664397</v>
      </c>
    </row>
    <row r="72" spans="1:11" x14ac:dyDescent="0.3">
      <c r="C72"/>
      <c r="D72"/>
      <c r="E72"/>
    </row>
    <row r="74" spans="1:11" x14ac:dyDescent="0.3">
      <c r="A74" s="3" t="s">
        <v>1</v>
      </c>
      <c r="B74" s="3" t="s">
        <v>44</v>
      </c>
      <c r="C74" s="17" t="s">
        <v>46</v>
      </c>
      <c r="D74" s="14"/>
      <c r="E74" s="27" t="s">
        <v>2</v>
      </c>
      <c r="F74" s="3" t="s">
        <v>3</v>
      </c>
      <c r="G74" s="3" t="s">
        <v>4</v>
      </c>
      <c r="H74" s="3" t="s">
        <v>5</v>
      </c>
      <c r="I74" s="3" t="s">
        <v>6</v>
      </c>
      <c r="J74" s="3" t="s">
        <v>7</v>
      </c>
      <c r="K74" s="11" t="s">
        <v>8</v>
      </c>
    </row>
    <row r="75" spans="1:11" x14ac:dyDescent="0.3">
      <c r="A75" s="3">
        <v>1</v>
      </c>
      <c r="B75" s="3">
        <f t="array" ref="B75:B94">E52:E71</f>
        <v>5.4344633692167967</v>
      </c>
      <c r="C75" s="26" t="s">
        <v>9</v>
      </c>
      <c r="D75" s="15"/>
      <c r="E75" s="27">
        <f t="shared" ref="E75:E82" si="7">E76-1</f>
        <v>-10</v>
      </c>
      <c r="F75" s="3">
        <f t="array" ref="F75:F94">F102*(E75:E94)+F103</f>
        <v>5.4810104502915644</v>
      </c>
      <c r="G75" s="3">
        <f>B75*E75</f>
        <v>-54.344633692167967</v>
      </c>
      <c r="H75" s="3">
        <f>POWER(E75,2)</f>
        <v>100</v>
      </c>
      <c r="I75" s="3">
        <f t="array" ref="I75:I94">POWER((F75:F94)-B98,2)</f>
        <v>8.8346013383955313E-2</v>
      </c>
      <c r="J75" s="3">
        <f>POWER(B75-F75,2)</f>
        <v>2.1666307565809959E-3</v>
      </c>
      <c r="K75" s="19">
        <f>B75-F75</f>
        <v>-4.6547081074767682E-2</v>
      </c>
    </row>
    <row r="76" spans="1:11" x14ac:dyDescent="0.3">
      <c r="A76" s="3">
        <f>A75+1</f>
        <v>2</v>
      </c>
      <c r="B76" s="3">
        <v>5.8800983777297295</v>
      </c>
      <c r="C76" s="26" t="s">
        <v>9</v>
      </c>
      <c r="D76" s="15"/>
      <c r="E76" s="27">
        <f t="shared" si="7"/>
        <v>-9</v>
      </c>
      <c r="F76" s="3">
        <v>5.451287393015444</v>
      </c>
      <c r="G76" s="3">
        <f t="shared" ref="G76:G94" si="8">B76*E76</f>
        <v>-52.920885399567567</v>
      </c>
      <c r="H76" s="3">
        <f t="shared" ref="H76:H94" si="9">POWER(E76,2)</f>
        <v>81</v>
      </c>
      <c r="I76" s="3">
        <v>7.1560270841003942E-2</v>
      </c>
      <c r="J76" s="23">
        <f t="shared" ref="J76" si="10">POWER(B76-F76,2)</f>
        <v>0.18387886061163528</v>
      </c>
      <c r="K76" s="20">
        <f t="shared" ref="K76:K94" si="11">B76-F76</f>
        <v>0.42881098471428558</v>
      </c>
    </row>
    <row r="77" spans="1:11" x14ac:dyDescent="0.3">
      <c r="A77" s="3">
        <f t="shared" ref="A77:A94" si="12">A76+1</f>
        <v>3</v>
      </c>
      <c r="B77" s="3">
        <v>6.0484652308611775</v>
      </c>
      <c r="C77" s="26" t="s">
        <v>10</v>
      </c>
      <c r="D77" s="15"/>
      <c r="E77" s="27">
        <f t="shared" si="7"/>
        <v>-8</v>
      </c>
      <c r="F77" s="3">
        <v>5.4215643357393235</v>
      </c>
      <c r="G77" s="3">
        <f t="shared" si="8"/>
        <v>-48.38772184688942</v>
      </c>
      <c r="H77" s="3">
        <f t="shared" si="9"/>
        <v>64</v>
      </c>
      <c r="I77" s="3">
        <v>5.654144856573165E-2</v>
      </c>
      <c r="J77" s="24">
        <f xml:space="preserve"> POWER(B77-F77,2)</f>
        <v>0.39300473230458177</v>
      </c>
      <c r="K77" s="21">
        <f t="shared" si="11"/>
        <v>0.62690089512185398</v>
      </c>
    </row>
    <row r="78" spans="1:11" x14ac:dyDescent="0.3">
      <c r="A78" s="3">
        <f t="shared" si="12"/>
        <v>4</v>
      </c>
      <c r="B78" s="3">
        <v>3.2104262826682031</v>
      </c>
      <c r="C78" s="26" t="s">
        <v>9</v>
      </c>
      <c r="D78" s="15"/>
      <c r="E78" s="27">
        <f t="shared" si="7"/>
        <v>-7</v>
      </c>
      <c r="F78" s="3">
        <v>5.3918412784632022</v>
      </c>
      <c r="G78" s="3">
        <f t="shared" si="8"/>
        <v>-22.472983978677423</v>
      </c>
      <c r="H78" s="3">
        <f t="shared" si="9"/>
        <v>49</v>
      </c>
      <c r="I78" s="3">
        <v>4.3289546558138062E-2</v>
      </c>
      <c r="J78" s="26">
        <f t="shared" ref="J78:J94" si="13">POWER(B78-F78,2)</f>
        <v>4.7585713838792962</v>
      </c>
      <c r="K78" s="21">
        <f t="shared" si="11"/>
        <v>-2.1814149957949991</v>
      </c>
    </row>
    <row r="79" spans="1:11" x14ac:dyDescent="0.3">
      <c r="A79" s="3">
        <f t="shared" si="12"/>
        <v>5</v>
      </c>
      <c r="B79" s="3">
        <v>5.8800983777297295</v>
      </c>
      <c r="C79" s="26" t="s">
        <v>9</v>
      </c>
      <c r="D79" s="15"/>
      <c r="E79" s="27">
        <f t="shared" si="7"/>
        <v>-6</v>
      </c>
      <c r="F79" s="3">
        <v>5.3621182211870817</v>
      </c>
      <c r="G79" s="3">
        <f t="shared" si="8"/>
        <v>-35.280590266378375</v>
      </c>
      <c r="H79" s="3">
        <f t="shared" si="9"/>
        <v>36</v>
      </c>
      <c r="I79" s="3">
        <v>3.1804564818223975E-2</v>
      </c>
      <c r="J79" s="24">
        <f t="shared" si="13"/>
        <v>0.26830344257194594</v>
      </c>
      <c r="K79" s="21">
        <f t="shared" si="11"/>
        <v>0.51798015654264784</v>
      </c>
    </row>
    <row r="80" spans="1:11" x14ac:dyDescent="0.3">
      <c r="A80" s="3">
        <f t="shared" si="12"/>
        <v>6</v>
      </c>
      <c r="B80" s="3">
        <v>5.9298921480052869</v>
      </c>
      <c r="C80" s="26" t="s">
        <v>10</v>
      </c>
      <c r="D80" s="15"/>
      <c r="E80" s="27">
        <f t="shared" si="7"/>
        <v>-5</v>
      </c>
      <c r="F80" s="3">
        <v>5.3323951639109612</v>
      </c>
      <c r="G80" s="3">
        <f t="shared" si="8"/>
        <v>-29.649460740026434</v>
      </c>
      <c r="H80" s="3">
        <f t="shared" si="9"/>
        <v>25</v>
      </c>
      <c r="I80" s="3">
        <v>2.208650334598896E-2</v>
      </c>
      <c r="J80" s="26">
        <f t="shared" si="13"/>
        <v>0.35700264600181481</v>
      </c>
      <c r="K80" s="21">
        <f t="shared" si="11"/>
        <v>0.59749698409432561</v>
      </c>
    </row>
    <row r="81" spans="1:29" x14ac:dyDescent="0.3">
      <c r="A81" s="3">
        <f t="shared" si="12"/>
        <v>7</v>
      </c>
      <c r="B81" s="3">
        <v>7.3979603298425465</v>
      </c>
      <c r="C81" s="26" t="s">
        <v>10</v>
      </c>
      <c r="D81" s="15"/>
      <c r="E81" s="27">
        <f t="shared" si="7"/>
        <v>-4</v>
      </c>
      <c r="F81" s="3">
        <v>5.3026721066348399</v>
      </c>
      <c r="G81" s="3">
        <f t="shared" si="8"/>
        <v>-29.591841319370186</v>
      </c>
      <c r="H81" s="3">
        <f t="shared" si="9"/>
        <v>16</v>
      </c>
      <c r="I81" s="3">
        <v>1.4135362141432807E-2</v>
      </c>
      <c r="J81" s="26">
        <f t="shared" si="13"/>
        <v>4.3902327383129078</v>
      </c>
      <c r="K81" s="21">
        <f t="shared" si="11"/>
        <v>2.0952882232077066</v>
      </c>
    </row>
    <row r="82" spans="1:29" x14ac:dyDescent="0.3">
      <c r="A82" s="3">
        <f t="shared" si="12"/>
        <v>8</v>
      </c>
      <c r="B82" s="3">
        <v>5.9652314438516783</v>
      </c>
      <c r="C82" s="26" t="s">
        <v>10</v>
      </c>
      <c r="D82" s="15"/>
      <c r="E82" s="27">
        <f t="shared" si="7"/>
        <v>-3</v>
      </c>
      <c r="F82" s="3">
        <v>5.2729490493587194</v>
      </c>
      <c r="G82" s="3">
        <f t="shared" si="8"/>
        <v>-17.895694331555035</v>
      </c>
      <c r="H82" s="3">
        <f t="shared" si="9"/>
        <v>9</v>
      </c>
      <c r="I82" s="3">
        <v>7.9511412045559938E-3</v>
      </c>
      <c r="J82" s="26">
        <f t="shared" si="13"/>
        <v>0.47925491372490464</v>
      </c>
      <c r="K82" s="21">
        <f t="shared" si="11"/>
        <v>0.69228239449295881</v>
      </c>
    </row>
    <row r="83" spans="1:29" x14ac:dyDescent="0.3">
      <c r="A83" s="3">
        <f t="shared" si="12"/>
        <v>9</v>
      </c>
      <c r="B83" s="3">
        <v>3.9573965025145759</v>
      </c>
      <c r="C83" s="26" t="s">
        <v>9</v>
      </c>
      <c r="D83" s="15"/>
      <c r="E83" s="27">
        <f>E84-1</f>
        <v>-2</v>
      </c>
      <c r="F83" s="3">
        <v>5.243225992082599</v>
      </c>
      <c r="G83" s="3">
        <f t="shared" si="8"/>
        <v>-7.9147930050291517</v>
      </c>
      <c r="H83" s="3">
        <f t="shared" si="9"/>
        <v>4</v>
      </c>
      <c r="I83" s="3">
        <v>3.5338405353582546E-3</v>
      </c>
      <c r="J83" s="26">
        <f t="shared" si="13"/>
        <v>1.653357476242763</v>
      </c>
      <c r="K83" s="21">
        <f t="shared" si="11"/>
        <v>-1.2858294895680231</v>
      </c>
    </row>
    <row r="84" spans="1:29" x14ac:dyDescent="0.3">
      <c r="A84" s="3">
        <f t="shared" si="12"/>
        <v>10</v>
      </c>
      <c r="B84" s="3">
        <v>3.7032555611204065</v>
      </c>
      <c r="C84" s="26" t="s">
        <v>9</v>
      </c>
      <c r="D84" s="15"/>
      <c r="E84" s="27">
        <v>-1</v>
      </c>
      <c r="F84" s="3">
        <v>5.2135029348064776</v>
      </c>
      <c r="G84" s="3">
        <f t="shared" si="8"/>
        <v>-3.7032555611204065</v>
      </c>
      <c r="H84" s="3">
        <f t="shared" si="9"/>
        <v>1</v>
      </c>
      <c r="I84" s="3">
        <v>8.8346013383953719E-4</v>
      </c>
      <c r="J84" s="26">
        <f t="shared" si="13"/>
        <v>2.2808471297256752</v>
      </c>
      <c r="K84" s="21">
        <f t="shared" si="11"/>
        <v>-1.5102473736860711</v>
      </c>
    </row>
    <row r="85" spans="1:29" x14ac:dyDescent="0.3">
      <c r="A85" s="3">
        <f t="shared" si="12"/>
        <v>11</v>
      </c>
      <c r="B85" s="3">
        <v>1.913132297336946</v>
      </c>
      <c r="C85" s="26" t="s">
        <v>9</v>
      </c>
      <c r="D85" s="15"/>
      <c r="E85" s="27">
        <v>1</v>
      </c>
      <c r="F85" s="3">
        <v>5.1540568202542367</v>
      </c>
      <c r="G85" s="3">
        <f t="shared" si="8"/>
        <v>1.913132297336946</v>
      </c>
      <c r="H85" s="3">
        <f t="shared" si="9"/>
        <v>1</v>
      </c>
      <c r="I85" s="3">
        <v>8.8346013383953719E-4</v>
      </c>
      <c r="J85" s="26">
        <f t="shared" si="13"/>
        <v>10.503591763246668</v>
      </c>
      <c r="K85" s="21">
        <f t="shared" si="11"/>
        <v>-3.2409245229172905</v>
      </c>
    </row>
    <row r="86" spans="1:29" x14ac:dyDescent="0.3">
      <c r="A86" s="3">
        <f t="shared" si="12"/>
        <v>12</v>
      </c>
      <c r="B86" s="3">
        <v>6.0390375028438879</v>
      </c>
      <c r="C86" s="26" t="s">
        <v>10</v>
      </c>
      <c r="D86" s="15"/>
      <c r="E86" s="27">
        <f>E85+1</f>
        <v>2</v>
      </c>
      <c r="F86" s="3">
        <v>5.1243337629781154</v>
      </c>
      <c r="G86" s="3">
        <f t="shared" si="8"/>
        <v>12.078075005687776</v>
      </c>
      <c r="H86" s="3">
        <f t="shared" si="9"/>
        <v>4</v>
      </c>
      <c r="I86" s="3">
        <v>3.5338405353582546E-3</v>
      </c>
      <c r="J86" s="26">
        <f t="shared" si="13"/>
        <v>0.83668293172443076</v>
      </c>
      <c r="K86" s="21">
        <f t="shared" si="11"/>
        <v>0.91470373986577247</v>
      </c>
    </row>
    <row r="87" spans="1:29" x14ac:dyDescent="0.3">
      <c r="A87" s="3">
        <f t="shared" si="12"/>
        <v>13</v>
      </c>
      <c r="B87" s="3">
        <v>5.9836470789034353</v>
      </c>
      <c r="C87" s="26" t="s">
        <v>10</v>
      </c>
      <c r="D87" s="15"/>
      <c r="E87" s="27">
        <f t="shared" ref="E87:E94" si="14">E86+1</f>
        <v>3</v>
      </c>
      <c r="F87" s="3">
        <v>5.0946107057019949</v>
      </c>
      <c r="G87" s="3">
        <f t="shared" si="8"/>
        <v>17.950941236710307</v>
      </c>
      <c r="H87" s="3">
        <f t="shared" si="9"/>
        <v>9</v>
      </c>
      <c r="I87" s="3">
        <v>7.9511412045559938E-3</v>
      </c>
      <c r="J87" s="26">
        <f t="shared" si="13"/>
        <v>0.7903856728751707</v>
      </c>
      <c r="K87" s="21">
        <f t="shared" si="11"/>
        <v>0.88903637320144036</v>
      </c>
    </row>
    <row r="88" spans="1:29" x14ac:dyDescent="0.3">
      <c r="A88" s="3">
        <f t="shared" si="12"/>
        <v>14</v>
      </c>
      <c r="B88" s="3">
        <v>6.0517306577210883</v>
      </c>
      <c r="C88" s="26" t="s">
        <v>10</v>
      </c>
      <c r="D88" s="15"/>
      <c r="E88" s="27">
        <f t="shared" si="14"/>
        <v>4</v>
      </c>
      <c r="F88" s="3">
        <v>5.0648876484258745</v>
      </c>
      <c r="G88" s="3">
        <f t="shared" si="8"/>
        <v>24.206922630884353</v>
      </c>
      <c r="H88" s="3">
        <f t="shared" si="9"/>
        <v>16</v>
      </c>
      <c r="I88" s="3">
        <v>1.4135362141432807E-2</v>
      </c>
      <c r="J88" s="26">
        <f t="shared" si="13"/>
        <v>0.97385912499483351</v>
      </c>
      <c r="K88" s="31">
        <f t="shared" si="11"/>
        <v>0.98684300929521385</v>
      </c>
      <c r="L88" s="33" t="s">
        <v>48</v>
      </c>
      <c r="M88" s="34"/>
      <c r="N88" s="34"/>
      <c r="O88" s="34"/>
      <c r="P88" s="34"/>
      <c r="Q88" s="34"/>
      <c r="R88" s="34"/>
      <c r="S88" s="34"/>
      <c r="T88" s="35"/>
      <c r="V88" s="33" t="s">
        <v>11</v>
      </c>
      <c r="W88" s="34"/>
      <c r="X88" s="34"/>
      <c r="Y88" s="34"/>
      <c r="Z88" s="34"/>
      <c r="AA88" s="34"/>
      <c r="AB88" s="34"/>
      <c r="AC88" s="35"/>
    </row>
    <row r="89" spans="1:29" x14ac:dyDescent="0.3">
      <c r="A89" s="3">
        <f t="shared" si="12"/>
        <v>15</v>
      </c>
      <c r="B89" s="3">
        <v>6.0390375028438879</v>
      </c>
      <c r="C89" s="26" t="s">
        <v>10</v>
      </c>
      <c r="D89" s="15"/>
      <c r="E89" s="27">
        <f t="shared" si="14"/>
        <v>5</v>
      </c>
      <c r="F89" s="3">
        <v>5.0351645911497531</v>
      </c>
      <c r="G89" s="3">
        <f t="shared" si="8"/>
        <v>30.195187514219441</v>
      </c>
      <c r="H89" s="3">
        <f t="shared" si="9"/>
        <v>25</v>
      </c>
      <c r="I89" s="3">
        <v>2.208650334598896E-2</v>
      </c>
      <c r="J89" s="26">
        <f t="shared" si="13"/>
        <v>1.00776082283326</v>
      </c>
      <c r="K89" s="31">
        <f t="shared" si="11"/>
        <v>1.0038729116941347</v>
      </c>
      <c r="L89" s="36"/>
      <c r="M89" s="37"/>
      <c r="N89" s="37"/>
      <c r="O89" s="37"/>
      <c r="P89" s="37"/>
      <c r="Q89" s="37"/>
      <c r="R89" s="37"/>
      <c r="S89" s="37"/>
      <c r="T89" s="38"/>
      <c r="V89" s="36"/>
      <c r="W89" s="37"/>
      <c r="X89" s="37"/>
      <c r="Y89" s="37"/>
      <c r="Z89" s="37"/>
      <c r="AA89" s="37"/>
      <c r="AB89" s="37"/>
      <c r="AC89" s="38"/>
    </row>
    <row r="90" spans="1:29" x14ac:dyDescent="0.3">
      <c r="A90" s="3">
        <f t="shared" si="12"/>
        <v>16</v>
      </c>
      <c r="B90" s="3">
        <v>3.9105035064479599</v>
      </c>
      <c r="C90" s="26" t="s">
        <v>9</v>
      </c>
      <c r="D90" s="15"/>
      <c r="E90" s="27">
        <f t="shared" si="14"/>
        <v>6</v>
      </c>
      <c r="F90" s="3">
        <v>5.0054415338736327</v>
      </c>
      <c r="G90" s="3">
        <f t="shared" si="8"/>
        <v>23.46302103868776</v>
      </c>
      <c r="H90" s="3">
        <f t="shared" si="9"/>
        <v>36</v>
      </c>
      <c r="I90" s="3">
        <v>3.1804564818223975E-2</v>
      </c>
      <c r="J90" s="26">
        <f t="shared" si="13"/>
        <v>1.1988892839028233</v>
      </c>
      <c r="K90" s="31">
        <f t="shared" si="11"/>
        <v>-1.0949380274256728</v>
      </c>
      <c r="L90" s="39"/>
      <c r="M90" s="40"/>
      <c r="N90" s="40"/>
      <c r="O90" s="40"/>
      <c r="P90" s="40"/>
      <c r="Q90" s="40"/>
      <c r="R90" s="40"/>
      <c r="S90" s="40"/>
      <c r="T90" s="41"/>
      <c r="V90" s="39"/>
      <c r="W90" s="40"/>
      <c r="X90" s="40"/>
      <c r="Y90" s="40"/>
      <c r="Z90" s="40"/>
      <c r="AA90" s="40"/>
      <c r="AB90" s="40"/>
      <c r="AC90" s="41"/>
    </row>
    <row r="91" spans="1:29" x14ac:dyDescent="0.3">
      <c r="A91" s="3">
        <f t="shared" si="12"/>
        <v>17</v>
      </c>
      <c r="B91" s="3">
        <v>5.939526848654225</v>
      </c>
      <c r="C91" s="26" t="s">
        <v>10</v>
      </c>
      <c r="D91" s="15"/>
      <c r="E91" s="27">
        <f t="shared" si="14"/>
        <v>7</v>
      </c>
      <c r="F91" s="3">
        <v>4.9757184765975122</v>
      </c>
      <c r="G91" s="3">
        <f t="shared" si="8"/>
        <v>41.576687940579575</v>
      </c>
      <c r="H91" s="3">
        <f t="shared" si="9"/>
        <v>49</v>
      </c>
      <c r="I91" s="3">
        <v>4.3289546558138062E-2</v>
      </c>
      <c r="J91" s="26">
        <f t="shared" si="13"/>
        <v>0.92892657804661083</v>
      </c>
      <c r="K91" s="21">
        <f t="shared" si="11"/>
        <v>0.96380837205671277</v>
      </c>
    </row>
    <row r="92" spans="1:29" x14ac:dyDescent="0.3">
      <c r="A92" s="3">
        <f t="shared" si="12"/>
        <v>18</v>
      </c>
      <c r="B92" s="3">
        <v>6.0390375028438879</v>
      </c>
      <c r="C92" s="26" t="s">
        <v>10</v>
      </c>
      <c r="D92" s="15"/>
      <c r="E92" s="27">
        <f t="shared" si="14"/>
        <v>8</v>
      </c>
      <c r="F92" s="3">
        <v>4.9459954193213909</v>
      </c>
      <c r="G92" s="3">
        <f t="shared" si="8"/>
        <v>48.312300022751103</v>
      </c>
      <c r="H92" s="3">
        <f t="shared" si="9"/>
        <v>64</v>
      </c>
      <c r="I92" s="3">
        <v>5.654144856573165E-2</v>
      </c>
      <c r="J92" s="26">
        <f t="shared" si="13"/>
        <v>1.1947409963512012</v>
      </c>
      <c r="K92" s="21">
        <f t="shared" si="11"/>
        <v>1.093042083522497</v>
      </c>
    </row>
    <row r="93" spans="1:29" x14ac:dyDescent="0.3">
      <c r="A93" s="3">
        <f t="shared" si="12"/>
        <v>19</v>
      </c>
      <c r="B93" s="3">
        <v>3.9477319434052487</v>
      </c>
      <c r="C93" s="26" t="s">
        <v>9</v>
      </c>
      <c r="D93" s="15"/>
      <c r="E93" s="27">
        <f t="shared" si="14"/>
        <v>9</v>
      </c>
      <c r="F93" s="3">
        <v>4.9162723620452704</v>
      </c>
      <c r="G93" s="3">
        <f t="shared" si="8"/>
        <v>35.529587490647238</v>
      </c>
      <c r="H93" s="3">
        <f t="shared" si="9"/>
        <v>81</v>
      </c>
      <c r="I93" s="3">
        <v>7.1560270841003942E-2</v>
      </c>
      <c r="J93" s="26">
        <f t="shared" si="13"/>
        <v>0.93807054253938849</v>
      </c>
      <c r="K93" s="21">
        <f t="shared" si="11"/>
        <v>-0.96854041864002172</v>
      </c>
    </row>
    <row r="94" spans="1:29" x14ac:dyDescent="0.3">
      <c r="A94" s="3">
        <f t="shared" si="12"/>
        <v>20</v>
      </c>
      <c r="B94" s="3">
        <v>4.4049250860664397</v>
      </c>
      <c r="C94" s="26" t="s">
        <v>9</v>
      </c>
      <c r="D94" s="15"/>
      <c r="E94" s="27">
        <f t="shared" si="14"/>
        <v>10</v>
      </c>
      <c r="F94" s="3">
        <v>4.8865493047691499</v>
      </c>
      <c r="G94" s="3">
        <f t="shared" si="8"/>
        <v>44.049250860664401</v>
      </c>
      <c r="H94" s="3">
        <f t="shared" si="9"/>
        <v>100</v>
      </c>
      <c r="I94" s="3">
        <v>8.8346013383955313E-2</v>
      </c>
      <c r="J94" s="26">
        <f t="shared" si="13"/>
        <v>0.23196188804099604</v>
      </c>
      <c r="K94" s="22">
        <f t="shared" si="11"/>
        <v>-0.48162421870271022</v>
      </c>
    </row>
    <row r="95" spans="1:29" ht="112.5" x14ac:dyDescent="0.3">
      <c r="A95" s="3"/>
      <c r="B95" s="3"/>
      <c r="C95" s="17" t="s">
        <v>35</v>
      </c>
      <c r="D95" s="16"/>
      <c r="E95" s="27"/>
      <c r="F95" s="3"/>
      <c r="G95" s="3">
        <f>SUM(G75:G94)</f>
        <v>-22.886754102612983</v>
      </c>
      <c r="H95" s="3">
        <f>SUM(H75:H94)</f>
        <v>770</v>
      </c>
      <c r="I95" s="3">
        <f>SUM(I75:I94)</f>
        <v>0.68026430305645691</v>
      </c>
      <c r="J95" s="26">
        <f>SUM(J75:J94)</f>
        <v>33.371489558687486</v>
      </c>
      <c r="K95" s="18"/>
    </row>
    <row r="96" spans="1:29" ht="19.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8" x14ac:dyDescent="0.3">
      <c r="A97" s="42" t="s">
        <v>12</v>
      </c>
      <c r="B97" s="43"/>
      <c r="C97" s="5" t="s">
        <v>13</v>
      </c>
      <c r="E97" s="44" t="s">
        <v>14</v>
      </c>
      <c r="F97" s="45"/>
      <c r="G97" s="13"/>
      <c r="H97" s="13"/>
    </row>
    <row r="98" spans="1:8" x14ac:dyDescent="0.3">
      <c r="A98" s="6" t="s">
        <v>15</v>
      </c>
      <c r="B98" s="3">
        <f>AVERAGE(B75:B94)</f>
        <v>5.1837798775303572</v>
      </c>
      <c r="C98" s="7"/>
      <c r="E98" s="25" t="s">
        <v>16</v>
      </c>
      <c r="F98" s="25" t="s">
        <v>17</v>
      </c>
      <c r="G98" s="4"/>
      <c r="H98" s="4"/>
    </row>
    <row r="99" spans="1:8" x14ac:dyDescent="0.3">
      <c r="A99" s="6" t="s">
        <v>18</v>
      </c>
      <c r="B99" s="3">
        <f>VAR(B75:B94)</f>
        <v>1.7921975716707386</v>
      </c>
      <c r="C99" s="7"/>
      <c r="E99" s="12">
        <f>0.5*(21 - 1.96 * SQRT(19))</f>
        <v>6.2282790353301394</v>
      </c>
      <c r="F99" s="12">
        <f>LOG(21,2)</f>
        <v>4.3923174227787607</v>
      </c>
      <c r="G99" s="4"/>
      <c r="H99" s="4"/>
    </row>
    <row r="100" spans="1:8" x14ac:dyDescent="0.3">
      <c r="A100" s="6" t="s">
        <v>19</v>
      </c>
      <c r="B100" s="3">
        <f>STDEV(B75:B94)</f>
        <v>1.3387298352060204</v>
      </c>
      <c r="C100" s="7"/>
    </row>
    <row r="101" spans="1:8" x14ac:dyDescent="0.3">
      <c r="A101" s="6" t="s">
        <v>20</v>
      </c>
      <c r="B101" s="3">
        <f>MIN(B75:B94)</f>
        <v>1.913132297336946</v>
      </c>
      <c r="C101" s="7"/>
      <c r="E101" s="46" t="s">
        <v>21</v>
      </c>
      <c r="F101" s="47"/>
    </row>
    <row r="102" spans="1:8" x14ac:dyDescent="0.3">
      <c r="A102" s="6" t="s">
        <v>22</v>
      </c>
      <c r="B102" s="3">
        <f>MAX(B75:B94)</f>
        <v>7.3979603298425465</v>
      </c>
      <c r="C102" s="7"/>
      <c r="E102" s="3" t="s">
        <v>23</v>
      </c>
      <c r="F102" s="3">
        <f>G95/H95</f>
        <v>-2.9723057276120755E-2</v>
      </c>
    </row>
    <row r="103" spans="1:8" x14ac:dyDescent="0.3">
      <c r="A103" s="6" t="s">
        <v>24</v>
      </c>
      <c r="B103" s="3">
        <f>MEDIAN(B75:B94)</f>
        <v>5.9049952628675086</v>
      </c>
      <c r="C103" s="7"/>
      <c r="E103" s="3" t="s">
        <v>25</v>
      </c>
      <c r="F103" s="3">
        <f>B98</f>
        <v>5.1837798775303572</v>
      </c>
    </row>
    <row r="104" spans="1:8" ht="38.25" thickBot="1" x14ac:dyDescent="0.35">
      <c r="A104" s="8" t="s">
        <v>26</v>
      </c>
      <c r="B104" s="9">
        <f>(B100/B98)*100</f>
        <v>25.825360390183359</v>
      </c>
      <c r="C104" s="10" t="s">
        <v>37</v>
      </c>
    </row>
    <row r="105" spans="1:8" x14ac:dyDescent="0.3">
      <c r="A105" s="42" t="s">
        <v>27</v>
      </c>
      <c r="B105" s="43"/>
      <c r="C105" s="5" t="s">
        <v>13</v>
      </c>
    </row>
    <row r="106" spans="1:8" x14ac:dyDescent="0.3">
      <c r="A106" s="6" t="s">
        <v>28</v>
      </c>
      <c r="B106" s="3" t="s">
        <v>47</v>
      </c>
      <c r="C106" s="7"/>
    </row>
    <row r="107" spans="1:8" x14ac:dyDescent="0.3">
      <c r="A107" s="6" t="s">
        <v>29</v>
      </c>
      <c r="B107" s="3">
        <f>(1/20)*I95</f>
        <v>3.4013215152822844E-2</v>
      </c>
      <c r="C107" s="7"/>
    </row>
    <row r="108" spans="1:8" x14ac:dyDescent="0.3">
      <c r="A108" s="6" t="s">
        <v>30</v>
      </c>
      <c r="B108" s="3">
        <f>(1/20)*J95</f>
        <v>1.6685744779343743</v>
      </c>
      <c r="C108" s="7"/>
    </row>
    <row r="109" spans="1:8" ht="57" thickBot="1" x14ac:dyDescent="0.35">
      <c r="A109" s="8" t="s">
        <v>31</v>
      </c>
      <c r="B109" s="9">
        <f>B107/B99</f>
        <v>1.8978496394856031E-2</v>
      </c>
      <c r="C109" s="10" t="s">
        <v>39</v>
      </c>
    </row>
    <row r="110" spans="1:8" x14ac:dyDescent="0.3">
      <c r="A110" s="42" t="s">
        <v>32</v>
      </c>
      <c r="B110" s="43"/>
      <c r="C110" s="5" t="s">
        <v>13</v>
      </c>
    </row>
    <row r="111" spans="1:8" x14ac:dyDescent="0.3">
      <c r="A111" s="6" t="s">
        <v>15</v>
      </c>
      <c r="B111" s="3">
        <f>AVERAGE(K75:K94)</f>
        <v>-3.3306690738754696E-16</v>
      </c>
      <c r="C111" s="7"/>
    </row>
    <row r="112" spans="1:8" x14ac:dyDescent="0.3">
      <c r="A112" s="6" t="s">
        <v>18</v>
      </c>
      <c r="B112" s="3">
        <f>VAR(K75:K94)</f>
        <v>1.7563941872993414</v>
      </c>
      <c r="C112" s="7"/>
    </row>
    <row r="113" spans="1:3" x14ac:dyDescent="0.3">
      <c r="A113" s="6" t="s">
        <v>19</v>
      </c>
      <c r="B113" s="3">
        <f>STDEV(K75:K94)</f>
        <v>1.3252902275725651</v>
      </c>
      <c r="C113" s="7"/>
    </row>
    <row r="114" spans="1:3" x14ac:dyDescent="0.3">
      <c r="A114" s="6" t="s">
        <v>20</v>
      </c>
      <c r="B114" s="3">
        <f>MIN(K75:K94)</f>
        <v>-3.2409245229172905</v>
      </c>
      <c r="C114" s="7"/>
    </row>
    <row r="115" spans="1:3" x14ac:dyDescent="0.3">
      <c r="A115" s="6" t="s">
        <v>22</v>
      </c>
      <c r="B115" s="3">
        <f>MAX(K75:K94)</f>
        <v>2.0952882232077066</v>
      </c>
      <c r="C115" s="7"/>
    </row>
    <row r="116" spans="1:3" x14ac:dyDescent="0.3">
      <c r="A116" s="6" t="s">
        <v>24</v>
      </c>
      <c r="B116" s="3">
        <f>MEDIAN(K75:K94)</f>
        <v>0.55773857031848673</v>
      </c>
      <c r="C116" s="7"/>
    </row>
    <row r="117" spans="1:3" ht="38.25" thickBot="1" x14ac:dyDescent="0.35">
      <c r="A117" s="8" t="s">
        <v>26</v>
      </c>
      <c r="B117" s="9">
        <f>(B113/B111)*100</f>
        <v>-3.9790510500357094E+17</v>
      </c>
      <c r="C117" s="10" t="s">
        <v>40</v>
      </c>
    </row>
  </sheetData>
  <mergeCells count="15">
    <mergeCell ref="A2:B2"/>
    <mergeCell ref="A26:B26"/>
    <mergeCell ref="A34:B34"/>
    <mergeCell ref="E30:F30"/>
    <mergeCell ref="E26:F26"/>
    <mergeCell ref="A105:B105"/>
    <mergeCell ref="A110:B110"/>
    <mergeCell ref="U16:AA17"/>
    <mergeCell ref="M16:S17"/>
    <mergeCell ref="A39:B39"/>
    <mergeCell ref="L88:T90"/>
    <mergeCell ref="V88:AC90"/>
    <mergeCell ref="A97:B97"/>
    <mergeCell ref="E97:F97"/>
    <mergeCell ref="E101:F101"/>
  </mergeCells>
  <pageMargins left="0.7" right="0.7" top="0.75" bottom="0.75" header="0.3" footer="0.3"/>
  <pageSetup paperSize="9" orientation="portrait" horizontalDpi="300" verticalDpi="300" r:id="rId1"/>
  <ignoredErrors>
    <ignoredError sqref="J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Annn L</cp:lastModifiedBy>
  <cp:revision/>
  <dcterms:created xsi:type="dcterms:W3CDTF">2015-06-05T18:19:34Z</dcterms:created>
  <dcterms:modified xsi:type="dcterms:W3CDTF">2025-06-09T11:25:52Z</dcterms:modified>
  <cp:category/>
  <cp:contentStatus/>
</cp:coreProperties>
</file>