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Excel Fundamentals for Data Analysis\C1W2-Workbooks\"/>
    </mc:Choice>
  </mc:AlternateContent>
  <xr:revisionPtr revIDLastSave="0" documentId="13_ncr:1_{E53FEDE0-08E8-474C-A130-C89500E5D3A9}" xr6:coauthVersionLast="47" xr6:coauthVersionMax="47" xr10:uidLastSave="{00000000-0000-0000-0000-000000000000}"/>
  <bookViews>
    <workbookView xWindow="-108" yWindow="-108" windowWidth="22080" windowHeight="13176" xr2:uid="{EC2FC403-3BD3-48C3-93CE-3A4A505B5772}"/>
  </bookViews>
  <sheets>
    <sheet name="Supplier Invoice Statement" sheetId="2" r:id="rId1"/>
    <sheet name="MC Invoice Report" sheetId="1" r:id="rId2"/>
    <sheet name="Recon Analysis" sheetId="4" r:id="rId3"/>
    <sheet name="NSW Holidays 2020" sheetId="5" r:id="rId4"/>
  </sheets>
  <definedNames>
    <definedName name="_xlnm._FilterDatabase" localSheetId="0" hidden="1">'Supplier Invoice Statement'!$A$1:$Q$37</definedName>
    <definedName name="Holidays">'NSW Holidays 2020'!$A$4:$A$15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3" i="2" l="1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2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2" i="2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5" i="1"/>
  <c r="B2" i="1"/>
  <c r="M6" i="1" l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5" i="1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2" i="2"/>
  <c r="X1" i="2" l="1"/>
  <c r="B5" i="5"/>
  <c r="B6" i="5"/>
  <c r="B7" i="5"/>
  <c r="B8" i="5"/>
  <c r="B9" i="5"/>
  <c r="B10" i="5"/>
  <c r="B11" i="5"/>
  <c r="B12" i="5"/>
  <c r="B13" i="5"/>
  <c r="B14" i="5"/>
  <c r="B15" i="5"/>
  <c r="B4" i="5"/>
  <c r="R3" i="2" l="1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2" i="2"/>
  <c r="P3" i="2" l="1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2" i="2"/>
  <c r="N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 l="1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M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C5" i="1"/>
</calcChain>
</file>

<file path=xl/sharedStrings.xml><?xml version="1.0" encoding="utf-8"?>
<sst xmlns="http://schemas.openxmlformats.org/spreadsheetml/2006/main" count="844" uniqueCount="404">
  <si>
    <t>Invoice Date</t>
  </si>
  <si>
    <t>Payment Date</t>
  </si>
  <si>
    <t>Document No</t>
  </si>
  <si>
    <t>Customer PO</t>
  </si>
  <si>
    <t>Payment No.</t>
  </si>
  <si>
    <t>Acct</t>
  </si>
  <si>
    <t>Location</t>
  </si>
  <si>
    <t>Bank Details</t>
  </si>
  <si>
    <t>Check</t>
  </si>
  <si>
    <t>Type</t>
  </si>
  <si>
    <t>ABN</t>
  </si>
  <si>
    <t>INV_x000C_</t>
  </si>
  <si>
    <t>inv_x000C_</t>
  </si>
  <si>
    <t>cr _x000C_</t>
  </si>
  <si>
    <t>cr_x000C_</t>
  </si>
  <si>
    <t>inv  _x000C_</t>
  </si>
  <si>
    <t xml:space="preserve">  inv_x000C_</t>
  </si>
  <si>
    <t>Inv_x000C_</t>
  </si>
  <si>
    <t>Inv Month</t>
  </si>
  <si>
    <t>$ Amount</t>
  </si>
  <si>
    <t>PO Number</t>
  </si>
  <si>
    <t>Apr 20</t>
  </si>
  <si>
    <t>Mar 08</t>
  </si>
  <si>
    <t>Apr 13</t>
  </si>
  <si>
    <t>Mar 03</t>
  </si>
  <si>
    <t>Apr 15</t>
  </si>
  <si>
    <t>Mar 11</t>
  </si>
  <si>
    <t>Apr 05</t>
  </si>
  <si>
    <t>Mar 07</t>
  </si>
  <si>
    <t>Apr 10</t>
  </si>
  <si>
    <t>Mar 16</t>
  </si>
  <si>
    <t>Apr 04</t>
  </si>
  <si>
    <t>Apr 06</t>
  </si>
  <si>
    <t>Apr 07</t>
  </si>
  <si>
    <t>Apr 01</t>
  </si>
  <si>
    <t>Mar 19</t>
  </si>
  <si>
    <t>Apr 19</t>
  </si>
  <si>
    <t>Mar 15</t>
  </si>
  <si>
    <t>Mar 22</t>
  </si>
  <si>
    <t>Apr 03</t>
  </si>
  <si>
    <t>Mar 10</t>
  </si>
  <si>
    <t>Apr 24</t>
  </si>
  <si>
    <t>S 126.72</t>
  </si>
  <si>
    <t>Apr 18</t>
  </si>
  <si>
    <t>Apr 12</t>
  </si>
  <si>
    <t>Apr 02</t>
  </si>
  <si>
    <t>Mar 29</t>
  </si>
  <si>
    <t>Apr 16</t>
  </si>
  <si>
    <t>Apr 09</t>
  </si>
  <si>
    <t>Apr 21</t>
  </si>
  <si>
    <t>Apr 11</t>
  </si>
  <si>
    <t>Mar 06</t>
  </si>
  <si>
    <t>Apr 08</t>
  </si>
  <si>
    <t>Apr 28</t>
  </si>
  <si>
    <t>Mar 31</t>
  </si>
  <si>
    <t>Apr 22</t>
  </si>
  <si>
    <t>Mar 14</t>
  </si>
  <si>
    <t>Feb 20</t>
  </si>
  <si>
    <t>S 466.29</t>
  </si>
  <si>
    <t>Mar 17</t>
  </si>
  <si>
    <t>Mar 24</t>
  </si>
  <si>
    <t>Mar 02</t>
  </si>
  <si>
    <t>Mar 28</t>
  </si>
  <si>
    <t>Apr 23</t>
  </si>
  <si>
    <t>Feb 25</t>
  </si>
  <si>
    <t>Apr 17</t>
  </si>
  <si>
    <t>Mar 25</t>
  </si>
  <si>
    <t>Apr 14</t>
  </si>
  <si>
    <t>Mar 27</t>
  </si>
  <si>
    <t>S 603.57</t>
  </si>
  <si>
    <t>Mar 23</t>
  </si>
  <si>
    <t>Mar 26</t>
  </si>
  <si>
    <t>S 742.50</t>
  </si>
  <si>
    <t>PO-Sydney-223809</t>
  </si>
  <si>
    <t>S 1021.02</t>
  </si>
  <si>
    <t>PO-Melbourne-327600</t>
  </si>
  <si>
    <t>S 409.53</t>
  </si>
  <si>
    <t>PO-Melbourne-332589</t>
  </si>
  <si>
    <t>S 234.96</t>
  </si>
  <si>
    <t>PO-Melbourne-337131</t>
  </si>
  <si>
    <t>S 450.12</t>
  </si>
  <si>
    <t>PO-Melbourne-319376</t>
  </si>
  <si>
    <t>Apr 30</t>
  </si>
  <si>
    <t>S 114.18</t>
  </si>
  <si>
    <t>PO-Melbourne-334724</t>
  </si>
  <si>
    <t>S 930.93</t>
  </si>
  <si>
    <t>PO-Melbourne-310607</t>
  </si>
  <si>
    <t>PO-Sydney-226225</t>
  </si>
  <si>
    <t>Apr 27</t>
  </si>
  <si>
    <t>S 222.42</t>
  </si>
  <si>
    <t>PO-Sydney-223858</t>
  </si>
  <si>
    <t>Mar 09</t>
  </si>
  <si>
    <t>S 679.80</t>
  </si>
  <si>
    <t>PO-Sydney-211781</t>
  </si>
  <si>
    <t>S 171.93</t>
  </si>
  <si>
    <t>PO-Sydney-232805</t>
  </si>
  <si>
    <t>Feb 24</t>
  </si>
  <si>
    <t>S 623.70</t>
  </si>
  <si>
    <t>PO-Melbourne-312187</t>
  </si>
  <si>
    <t>S 221.10</t>
  </si>
  <si>
    <t>PO-Melbourne-319790</t>
  </si>
  <si>
    <t>S 393.36</t>
  </si>
  <si>
    <t>PO-Melbourne-327342</t>
  </si>
  <si>
    <t>S 642.18</t>
  </si>
  <si>
    <t>PO-Melbourne-335460</t>
  </si>
  <si>
    <t>S 499.95</t>
  </si>
  <si>
    <t>PO-Melbourne-323955</t>
  </si>
  <si>
    <t>Feb 29</t>
  </si>
  <si>
    <t>S 299.64</t>
  </si>
  <si>
    <t>PO-Melbourne-316515</t>
  </si>
  <si>
    <t>S 312.84</t>
  </si>
  <si>
    <t>PO-Sydney-231320</t>
  </si>
  <si>
    <t>S 993.63</t>
  </si>
  <si>
    <t>PO-Sydney-213670</t>
  </si>
  <si>
    <t>S 1053.69</t>
  </si>
  <si>
    <t>PO-Sydney-226166</t>
  </si>
  <si>
    <t>S 1047.75</t>
  </si>
  <si>
    <t>PO-Melbourne-316479</t>
  </si>
  <si>
    <t>Feb 27</t>
  </si>
  <si>
    <t>S 1096.92</t>
  </si>
  <si>
    <t>PO-Sydney-230046</t>
  </si>
  <si>
    <t>S 257.07</t>
  </si>
  <si>
    <t>PO-Sydney-224680</t>
  </si>
  <si>
    <t>S 215.49</t>
  </si>
  <si>
    <t>PO-Sydney-238023</t>
  </si>
  <si>
    <t>S 455.07</t>
  </si>
  <si>
    <t>PO-Sydney-224184</t>
  </si>
  <si>
    <t>S 711.81</t>
  </si>
  <si>
    <t>PO-Sydney-216205</t>
  </si>
  <si>
    <t>Mar 21</t>
  </si>
  <si>
    <t>S 78.54</t>
  </si>
  <si>
    <t>PO-Melbourne-331383</t>
  </si>
  <si>
    <t>S 302.61</t>
  </si>
  <si>
    <t>PO-Melbourne-335282</t>
  </si>
  <si>
    <t>S 426.03</t>
  </si>
  <si>
    <t>PO-Melbourne-330858</t>
  </si>
  <si>
    <t>S 489.72</t>
  </si>
  <si>
    <t>PO-Sydney-238202</t>
  </si>
  <si>
    <t>S 352.44</t>
  </si>
  <si>
    <t>PO-Sydney-217217</t>
  </si>
  <si>
    <t>S 238.59</t>
  </si>
  <si>
    <t>PO-Sydney-234637</t>
  </si>
  <si>
    <t>S 549.12</t>
  </si>
  <si>
    <t>PO-Melbourne-332725</t>
  </si>
  <si>
    <t>S 322.41</t>
  </si>
  <si>
    <t>PO-Sydney-227351</t>
  </si>
  <si>
    <t>S 644.82</t>
  </si>
  <si>
    <t>PO-Melbourne-336345</t>
  </si>
  <si>
    <t>S 113.19</t>
  </si>
  <si>
    <t>PO-Melbourne-338595</t>
  </si>
  <si>
    <t>S 449.13</t>
  </si>
  <si>
    <t>PO-Melbourne-325149</t>
  </si>
  <si>
    <t>S 819.06</t>
  </si>
  <si>
    <t>PO-Sydney-227994</t>
  </si>
  <si>
    <t>Feb 19</t>
  </si>
  <si>
    <t>S 1019.04</t>
  </si>
  <si>
    <t>PO-Sydney-222399</t>
  </si>
  <si>
    <t>S 736.23</t>
  </si>
  <si>
    <t>PO-Melbourne-316436</t>
  </si>
  <si>
    <t>Mar 05</t>
  </si>
  <si>
    <t>S 600.27</t>
  </si>
  <si>
    <t>PO-Melbourne-312603</t>
  </si>
  <si>
    <t>S 480.81</t>
  </si>
  <si>
    <t>PO-Melbourne-339907</t>
  </si>
  <si>
    <t>Mar 18</t>
  </si>
  <si>
    <t>S 253.77</t>
  </si>
  <si>
    <t>PO-Sydney-218463</t>
  </si>
  <si>
    <t>S 442.86</t>
  </si>
  <si>
    <t>S 630.96</t>
  </si>
  <si>
    <t>PO-Sydney-227664</t>
  </si>
  <si>
    <t>S 821.37</t>
  </si>
  <si>
    <t>PO-Melbourne-331460</t>
  </si>
  <si>
    <t>S 950.73</t>
  </si>
  <si>
    <t>PO-Melbourne-327740</t>
  </si>
  <si>
    <t>S 956.34</t>
  </si>
  <si>
    <t>PO-Sydney-221183</t>
  </si>
  <si>
    <t>S 1094.28</t>
  </si>
  <si>
    <t>PO-Sydney-214234</t>
  </si>
  <si>
    <t>S 628.98</t>
  </si>
  <si>
    <t>PO-Melbourne-321456</t>
  </si>
  <si>
    <t>S 1058.31</t>
  </si>
  <si>
    <t>PO-Sydney-233209</t>
  </si>
  <si>
    <t>S 705.54</t>
  </si>
  <si>
    <t>PO-Sydney-222998</t>
  </si>
  <si>
    <t>S 138.60</t>
  </si>
  <si>
    <t>PO-Sydney-228246</t>
  </si>
  <si>
    <t>S 417.12</t>
  </si>
  <si>
    <t>PO-Melbourne-314876</t>
  </si>
  <si>
    <t>S 422.73</t>
  </si>
  <si>
    <t>PO-Sydney-223602</t>
  </si>
  <si>
    <t>S 1061.94</t>
  </si>
  <si>
    <t>PO-Melbourne-319833</t>
  </si>
  <si>
    <t>S 602.58</t>
  </si>
  <si>
    <t>PO-Melbourne-310345</t>
  </si>
  <si>
    <t>S 132.66</t>
  </si>
  <si>
    <t>PO-Melbourne-317142</t>
  </si>
  <si>
    <t>S 56.43</t>
  </si>
  <si>
    <t>PO-Melbourne-313747</t>
  </si>
  <si>
    <t>S 511.83</t>
  </si>
  <si>
    <t>PO-Sydney-234966</t>
  </si>
  <si>
    <t>S 361.02</t>
  </si>
  <si>
    <t>PO-Sydney-215639</t>
  </si>
  <si>
    <t>S 668.25</t>
  </si>
  <si>
    <t>PO-Melbourne-328536</t>
  </si>
  <si>
    <t>PO-Sydney-210023</t>
  </si>
  <si>
    <t>S 1000.23</t>
  </si>
  <si>
    <t>PO-Melbourne-338938</t>
  </si>
  <si>
    <t>S 948.75</t>
  </si>
  <si>
    <t>PO-Melbourne-320536</t>
  </si>
  <si>
    <t>S 446.49</t>
  </si>
  <si>
    <t>PO-Melbourne-322800</t>
  </si>
  <si>
    <t>S 242.22</t>
  </si>
  <si>
    <t>PO-Melbourne-321358</t>
  </si>
  <si>
    <t>Feb 26</t>
  </si>
  <si>
    <t>S 600.60</t>
  </si>
  <si>
    <t>PO-Melbourne-316190</t>
  </si>
  <si>
    <t>S 546.81</t>
  </si>
  <si>
    <t>PO-Melbourne-327938</t>
  </si>
  <si>
    <t>S 840.51</t>
  </si>
  <si>
    <t>PO-Sydney-234487</t>
  </si>
  <si>
    <t>PO-Sydney-231274</t>
  </si>
  <si>
    <t>S 816.75</t>
  </si>
  <si>
    <t>PO-Sydney-224955</t>
  </si>
  <si>
    <t>S 1065.57</t>
  </si>
  <si>
    <t>PO-Sydney-217275</t>
  </si>
  <si>
    <t>S 523.38</t>
  </si>
  <si>
    <t>PO-Sydney-226240</t>
  </si>
  <si>
    <t>S 650.43</t>
  </si>
  <si>
    <t>PO-Melbourne-325643</t>
  </si>
  <si>
    <t>S 809.49</t>
  </si>
  <si>
    <t>PO-Melbourne-312800</t>
  </si>
  <si>
    <t>S 424.38</t>
  </si>
  <si>
    <t>PO-Melbourne-338807</t>
  </si>
  <si>
    <t>S 955.68</t>
  </si>
  <si>
    <t>PO-Sydney-239476</t>
  </si>
  <si>
    <t>Apr 29</t>
  </si>
  <si>
    <t>S 764.28</t>
  </si>
  <si>
    <t>PO-Sydney-213693</t>
  </si>
  <si>
    <t>S 335.61</t>
  </si>
  <si>
    <t>PO-Sydney-235040</t>
  </si>
  <si>
    <t>S 763.29</t>
  </si>
  <si>
    <t>PO-Sydney-211771</t>
  </si>
  <si>
    <t>S 446.16</t>
  </si>
  <si>
    <t>PO-Melbourne-326543</t>
  </si>
  <si>
    <t>S 1032.24</t>
  </si>
  <si>
    <t>PO-Melbourne-338553</t>
  </si>
  <si>
    <t>S 533.28</t>
  </si>
  <si>
    <t>PO-Sydney-213342</t>
  </si>
  <si>
    <t>24673_1</t>
  </si>
  <si>
    <t>1641-7654320-72</t>
  </si>
  <si>
    <t>Sydney</t>
  </si>
  <si>
    <t>2554-4551221-33</t>
  </si>
  <si>
    <t>Melbourne</t>
  </si>
  <si>
    <t>24675_1</t>
  </si>
  <si>
    <t>24676_1</t>
  </si>
  <si>
    <t>24677_1</t>
  </si>
  <si>
    <t>24679_1</t>
  </si>
  <si>
    <t>24679_2</t>
  </si>
  <si>
    <t>24680_1</t>
  </si>
  <si>
    <t>24683_1</t>
  </si>
  <si>
    <t>24685_1</t>
  </si>
  <si>
    <t>24690_1</t>
  </si>
  <si>
    <t>24693_1</t>
  </si>
  <si>
    <t>24697_1</t>
  </si>
  <si>
    <t>24698_1</t>
  </si>
  <si>
    <t>24699_1</t>
  </si>
  <si>
    <t>24704_1</t>
  </si>
  <si>
    <t>24707_1</t>
  </si>
  <si>
    <t>24712_1</t>
  </si>
  <si>
    <t>24717_1</t>
  </si>
  <si>
    <t>24722_1</t>
  </si>
  <si>
    <t>24727_1</t>
  </si>
  <si>
    <t>24730_1</t>
  </si>
  <si>
    <t>24732_1</t>
  </si>
  <si>
    <t>24735_2</t>
  </si>
  <si>
    <t>24739_1</t>
  </si>
  <si>
    <t>24740_1</t>
  </si>
  <si>
    <t>24743_1</t>
  </si>
  <si>
    <t>24746_1</t>
  </si>
  <si>
    <t>24750_1</t>
  </si>
  <si>
    <t>24753_1</t>
  </si>
  <si>
    <t>24754_1</t>
  </si>
  <si>
    <t>24756_1</t>
  </si>
  <si>
    <t>24757_1</t>
  </si>
  <si>
    <t>24758_1</t>
  </si>
  <si>
    <t>24759_1</t>
  </si>
  <si>
    <t>24760_1</t>
  </si>
  <si>
    <t>24761_1</t>
  </si>
  <si>
    <t>24764_1</t>
  </si>
  <si>
    <t>24767_1</t>
  </si>
  <si>
    <t>24771_1</t>
  </si>
  <si>
    <t>24775_1</t>
  </si>
  <si>
    <t>24779_1</t>
  </si>
  <si>
    <t>24784_1</t>
  </si>
  <si>
    <t>24788_1</t>
  </si>
  <si>
    <t>24792_1</t>
  </si>
  <si>
    <t>24793_1</t>
  </si>
  <si>
    <t>24795_1</t>
  </si>
  <si>
    <t>24798_1</t>
  </si>
  <si>
    <t>24801_1</t>
  </si>
  <si>
    <t>24803_1</t>
  </si>
  <si>
    <t>24808_1</t>
  </si>
  <si>
    <t>24813_1</t>
  </si>
  <si>
    <t>24815_1</t>
  </si>
  <si>
    <t>24819_1</t>
  </si>
  <si>
    <t>24822_1</t>
  </si>
  <si>
    <t>24824_1</t>
  </si>
  <si>
    <t>24825_1</t>
  </si>
  <si>
    <t>24830_1</t>
  </si>
  <si>
    <t>24831_1</t>
  </si>
  <si>
    <t>24833_1</t>
  </si>
  <si>
    <t>24837_1</t>
  </si>
  <si>
    <t>24838_1</t>
  </si>
  <si>
    <t>24842_1</t>
  </si>
  <si>
    <t>24847_1</t>
  </si>
  <si>
    <t>24851_1</t>
  </si>
  <si>
    <t>24854_1</t>
  </si>
  <si>
    <t>24857_1</t>
  </si>
  <si>
    <t>24861_1</t>
  </si>
  <si>
    <t>24863_1</t>
  </si>
  <si>
    <t>24866_1</t>
  </si>
  <si>
    <t>24870_1</t>
  </si>
  <si>
    <t>24873_1</t>
  </si>
  <si>
    <t>24875_1</t>
  </si>
  <si>
    <t>24876_1</t>
  </si>
  <si>
    <t>24877_1</t>
  </si>
  <si>
    <t>24878_1</t>
  </si>
  <si>
    <t>24880_1</t>
  </si>
  <si>
    <t>24882_1</t>
  </si>
  <si>
    <t>24885_1</t>
  </si>
  <si>
    <t>24887_1</t>
  </si>
  <si>
    <t>24891_1</t>
  </si>
  <si>
    <t>24893_1</t>
  </si>
  <si>
    <t>24898_1</t>
  </si>
  <si>
    <t>24902_1</t>
  </si>
  <si>
    <t>Payment No</t>
  </si>
  <si>
    <t>Supplier Code</t>
  </si>
  <si>
    <t>Payment Ref</t>
  </si>
  <si>
    <t>System Report for MedsCo April 2020</t>
  </si>
  <si>
    <t>MC2741</t>
  </si>
  <si>
    <t>Invoice Month</t>
  </si>
  <si>
    <t>Paid Amount</t>
  </si>
  <si>
    <t>Late Charge</t>
  </si>
  <si>
    <t>Penalty Rate:</t>
  </si>
  <si>
    <t>Over Due By</t>
  </si>
  <si>
    <t>Analysis for MedsCo April 2020</t>
  </si>
  <si>
    <t>DC Report Total Paid:</t>
  </si>
  <si>
    <t>Supplier Statement Total:</t>
  </si>
  <si>
    <t>Difference:</t>
  </si>
  <si>
    <t>Region</t>
  </si>
  <si>
    <t>Number of Invoices</t>
  </si>
  <si>
    <t>Late Payments</t>
  </si>
  <si>
    <t>Total Paid</t>
  </si>
  <si>
    <t>Location:</t>
  </si>
  <si>
    <t>Invoiced</t>
  </si>
  <si>
    <t>Paid</t>
  </si>
  <si>
    <t>Payments Made:</t>
  </si>
  <si>
    <t>Inv/cr</t>
  </si>
  <si>
    <t>Amount</t>
  </si>
  <si>
    <t>Paid Date</t>
  </si>
  <si>
    <t>Total</t>
  </si>
  <si>
    <t>Mar-02</t>
  </si>
  <si>
    <t>Invoice Day</t>
  </si>
  <si>
    <t>System Date:</t>
  </si>
  <si>
    <t>Date</t>
  </si>
  <si>
    <t>Day</t>
  </si>
  <si>
    <t>Holiday</t>
  </si>
  <si>
    <t>New Year's Day</t>
  </si>
  <si>
    <t>Australia Day Holiday</t>
  </si>
  <si>
    <t>Labour Day</t>
  </si>
  <si>
    <t>Good Friday</t>
  </si>
  <si>
    <t>Day following Good Friday</t>
  </si>
  <si>
    <t>Easter Sunday</t>
  </si>
  <si>
    <t>Easter Monday</t>
  </si>
  <si>
    <t>Anzac Day</t>
  </si>
  <si>
    <t>Queen's Birthday</t>
  </si>
  <si>
    <t>Christmas Day</t>
  </si>
  <si>
    <t>Boxing Day</t>
  </si>
  <si>
    <t>Boxing Day Holiday</t>
  </si>
  <si>
    <t>Holidays in NSW 2020</t>
  </si>
  <si>
    <t>1 or omitted</t>
  </si>
  <si>
    <t>Saturday, Sunday</t>
  </si>
  <si>
    <t>Sunday, Monday</t>
  </si>
  <si>
    <t>Monday, Tuesday</t>
  </si>
  <si>
    <t>Tuesday, Wednesday</t>
  </si>
  <si>
    <t>Wednesday, Thursday</t>
  </si>
  <si>
    <t>Thursday, Friday</t>
  </si>
  <si>
    <t>Friday, Saturday</t>
  </si>
  <si>
    <t>Sunday only</t>
  </si>
  <si>
    <t>Monday only</t>
  </si>
  <si>
    <t>Tuesday only</t>
  </si>
  <si>
    <t>Wednesday only</t>
  </si>
  <si>
    <t>Thursday only</t>
  </si>
  <si>
    <t>Friday only</t>
  </si>
  <si>
    <t>Saturday only</t>
  </si>
  <si>
    <t xml:space="preserve">Key for specifying non-working days </t>
  </si>
  <si>
    <t>Code</t>
  </si>
  <si>
    <t>Non-working days</t>
  </si>
  <si>
    <t xml:space="preserve">Or use seven character long code where each character is a day of the week, starting with Monday. 1 represents a non-workday and 0 represents a workday. </t>
  </si>
  <si>
    <t>DUE DATE</t>
  </si>
  <si>
    <t>WRONG DUE DATE</t>
  </si>
  <si>
    <t>DIFFERENCE</t>
  </si>
  <si>
    <t>PAID DATE</t>
  </si>
  <si>
    <t>INVOICED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</si>
</sst>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&quot;$&quot;#,##0.00;[Red]\-&quot;$&quot;#,##0.00"/>
    <numFmt numFmtId="165" formatCode="_-&quot;$&quot;* #,##0.00_-;\-&quot;$&quot;* #,##0.00_-;_-&quot;$&quot;* &quot;-&quot;??_-;_-@_-"/>
    <numFmt numFmtId="166" formatCode="&quot;$&quot;#,##0.00"/>
    <numFmt numFmtId="167" formatCode="yyyy\-mm\-dd;@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0" fontId="1" fillId="2" borderId="0" applyNumberFormat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5" fillId="0" borderId="1" applyNumberFormat="0" applyFill="0" applyAlignment="0" applyProtection="0"/>
    <xf numFmtId="0" fontId="6" fillId="0" borderId="0" applyNumberFormat="0" applyFill="0" applyBorder="0" applyAlignment="0" applyProtection="0"/>
    <xf numFmtId="0" fontId="8" fillId="4" borderId="0" applyNumberFormat="0" applyBorder="0" applyAlignment="0" applyProtection="0"/>
  </cellStyleXfs>
  <cellXfs count="37">
    <xf numFmtId="0" fontId="0" fillId="0" borderId="0" xfId="0"/>
    <xf numFmtId="166" fontId="0" fillId="0" borderId="0" xfId="0" applyNumberFormat="1"/>
    <xf numFmtId="167" fontId="0" fillId="0" borderId="0" xfId="0" applyNumberFormat="1"/>
    <xf numFmtId="0" fontId="2" fillId="0" borderId="0" xfId="0" applyFont="1"/>
    <xf numFmtId="0" fontId="0" fillId="0" borderId="0" xfId="0" applyAlignment="1">
      <alignment horizontal="center"/>
    </xf>
    <xf numFmtId="0" fontId="0" fillId="0" borderId="0" xfId="0" applyNumberFormat="1"/>
    <xf numFmtId="167" fontId="0" fillId="3" borderId="2" xfId="0" applyNumberFormat="1" applyFill="1" applyBorder="1"/>
    <xf numFmtId="10" fontId="0" fillId="3" borderId="3" xfId="0" applyNumberFormat="1" applyFill="1" applyBorder="1"/>
    <xf numFmtId="0" fontId="2" fillId="0" borderId="0" xfId="0" applyFont="1" applyAlignment="1">
      <alignment horizontal="right"/>
    </xf>
    <xf numFmtId="166" fontId="0" fillId="0" borderId="0" xfId="8" applyNumberFormat="1" applyFont="1"/>
    <xf numFmtId="0" fontId="5" fillId="0" borderId="1" xfId="9"/>
    <xf numFmtId="167" fontId="0" fillId="3" borderId="3" xfId="0" applyNumberFormat="1" applyFill="1" applyBorder="1" applyAlignment="1">
      <alignment horizontal="right"/>
    </xf>
    <xf numFmtId="0" fontId="6" fillId="0" borderId="0" xfId="10"/>
    <xf numFmtId="0" fontId="0" fillId="3" borderId="3" xfId="0" applyNumberFormat="1" applyFill="1" applyBorder="1"/>
    <xf numFmtId="0" fontId="2" fillId="0" borderId="0" xfId="0" applyFont="1" applyAlignment="1">
      <alignment horizontal="center"/>
    </xf>
    <xf numFmtId="166" fontId="0" fillId="0" borderId="0" xfId="0" applyNumberFormat="1" applyAlignment="1">
      <alignment horizontal="center"/>
    </xf>
    <xf numFmtId="14" fontId="0" fillId="0" borderId="0" xfId="0" applyNumberFormat="1"/>
    <xf numFmtId="0" fontId="0" fillId="0" borderId="0" xfId="0" applyNumberFormat="1" applyAlignment="1">
      <alignment horizontal="center"/>
    </xf>
    <xf numFmtId="14" fontId="8" fillId="4" borderId="0" xfId="11" applyNumberFormat="1" applyAlignment="1">
      <alignment horizontal="right"/>
    </xf>
    <xf numFmtId="0" fontId="8" fillId="4" borderId="0" xfId="11" applyAlignment="1">
      <alignment horizontal="center"/>
    </xf>
    <xf numFmtId="0" fontId="8" fillId="4" borderId="0" xfId="11"/>
    <xf numFmtId="14" fontId="5" fillId="0" borderId="1" xfId="9" applyNumberFormat="1"/>
    <xf numFmtId="0" fontId="2" fillId="0" borderId="0" xfId="0" applyFont="1" applyBorder="1" applyAlignment="1">
      <alignment horizontal="center"/>
    </xf>
    <xf numFmtId="0" fontId="2" fillId="0" borderId="0" xfId="0" applyNumberFormat="1" applyFont="1" applyBorder="1" applyAlignment="1">
      <alignment horizontal="center"/>
    </xf>
    <xf numFmtId="0" fontId="7" fillId="0" borderId="0" xfId="0" applyFont="1" applyBorder="1"/>
    <xf numFmtId="14" fontId="7" fillId="0" borderId="0" xfId="0" applyNumberFormat="1" applyFont="1" applyBorder="1"/>
    <xf numFmtId="166" fontId="7" fillId="0" borderId="0" xfId="0" applyNumberFormat="1" applyFont="1" applyBorder="1"/>
    <xf numFmtId="0" fontId="7" fillId="0" borderId="0" xfId="0" applyNumberFormat="1" applyFont="1" applyBorder="1"/>
    <xf numFmtId="164" fontId="7" fillId="0" borderId="0" xfId="0" applyNumberFormat="1" applyFont="1" applyBorder="1"/>
    <xf numFmtId="166" fontId="2" fillId="0" borderId="0" xfId="0" applyNumberFormat="1" applyFont="1" applyBorder="1" applyAlignment="1">
      <alignment horizontal="center"/>
    </xf>
    <xf numFmtId="0" fontId="1" fillId="2" borderId="0" xfId="1" applyBorder="1"/>
    <xf numFmtId="0" fontId="1" fillId="2" borderId="0" xfId="1" applyNumberFormat="1" applyBorder="1"/>
    <xf numFmtId="0" fontId="0" fillId="0" borderId="0" xfId="0" applyBorder="1"/>
    <xf numFmtId="166" fontId="0" fillId="0" borderId="0" xfId="0" applyNumberFormat="1" applyBorder="1"/>
    <xf numFmtId="14" fontId="0" fillId="0" borderId="0" xfId="0" applyNumberFormat="1" applyBorder="1"/>
    <xf numFmtId="1" fontId="7" fillId="0" borderId="0" xfId="0" applyNumberFormat="1" applyFont="1" applyBorder="1"/>
    <xf numFmtId="14" fontId="1" fillId="2" borderId="0" xfId="1" applyNumberFormat="1" applyBorder="1"/>
  </cellXfs>
  <cellStyles count="12">
    <cellStyle name="20% - Accent3" xfId="1" builtinId="38"/>
    <cellStyle name="Accent1" xfId="11" builtinId="29"/>
    <cellStyle name="Comma 2" xfId="3" xr:uid="{5AB253B3-2FEF-49FD-8346-A76EF12A392B}"/>
    <cellStyle name="Currency" xfId="8" builtinId="4"/>
    <cellStyle name="Currency 2" xfId="4" xr:uid="{ED315434-3E07-45FA-8258-C8D5939EFA05}"/>
    <cellStyle name="Heading 1" xfId="9" builtinId="16"/>
    <cellStyle name="Normal" xfId="0" builtinId="0"/>
    <cellStyle name="Normal 2" xfId="2" xr:uid="{33D5E154-E9F8-47C6-98CD-39452DC19965}"/>
    <cellStyle name="Normal 37" xfId="5" xr:uid="{18CFCBDC-F8F9-4886-9CA5-9873B3A4E10F}"/>
    <cellStyle name="Normal 38" xfId="6" xr:uid="{812CE7D6-EF77-4F03-BFC0-1EE985B71C99}"/>
    <cellStyle name="Normal 43" xfId="7" xr:uid="{85A34433-3CC0-47BA-AADA-30C99D5927A5}"/>
    <cellStyle name="Title" xfId="10" builtinId="15"/>
  </cellStyles>
  <dxfs count="3"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52FEA-723B-4838-99B7-4396BFB5D3CB}">
  <sheetPr codeName="Sheet1"/>
  <dimension ref="A1:X85"/>
  <sheetViews>
    <sheetView tabSelected="1" zoomScaleNormal="100" workbookViewId="0">
      <pane xSplit="6" ySplit="1" topLeftCell="O2" activePane="bottomRight" state="frozen"/>
      <selection pane="topRight" activeCell="G1" sqref="G1"/>
      <selection pane="bottomLeft" activeCell="A2" sqref="A2"/>
      <selection pane="bottomRight" activeCell="W7" sqref="W7"/>
    </sheetView>
  </sheetViews>
  <sheetFormatPr defaultRowHeight="14.4" x14ac:dyDescent="0.3"/>
  <cols>
    <col min="1" max="1" width="13.88671875" customWidth="1"/>
    <col min="2" max="2" width="13.109375" customWidth="1"/>
    <col min="3" max="4" width="11.6640625" style="5" customWidth="1"/>
    <col min="5" max="5" width="13.109375" style="5" customWidth="1"/>
    <col min="6" max="6" width="14.33203125" style="5" bestFit="1" customWidth="1"/>
    <col min="7" max="7" width="9.44140625" customWidth="1"/>
    <col min="8" max="8" width="12.33203125" customWidth="1"/>
    <col min="9" max="9" width="19.6640625" customWidth="1"/>
    <col min="10" max="10" width="5.6640625" customWidth="1"/>
    <col min="11" max="11" width="9.44140625" customWidth="1"/>
    <col min="12" max="12" width="7.44140625" customWidth="1"/>
    <col min="13" max="13" width="12.5546875" customWidth="1"/>
    <col min="14" max="14" width="17.5546875" customWidth="1"/>
    <col min="15" max="15" width="10" customWidth="1"/>
    <col min="16" max="16" width="12" customWidth="1"/>
    <col min="17" max="17" width="11.109375" customWidth="1"/>
    <col min="18" max="18" width="8" customWidth="1"/>
    <col min="19" max="19" width="10.6640625" style="1" customWidth="1"/>
    <col min="20" max="20" width="11.88671875" style="5" customWidth="1"/>
    <col min="21" max="21" width="11.88671875" style="17" customWidth="1"/>
    <col min="24" max="24" width="15.6640625" customWidth="1"/>
  </cols>
  <sheetData>
    <row r="1" spans="1:24" s="4" customFormat="1" ht="22.95" customHeight="1" x14ac:dyDescent="0.3">
      <c r="A1" s="22" t="s">
        <v>2</v>
      </c>
      <c r="B1" s="22" t="s">
        <v>4</v>
      </c>
      <c r="C1" s="23" t="s">
        <v>355</v>
      </c>
      <c r="D1" s="23" t="s">
        <v>402</v>
      </c>
      <c r="E1" s="23" t="s">
        <v>354</v>
      </c>
      <c r="F1" s="23" t="s">
        <v>403</v>
      </c>
      <c r="G1" s="22" t="s">
        <v>357</v>
      </c>
      <c r="H1" s="22" t="s">
        <v>341</v>
      </c>
      <c r="I1" s="22" t="s">
        <v>3</v>
      </c>
      <c r="J1" s="22" t="s">
        <v>10</v>
      </c>
      <c r="K1" s="22" t="s">
        <v>5</v>
      </c>
      <c r="L1" s="22" t="s">
        <v>8</v>
      </c>
      <c r="M1" s="22" t="s">
        <v>335</v>
      </c>
      <c r="N1" s="22" t="s">
        <v>7</v>
      </c>
      <c r="O1" s="22" t="s">
        <v>18</v>
      </c>
      <c r="P1" s="22" t="s">
        <v>20</v>
      </c>
      <c r="Q1" s="22" t="s">
        <v>6</v>
      </c>
      <c r="R1" s="22" t="s">
        <v>9</v>
      </c>
      <c r="S1" s="29" t="s">
        <v>19</v>
      </c>
      <c r="T1" s="23" t="s">
        <v>0</v>
      </c>
      <c r="U1" s="23" t="s">
        <v>359</v>
      </c>
      <c r="W1" s="14" t="s">
        <v>360</v>
      </c>
      <c r="X1" s="15">
        <f>SUM(S2:S85)</f>
        <v>48282.62999999999</v>
      </c>
    </row>
    <row r="2" spans="1:24" x14ac:dyDescent="0.3">
      <c r="A2" s="30">
        <v>24673</v>
      </c>
      <c r="B2" s="30">
        <v>1</v>
      </c>
      <c r="C2" s="31" t="s">
        <v>65</v>
      </c>
      <c r="D2" s="36">
        <f>DATE(2022,MONTH($C2),RIGHT($C2,2))</f>
        <v>44668</v>
      </c>
      <c r="E2" s="31" t="s">
        <v>361</v>
      </c>
      <c r="F2" s="36">
        <f>DATE(2022,MONTH($E2),RIGHT($E2,2))</f>
        <v>44622</v>
      </c>
      <c r="G2" s="30" t="s">
        <v>11</v>
      </c>
      <c r="H2" s="30" t="s">
        <v>72</v>
      </c>
      <c r="I2" s="30" t="s">
        <v>73</v>
      </c>
      <c r="J2" s="30">
        <v>1641</v>
      </c>
      <c r="K2" s="30">
        <v>7654320</v>
      </c>
      <c r="L2" s="30">
        <v>72</v>
      </c>
      <c r="M2" s="32" t="str">
        <f>CONCATENATE(A2,"_",B2)</f>
        <v>24673_1</v>
      </c>
      <c r="N2" s="32" t="str">
        <f>J2&amp;"-"&amp;K2&amp;"-"&amp;L2</f>
        <v>1641-7654320-72</v>
      </c>
      <c r="O2" s="32" t="str">
        <f>LEFT(E2,3)</f>
        <v>Mar</v>
      </c>
      <c r="P2" s="32" t="str">
        <f>RIGHT(I2,6)</f>
        <v>223809</v>
      </c>
      <c r="Q2" s="32" t="str">
        <f>MID(I2,4,FIND("-",I2,4)-4)</f>
        <v>Sydney</v>
      </c>
      <c r="R2" s="32" t="str">
        <f>UPPER(TRIM(CLEAN(G2)))</f>
        <v>INV</v>
      </c>
      <c r="S2" s="33">
        <f>VALUE(SUBSTITUTE(SUBSTITUTE(H2,"S",""),MID(H2,2,1),""))</f>
        <v>742.5</v>
      </c>
      <c r="T2" s="16">
        <f>DATE(2022,MONTH($E2),RIGHT($E2,2))</f>
        <v>44622</v>
      </c>
      <c r="U2" s="34">
        <f>DATE(2022,MONTH(C2),RIGHT($C2,2))</f>
        <v>44668</v>
      </c>
      <c r="W2" s="1"/>
    </row>
    <row r="3" spans="1:24" x14ac:dyDescent="0.3">
      <c r="A3" s="30">
        <v>24673</v>
      </c>
      <c r="B3" s="30">
        <v>1</v>
      </c>
      <c r="C3" s="31" t="s">
        <v>21</v>
      </c>
      <c r="D3" s="36">
        <f t="shared" ref="D3:D66" si="0">DATE(2022,MONTH($C3),RIGHT($C3,2))</f>
        <v>44671</v>
      </c>
      <c r="E3" s="31" t="s">
        <v>34</v>
      </c>
      <c r="F3" s="36">
        <f t="shared" ref="F3:F66" si="1">DATE(2022,MONTH($E3),RIGHT($E3,2))</f>
        <v>44652</v>
      </c>
      <c r="G3" s="30" t="s">
        <v>12</v>
      </c>
      <c r="H3" s="30" t="s">
        <v>74</v>
      </c>
      <c r="I3" s="30" t="s">
        <v>75</v>
      </c>
      <c r="J3" s="30">
        <v>2554</v>
      </c>
      <c r="K3" s="30">
        <v>4551221</v>
      </c>
      <c r="L3" s="30">
        <v>33</v>
      </c>
      <c r="M3" s="32" t="str">
        <f t="shared" ref="M3:M66" si="2">CONCATENATE(A3,"_",B3)</f>
        <v>24673_1</v>
      </c>
      <c r="N3" s="32" t="str">
        <f t="shared" ref="N3:N66" si="3">J3&amp;"-"&amp;K3&amp;"-"&amp;L3</f>
        <v>2554-4551221-33</v>
      </c>
      <c r="O3" s="32" t="str">
        <f t="shared" ref="O3:O66" si="4">LEFT(E3,3)</f>
        <v>Apr</v>
      </c>
      <c r="P3" s="32" t="str">
        <f t="shared" ref="P3:P66" si="5">RIGHT(I3,6)</f>
        <v>327600</v>
      </c>
      <c r="Q3" s="32" t="str">
        <f t="shared" ref="Q3:Q66" si="6">MID(I3,4,FIND("-",I3,4)-4)</f>
        <v>Melbourne</v>
      </c>
      <c r="R3" s="32" t="str">
        <f t="shared" ref="R3:R66" si="7">UPPER(TRIM(CLEAN(G3)))</f>
        <v>INV</v>
      </c>
      <c r="S3" s="33">
        <f t="shared" ref="S3:S66" si="8">VALUE(SUBSTITUTE(SUBSTITUTE(H3,"S",""),MID(H3,2,1),""))</f>
        <v>1021.02</v>
      </c>
      <c r="T3" s="16">
        <f t="shared" ref="T3:T66" si="9">DATE(2022,MONTH($E3),RIGHT($E3,2))</f>
        <v>44652</v>
      </c>
      <c r="U3" s="34">
        <f t="shared" ref="U3:U66" si="10">DATE(2022,MONTH(C3),RIGHT($C3,2))</f>
        <v>44671</v>
      </c>
    </row>
    <row r="4" spans="1:24" x14ac:dyDescent="0.3">
      <c r="A4" s="30">
        <v>24675</v>
      </c>
      <c r="B4" s="30">
        <v>1</v>
      </c>
      <c r="C4" s="31" t="s">
        <v>27</v>
      </c>
      <c r="D4" s="36">
        <f t="shared" si="0"/>
        <v>44656</v>
      </c>
      <c r="E4" s="31" t="s">
        <v>30</v>
      </c>
      <c r="F4" s="36">
        <f t="shared" si="1"/>
        <v>44636</v>
      </c>
      <c r="G4" s="30" t="s">
        <v>11</v>
      </c>
      <c r="H4" s="30" t="s">
        <v>76</v>
      </c>
      <c r="I4" s="30" t="s">
        <v>77</v>
      </c>
      <c r="J4" s="30">
        <v>2554</v>
      </c>
      <c r="K4" s="30">
        <v>4551221</v>
      </c>
      <c r="L4" s="30">
        <v>33</v>
      </c>
      <c r="M4" s="32" t="str">
        <f t="shared" si="2"/>
        <v>24675_1</v>
      </c>
      <c r="N4" s="32" t="str">
        <f t="shared" si="3"/>
        <v>2554-4551221-33</v>
      </c>
      <c r="O4" s="32" t="str">
        <f t="shared" si="4"/>
        <v>Mar</v>
      </c>
      <c r="P4" s="32" t="str">
        <f t="shared" si="5"/>
        <v>332589</v>
      </c>
      <c r="Q4" s="32" t="str">
        <f t="shared" si="6"/>
        <v>Melbourne</v>
      </c>
      <c r="R4" s="32" t="str">
        <f t="shared" si="7"/>
        <v>INV</v>
      </c>
      <c r="S4" s="33">
        <f t="shared" si="8"/>
        <v>409.53</v>
      </c>
      <c r="T4" s="16">
        <f t="shared" si="9"/>
        <v>44636</v>
      </c>
      <c r="U4" s="34">
        <f t="shared" si="10"/>
        <v>44656</v>
      </c>
    </row>
    <row r="5" spans="1:24" x14ac:dyDescent="0.3">
      <c r="A5" s="30">
        <v>24676</v>
      </c>
      <c r="B5" s="30">
        <v>1</v>
      </c>
      <c r="C5" s="31" t="s">
        <v>21</v>
      </c>
      <c r="D5" s="36">
        <f t="shared" si="0"/>
        <v>44671</v>
      </c>
      <c r="E5" s="31" t="s">
        <v>66</v>
      </c>
      <c r="F5" s="36">
        <f t="shared" si="1"/>
        <v>44645</v>
      </c>
      <c r="G5" s="30" t="s">
        <v>13</v>
      </c>
      <c r="H5" s="30" t="s">
        <v>78</v>
      </c>
      <c r="I5" s="30" t="s">
        <v>79</v>
      </c>
      <c r="J5" s="30">
        <v>2554</v>
      </c>
      <c r="K5" s="30">
        <v>4551221</v>
      </c>
      <c r="L5" s="30">
        <v>33</v>
      </c>
      <c r="M5" s="32" t="str">
        <f t="shared" si="2"/>
        <v>24676_1</v>
      </c>
      <c r="N5" s="32" t="str">
        <f t="shared" si="3"/>
        <v>2554-4551221-33</v>
      </c>
      <c r="O5" s="32" t="str">
        <f t="shared" si="4"/>
        <v>Mar</v>
      </c>
      <c r="P5" s="32" t="str">
        <f t="shared" si="5"/>
        <v>337131</v>
      </c>
      <c r="Q5" s="32" t="str">
        <f t="shared" si="6"/>
        <v>Melbourne</v>
      </c>
      <c r="R5" s="32" t="str">
        <f t="shared" si="7"/>
        <v>CR</v>
      </c>
      <c r="S5" s="33">
        <f t="shared" si="8"/>
        <v>234.96</v>
      </c>
      <c r="T5" s="16">
        <f t="shared" si="9"/>
        <v>44645</v>
      </c>
      <c r="U5" s="34">
        <f t="shared" si="10"/>
        <v>44671</v>
      </c>
    </row>
    <row r="6" spans="1:24" x14ac:dyDescent="0.3">
      <c r="A6" s="30">
        <v>24677</v>
      </c>
      <c r="B6" s="30">
        <v>1</v>
      </c>
      <c r="C6" s="31" t="s">
        <v>29</v>
      </c>
      <c r="D6" s="36">
        <f t="shared" si="0"/>
        <v>44661</v>
      </c>
      <c r="E6" s="31" t="s">
        <v>59</v>
      </c>
      <c r="F6" s="36">
        <f t="shared" si="1"/>
        <v>44637</v>
      </c>
      <c r="G6" s="30" t="s">
        <v>14</v>
      </c>
      <c r="H6" s="30" t="s">
        <v>80</v>
      </c>
      <c r="I6" s="30" t="s">
        <v>81</v>
      </c>
      <c r="J6" s="30">
        <v>2554</v>
      </c>
      <c r="K6" s="30">
        <v>4551221</v>
      </c>
      <c r="L6" s="30">
        <v>33</v>
      </c>
      <c r="M6" s="32" t="str">
        <f t="shared" si="2"/>
        <v>24677_1</v>
      </c>
      <c r="N6" s="32" t="str">
        <f t="shared" si="3"/>
        <v>2554-4551221-33</v>
      </c>
      <c r="O6" s="32" t="str">
        <f t="shared" si="4"/>
        <v>Mar</v>
      </c>
      <c r="P6" s="32" t="str">
        <f t="shared" si="5"/>
        <v>319376</v>
      </c>
      <c r="Q6" s="32" t="str">
        <f t="shared" si="6"/>
        <v>Melbourne</v>
      </c>
      <c r="R6" s="32" t="str">
        <f t="shared" si="7"/>
        <v>CR</v>
      </c>
      <c r="S6" s="33">
        <f t="shared" si="8"/>
        <v>450.12</v>
      </c>
      <c r="T6" s="16">
        <f t="shared" si="9"/>
        <v>44637</v>
      </c>
      <c r="U6" s="34">
        <f t="shared" si="10"/>
        <v>44661</v>
      </c>
    </row>
    <row r="7" spans="1:24" x14ac:dyDescent="0.3">
      <c r="A7" s="30">
        <v>24679</v>
      </c>
      <c r="B7" s="30">
        <v>1</v>
      </c>
      <c r="C7" s="31" t="s">
        <v>82</v>
      </c>
      <c r="D7" s="36">
        <f t="shared" si="0"/>
        <v>44681</v>
      </c>
      <c r="E7" s="31" t="s">
        <v>48</v>
      </c>
      <c r="F7" s="36">
        <f t="shared" si="1"/>
        <v>44660</v>
      </c>
      <c r="G7" s="30" t="s">
        <v>12</v>
      </c>
      <c r="H7" s="30" t="s">
        <v>83</v>
      </c>
      <c r="I7" s="30" t="s">
        <v>84</v>
      </c>
      <c r="J7" s="30">
        <v>2554</v>
      </c>
      <c r="K7" s="30">
        <v>4551221</v>
      </c>
      <c r="L7" s="30">
        <v>33</v>
      </c>
      <c r="M7" s="32" t="str">
        <f t="shared" si="2"/>
        <v>24679_1</v>
      </c>
      <c r="N7" s="32" t="str">
        <f t="shared" si="3"/>
        <v>2554-4551221-33</v>
      </c>
      <c r="O7" s="32" t="str">
        <f t="shared" si="4"/>
        <v>Apr</v>
      </c>
      <c r="P7" s="32" t="str">
        <f t="shared" si="5"/>
        <v>334724</v>
      </c>
      <c r="Q7" s="32" t="str">
        <f t="shared" si="6"/>
        <v>Melbourne</v>
      </c>
      <c r="R7" s="32" t="str">
        <f t="shared" si="7"/>
        <v>INV</v>
      </c>
      <c r="S7" s="33">
        <f t="shared" si="8"/>
        <v>114.18</v>
      </c>
      <c r="T7" s="16">
        <f t="shared" si="9"/>
        <v>44660</v>
      </c>
      <c r="U7" s="34">
        <f t="shared" si="10"/>
        <v>44681</v>
      </c>
    </row>
    <row r="8" spans="1:24" x14ac:dyDescent="0.3">
      <c r="A8" s="30">
        <v>24679</v>
      </c>
      <c r="B8" s="30">
        <v>2</v>
      </c>
      <c r="C8" s="31" t="s">
        <v>82</v>
      </c>
      <c r="D8" s="36">
        <f t="shared" si="0"/>
        <v>44681</v>
      </c>
      <c r="E8" s="31" t="s">
        <v>70</v>
      </c>
      <c r="F8" s="36">
        <f t="shared" si="1"/>
        <v>44643</v>
      </c>
      <c r="G8" s="30" t="s">
        <v>15</v>
      </c>
      <c r="H8" s="30" t="s">
        <v>85</v>
      </c>
      <c r="I8" s="30" t="s">
        <v>86</v>
      </c>
      <c r="J8" s="30">
        <v>2554</v>
      </c>
      <c r="K8" s="30">
        <v>4551221</v>
      </c>
      <c r="L8" s="30">
        <v>33</v>
      </c>
      <c r="M8" s="32" t="str">
        <f t="shared" si="2"/>
        <v>24679_2</v>
      </c>
      <c r="N8" s="32" t="str">
        <f t="shared" si="3"/>
        <v>2554-4551221-33</v>
      </c>
      <c r="O8" s="32" t="str">
        <f t="shared" si="4"/>
        <v>Mar</v>
      </c>
      <c r="P8" s="32" t="str">
        <f t="shared" si="5"/>
        <v>310607</v>
      </c>
      <c r="Q8" s="32" t="str">
        <f t="shared" si="6"/>
        <v>Melbourne</v>
      </c>
      <c r="R8" s="32" t="str">
        <f t="shared" si="7"/>
        <v>INV</v>
      </c>
      <c r="S8" s="33">
        <f t="shared" si="8"/>
        <v>930.93</v>
      </c>
      <c r="T8" s="16">
        <f t="shared" si="9"/>
        <v>44643</v>
      </c>
      <c r="U8" s="34">
        <f t="shared" si="10"/>
        <v>44681</v>
      </c>
    </row>
    <row r="9" spans="1:24" x14ac:dyDescent="0.3">
      <c r="A9" s="30">
        <v>24680</v>
      </c>
      <c r="B9" s="30">
        <v>1</v>
      </c>
      <c r="C9" s="31" t="s">
        <v>67</v>
      </c>
      <c r="D9" s="36">
        <f t="shared" si="0"/>
        <v>44665</v>
      </c>
      <c r="E9" s="31" t="s">
        <v>68</v>
      </c>
      <c r="F9" s="36">
        <f t="shared" si="1"/>
        <v>44647</v>
      </c>
      <c r="G9" s="30" t="s">
        <v>16</v>
      </c>
      <c r="H9" s="30" t="s">
        <v>58</v>
      </c>
      <c r="I9" s="30" t="s">
        <v>87</v>
      </c>
      <c r="J9" s="30">
        <v>1641</v>
      </c>
      <c r="K9" s="30">
        <v>7654320</v>
      </c>
      <c r="L9" s="30">
        <v>72</v>
      </c>
      <c r="M9" s="32" t="str">
        <f t="shared" si="2"/>
        <v>24680_1</v>
      </c>
      <c r="N9" s="32" t="str">
        <f t="shared" si="3"/>
        <v>1641-7654320-72</v>
      </c>
      <c r="O9" s="32" t="str">
        <f t="shared" si="4"/>
        <v>Mar</v>
      </c>
      <c r="P9" s="32" t="str">
        <f t="shared" si="5"/>
        <v>226225</v>
      </c>
      <c r="Q9" s="32" t="str">
        <f t="shared" si="6"/>
        <v>Sydney</v>
      </c>
      <c r="R9" s="32" t="str">
        <f t="shared" si="7"/>
        <v>INV</v>
      </c>
      <c r="S9" s="33">
        <f t="shared" si="8"/>
        <v>466.29</v>
      </c>
      <c r="T9" s="16">
        <f t="shared" si="9"/>
        <v>44647</v>
      </c>
      <c r="U9" s="34">
        <f t="shared" si="10"/>
        <v>44665</v>
      </c>
    </row>
    <row r="10" spans="1:24" x14ac:dyDescent="0.3">
      <c r="A10" s="30">
        <v>24683</v>
      </c>
      <c r="B10" s="30">
        <v>1</v>
      </c>
      <c r="C10" s="31" t="s">
        <v>88</v>
      </c>
      <c r="D10" s="36">
        <f t="shared" si="0"/>
        <v>44678</v>
      </c>
      <c r="E10" s="31" t="s">
        <v>38</v>
      </c>
      <c r="F10" s="36">
        <f t="shared" si="1"/>
        <v>44642</v>
      </c>
      <c r="G10" s="30" t="s">
        <v>12</v>
      </c>
      <c r="H10" s="30" t="s">
        <v>89</v>
      </c>
      <c r="I10" s="30" t="s">
        <v>90</v>
      </c>
      <c r="J10" s="30">
        <v>1641</v>
      </c>
      <c r="K10" s="30">
        <v>7654320</v>
      </c>
      <c r="L10" s="30">
        <v>72</v>
      </c>
      <c r="M10" s="32" t="str">
        <f t="shared" si="2"/>
        <v>24683_1</v>
      </c>
      <c r="N10" s="32" t="str">
        <f t="shared" si="3"/>
        <v>1641-7654320-72</v>
      </c>
      <c r="O10" s="32" t="str">
        <f t="shared" si="4"/>
        <v>Mar</v>
      </c>
      <c r="P10" s="32" t="str">
        <f t="shared" si="5"/>
        <v>223858</v>
      </c>
      <c r="Q10" s="32" t="str">
        <f t="shared" si="6"/>
        <v>Sydney</v>
      </c>
      <c r="R10" s="32" t="str">
        <f t="shared" si="7"/>
        <v>INV</v>
      </c>
      <c r="S10" s="33">
        <f t="shared" si="8"/>
        <v>222.42</v>
      </c>
      <c r="T10" s="16">
        <f t="shared" si="9"/>
        <v>44642</v>
      </c>
      <c r="U10" s="34">
        <f t="shared" si="10"/>
        <v>44678</v>
      </c>
    </row>
    <row r="11" spans="1:24" x14ac:dyDescent="0.3">
      <c r="A11" s="30">
        <v>24685</v>
      </c>
      <c r="B11" s="30">
        <v>1</v>
      </c>
      <c r="C11" s="31" t="s">
        <v>50</v>
      </c>
      <c r="D11" s="36">
        <f t="shared" si="0"/>
        <v>44662</v>
      </c>
      <c r="E11" s="31" t="s">
        <v>91</v>
      </c>
      <c r="F11" s="36">
        <f t="shared" si="1"/>
        <v>44629</v>
      </c>
      <c r="G11" s="30" t="s">
        <v>11</v>
      </c>
      <c r="H11" s="30" t="s">
        <v>92</v>
      </c>
      <c r="I11" s="30" t="s">
        <v>93</v>
      </c>
      <c r="J11" s="30">
        <v>1641</v>
      </c>
      <c r="K11" s="30">
        <v>7654320</v>
      </c>
      <c r="L11" s="30">
        <v>72</v>
      </c>
      <c r="M11" s="32" t="str">
        <f t="shared" si="2"/>
        <v>24685_1</v>
      </c>
      <c r="N11" s="32" t="str">
        <f t="shared" si="3"/>
        <v>1641-7654320-72</v>
      </c>
      <c r="O11" s="32" t="str">
        <f t="shared" si="4"/>
        <v>Mar</v>
      </c>
      <c r="P11" s="32" t="str">
        <f t="shared" si="5"/>
        <v>211781</v>
      </c>
      <c r="Q11" s="32" t="str">
        <f t="shared" si="6"/>
        <v>Sydney</v>
      </c>
      <c r="R11" s="32" t="str">
        <f t="shared" si="7"/>
        <v>INV</v>
      </c>
      <c r="S11" s="33">
        <f t="shared" si="8"/>
        <v>679.8</v>
      </c>
      <c r="T11" s="16">
        <f t="shared" si="9"/>
        <v>44629</v>
      </c>
      <c r="U11" s="34">
        <f t="shared" si="10"/>
        <v>44662</v>
      </c>
    </row>
    <row r="12" spans="1:24" x14ac:dyDescent="0.3">
      <c r="A12" s="30">
        <v>24690</v>
      </c>
      <c r="B12" s="30">
        <v>1</v>
      </c>
      <c r="C12" s="31" t="s">
        <v>63</v>
      </c>
      <c r="D12" s="36">
        <f t="shared" si="0"/>
        <v>44674</v>
      </c>
      <c r="E12" s="31" t="s">
        <v>31</v>
      </c>
      <c r="F12" s="36">
        <f t="shared" si="1"/>
        <v>44655</v>
      </c>
      <c r="G12" s="30" t="s">
        <v>12</v>
      </c>
      <c r="H12" s="30" t="s">
        <v>94</v>
      </c>
      <c r="I12" s="30" t="s">
        <v>95</v>
      </c>
      <c r="J12" s="30">
        <v>1641</v>
      </c>
      <c r="K12" s="30">
        <v>7654320</v>
      </c>
      <c r="L12" s="30">
        <v>72</v>
      </c>
      <c r="M12" s="32" t="str">
        <f t="shared" si="2"/>
        <v>24690_1</v>
      </c>
      <c r="N12" s="32" t="str">
        <f t="shared" si="3"/>
        <v>1641-7654320-72</v>
      </c>
      <c r="O12" s="32" t="str">
        <f t="shared" si="4"/>
        <v>Apr</v>
      </c>
      <c r="P12" s="32" t="str">
        <f t="shared" si="5"/>
        <v>232805</v>
      </c>
      <c r="Q12" s="32" t="str">
        <f t="shared" si="6"/>
        <v>Sydney</v>
      </c>
      <c r="R12" s="32" t="str">
        <f t="shared" si="7"/>
        <v>INV</v>
      </c>
      <c r="S12" s="33">
        <f t="shared" si="8"/>
        <v>171.93</v>
      </c>
      <c r="T12" s="16">
        <f t="shared" si="9"/>
        <v>44655</v>
      </c>
      <c r="U12" s="34">
        <f t="shared" si="10"/>
        <v>44674</v>
      </c>
    </row>
    <row r="13" spans="1:24" x14ac:dyDescent="0.3">
      <c r="A13" s="30">
        <v>24693</v>
      </c>
      <c r="B13" s="30">
        <v>1</v>
      </c>
      <c r="C13" s="31" t="s">
        <v>32</v>
      </c>
      <c r="D13" s="36">
        <f t="shared" si="0"/>
        <v>44657</v>
      </c>
      <c r="E13" s="31" t="s">
        <v>96</v>
      </c>
      <c r="F13" s="36">
        <f t="shared" si="1"/>
        <v>44616</v>
      </c>
      <c r="G13" s="30" t="s">
        <v>17</v>
      </c>
      <c r="H13" s="30" t="s">
        <v>97</v>
      </c>
      <c r="I13" s="30" t="s">
        <v>98</v>
      </c>
      <c r="J13" s="30">
        <v>2554</v>
      </c>
      <c r="K13" s="30">
        <v>4551221</v>
      </c>
      <c r="L13" s="30">
        <v>33</v>
      </c>
      <c r="M13" s="32" t="str">
        <f t="shared" si="2"/>
        <v>24693_1</v>
      </c>
      <c r="N13" s="32" t="str">
        <f t="shared" si="3"/>
        <v>2554-4551221-33</v>
      </c>
      <c r="O13" s="32" t="str">
        <f t="shared" si="4"/>
        <v>Feb</v>
      </c>
      <c r="P13" s="32" t="str">
        <f t="shared" si="5"/>
        <v>312187</v>
      </c>
      <c r="Q13" s="32" t="str">
        <f t="shared" si="6"/>
        <v>Melbourne</v>
      </c>
      <c r="R13" s="32" t="str">
        <f t="shared" si="7"/>
        <v>INV</v>
      </c>
      <c r="S13" s="33">
        <f t="shared" si="8"/>
        <v>623.70000000000005</v>
      </c>
      <c r="T13" s="16">
        <f t="shared" si="9"/>
        <v>44616</v>
      </c>
      <c r="U13" s="34">
        <f t="shared" si="10"/>
        <v>44657</v>
      </c>
    </row>
    <row r="14" spans="1:24" x14ac:dyDescent="0.3">
      <c r="A14" s="30">
        <v>24697</v>
      </c>
      <c r="B14" s="30">
        <v>1</v>
      </c>
      <c r="C14" s="31" t="s">
        <v>41</v>
      </c>
      <c r="D14" s="36">
        <f t="shared" si="0"/>
        <v>44675</v>
      </c>
      <c r="E14" s="31" t="s">
        <v>46</v>
      </c>
      <c r="F14" s="36">
        <f t="shared" si="1"/>
        <v>44649</v>
      </c>
      <c r="G14" s="30" t="s">
        <v>12</v>
      </c>
      <c r="H14" s="30" t="s">
        <v>99</v>
      </c>
      <c r="I14" s="30" t="s">
        <v>100</v>
      </c>
      <c r="J14" s="30">
        <v>2554</v>
      </c>
      <c r="K14" s="30">
        <v>4551221</v>
      </c>
      <c r="L14" s="30">
        <v>33</v>
      </c>
      <c r="M14" s="32" t="str">
        <f t="shared" si="2"/>
        <v>24697_1</v>
      </c>
      <c r="N14" s="32" t="str">
        <f t="shared" si="3"/>
        <v>2554-4551221-33</v>
      </c>
      <c r="O14" s="32" t="str">
        <f t="shared" si="4"/>
        <v>Mar</v>
      </c>
      <c r="P14" s="32" t="str">
        <f t="shared" si="5"/>
        <v>319790</v>
      </c>
      <c r="Q14" s="32" t="str">
        <f t="shared" si="6"/>
        <v>Melbourne</v>
      </c>
      <c r="R14" s="32" t="str">
        <f t="shared" si="7"/>
        <v>INV</v>
      </c>
      <c r="S14" s="33">
        <f t="shared" si="8"/>
        <v>221.1</v>
      </c>
      <c r="T14" s="16">
        <f t="shared" si="9"/>
        <v>44649</v>
      </c>
      <c r="U14" s="34">
        <f t="shared" si="10"/>
        <v>44675</v>
      </c>
    </row>
    <row r="15" spans="1:24" x14ac:dyDescent="0.3">
      <c r="A15" s="30">
        <v>24698</v>
      </c>
      <c r="B15" s="30">
        <v>1</v>
      </c>
      <c r="C15" s="31" t="s">
        <v>53</v>
      </c>
      <c r="D15" s="36">
        <f t="shared" si="0"/>
        <v>44679</v>
      </c>
      <c r="E15" s="31" t="s">
        <v>48</v>
      </c>
      <c r="F15" s="36">
        <f t="shared" si="1"/>
        <v>44660</v>
      </c>
      <c r="G15" s="30" t="s">
        <v>12</v>
      </c>
      <c r="H15" s="30" t="s">
        <v>101</v>
      </c>
      <c r="I15" s="30" t="s">
        <v>102</v>
      </c>
      <c r="J15" s="30">
        <v>2554</v>
      </c>
      <c r="K15" s="30">
        <v>4551221</v>
      </c>
      <c r="L15" s="30">
        <v>33</v>
      </c>
      <c r="M15" s="32" t="str">
        <f t="shared" si="2"/>
        <v>24698_1</v>
      </c>
      <c r="N15" s="32" t="str">
        <f t="shared" si="3"/>
        <v>2554-4551221-33</v>
      </c>
      <c r="O15" s="32" t="str">
        <f t="shared" si="4"/>
        <v>Apr</v>
      </c>
      <c r="P15" s="32" t="str">
        <f t="shared" si="5"/>
        <v>327342</v>
      </c>
      <c r="Q15" s="32" t="str">
        <f t="shared" si="6"/>
        <v>Melbourne</v>
      </c>
      <c r="R15" s="32" t="str">
        <f t="shared" si="7"/>
        <v>INV</v>
      </c>
      <c r="S15" s="33">
        <f t="shared" si="8"/>
        <v>393.36</v>
      </c>
      <c r="T15" s="16">
        <f t="shared" si="9"/>
        <v>44660</v>
      </c>
      <c r="U15" s="34">
        <f t="shared" si="10"/>
        <v>44679</v>
      </c>
    </row>
    <row r="16" spans="1:24" x14ac:dyDescent="0.3">
      <c r="A16" s="30">
        <v>24699</v>
      </c>
      <c r="B16" s="30">
        <v>1</v>
      </c>
      <c r="C16" s="31" t="s">
        <v>49</v>
      </c>
      <c r="D16" s="36">
        <f t="shared" si="0"/>
        <v>44672</v>
      </c>
      <c r="E16" s="31" t="s">
        <v>91</v>
      </c>
      <c r="F16" s="36">
        <f t="shared" si="1"/>
        <v>44629</v>
      </c>
      <c r="G16" s="30" t="s">
        <v>12</v>
      </c>
      <c r="H16" s="30" t="s">
        <v>103</v>
      </c>
      <c r="I16" s="30" t="s">
        <v>104</v>
      </c>
      <c r="J16" s="30">
        <v>2554</v>
      </c>
      <c r="K16" s="30">
        <v>4551221</v>
      </c>
      <c r="L16" s="30">
        <v>33</v>
      </c>
      <c r="M16" s="32" t="str">
        <f t="shared" si="2"/>
        <v>24699_1</v>
      </c>
      <c r="N16" s="32" t="str">
        <f t="shared" si="3"/>
        <v>2554-4551221-33</v>
      </c>
      <c r="O16" s="32" t="str">
        <f t="shared" si="4"/>
        <v>Mar</v>
      </c>
      <c r="P16" s="32" t="str">
        <f t="shared" si="5"/>
        <v>335460</v>
      </c>
      <c r="Q16" s="32" t="str">
        <f t="shared" si="6"/>
        <v>Melbourne</v>
      </c>
      <c r="R16" s="32" t="str">
        <f t="shared" si="7"/>
        <v>INV</v>
      </c>
      <c r="S16" s="33">
        <f t="shared" si="8"/>
        <v>642.17999999999995</v>
      </c>
      <c r="T16" s="16">
        <f t="shared" si="9"/>
        <v>44629</v>
      </c>
      <c r="U16" s="34">
        <f t="shared" si="10"/>
        <v>44672</v>
      </c>
    </row>
    <row r="17" spans="1:21" x14ac:dyDescent="0.3">
      <c r="A17" s="30">
        <v>24704</v>
      </c>
      <c r="B17" s="30">
        <v>1</v>
      </c>
      <c r="C17" s="31" t="s">
        <v>82</v>
      </c>
      <c r="D17" s="36">
        <f t="shared" si="0"/>
        <v>44681</v>
      </c>
      <c r="E17" s="31" t="s">
        <v>35</v>
      </c>
      <c r="F17" s="36">
        <f t="shared" si="1"/>
        <v>44639</v>
      </c>
      <c r="G17" s="30" t="s">
        <v>11</v>
      </c>
      <c r="H17" s="30" t="s">
        <v>105</v>
      </c>
      <c r="I17" s="30" t="s">
        <v>106</v>
      </c>
      <c r="J17" s="30">
        <v>2554</v>
      </c>
      <c r="K17" s="30">
        <v>4551221</v>
      </c>
      <c r="L17" s="30">
        <v>33</v>
      </c>
      <c r="M17" s="32" t="str">
        <f t="shared" si="2"/>
        <v>24704_1</v>
      </c>
      <c r="N17" s="32" t="str">
        <f t="shared" si="3"/>
        <v>2554-4551221-33</v>
      </c>
      <c r="O17" s="32" t="str">
        <f t="shared" si="4"/>
        <v>Mar</v>
      </c>
      <c r="P17" s="32" t="str">
        <f t="shared" si="5"/>
        <v>323955</v>
      </c>
      <c r="Q17" s="32" t="str">
        <f t="shared" si="6"/>
        <v>Melbourne</v>
      </c>
      <c r="R17" s="32" t="str">
        <f t="shared" si="7"/>
        <v>INV</v>
      </c>
      <c r="S17" s="33">
        <f t="shared" si="8"/>
        <v>499.95</v>
      </c>
      <c r="T17" s="16">
        <f t="shared" si="9"/>
        <v>44639</v>
      </c>
      <c r="U17" s="34">
        <f t="shared" si="10"/>
        <v>44681</v>
      </c>
    </row>
    <row r="18" spans="1:21" x14ac:dyDescent="0.3">
      <c r="A18" s="30">
        <v>24707</v>
      </c>
      <c r="B18" s="30">
        <v>1</v>
      </c>
      <c r="C18" s="31" t="s">
        <v>33</v>
      </c>
      <c r="D18" s="36">
        <f t="shared" si="0"/>
        <v>44658</v>
      </c>
      <c r="E18" s="31" t="s">
        <v>107</v>
      </c>
      <c r="F18" s="36">
        <f t="shared" si="1"/>
        <v>44621</v>
      </c>
      <c r="G18" s="30" t="s">
        <v>11</v>
      </c>
      <c r="H18" s="30" t="s">
        <v>108</v>
      </c>
      <c r="I18" s="30" t="s">
        <v>109</v>
      </c>
      <c r="J18" s="30">
        <v>2554</v>
      </c>
      <c r="K18" s="30">
        <v>4551221</v>
      </c>
      <c r="L18" s="30">
        <v>33</v>
      </c>
      <c r="M18" s="32" t="str">
        <f t="shared" si="2"/>
        <v>24707_1</v>
      </c>
      <c r="N18" s="32" t="str">
        <f t="shared" si="3"/>
        <v>2554-4551221-33</v>
      </c>
      <c r="O18" s="32" t="str">
        <f t="shared" si="4"/>
        <v>Feb</v>
      </c>
      <c r="P18" s="32" t="str">
        <f t="shared" si="5"/>
        <v>316515</v>
      </c>
      <c r="Q18" s="32" t="str">
        <f t="shared" si="6"/>
        <v>Melbourne</v>
      </c>
      <c r="R18" s="32" t="str">
        <f t="shared" si="7"/>
        <v>INV</v>
      </c>
      <c r="S18" s="33">
        <f t="shared" si="8"/>
        <v>299.64</v>
      </c>
      <c r="T18" s="16">
        <f t="shared" si="9"/>
        <v>44621</v>
      </c>
      <c r="U18" s="34">
        <f t="shared" si="10"/>
        <v>44658</v>
      </c>
    </row>
    <row r="19" spans="1:21" x14ac:dyDescent="0.3">
      <c r="A19" s="30">
        <v>24712</v>
      </c>
      <c r="B19" s="30">
        <v>1</v>
      </c>
      <c r="C19" s="31" t="s">
        <v>82</v>
      </c>
      <c r="D19" s="36">
        <f t="shared" si="0"/>
        <v>44681</v>
      </c>
      <c r="E19" s="31" t="s">
        <v>38</v>
      </c>
      <c r="F19" s="36">
        <f t="shared" si="1"/>
        <v>44642</v>
      </c>
      <c r="G19" s="30" t="s">
        <v>11</v>
      </c>
      <c r="H19" s="30" t="s">
        <v>110</v>
      </c>
      <c r="I19" s="30" t="s">
        <v>111</v>
      </c>
      <c r="J19" s="30">
        <v>1641</v>
      </c>
      <c r="K19" s="30">
        <v>7654320</v>
      </c>
      <c r="L19" s="30">
        <v>72</v>
      </c>
      <c r="M19" s="32" t="str">
        <f t="shared" si="2"/>
        <v>24712_1</v>
      </c>
      <c r="N19" s="32" t="str">
        <f t="shared" si="3"/>
        <v>1641-7654320-72</v>
      </c>
      <c r="O19" s="32" t="str">
        <f t="shared" si="4"/>
        <v>Mar</v>
      </c>
      <c r="P19" s="32" t="str">
        <f t="shared" si="5"/>
        <v>231320</v>
      </c>
      <c r="Q19" s="32" t="str">
        <f t="shared" si="6"/>
        <v>Sydney</v>
      </c>
      <c r="R19" s="32" t="str">
        <f t="shared" si="7"/>
        <v>INV</v>
      </c>
      <c r="S19" s="33">
        <f t="shared" si="8"/>
        <v>312.83999999999997</v>
      </c>
      <c r="T19" s="16">
        <f t="shared" si="9"/>
        <v>44642</v>
      </c>
      <c r="U19" s="34">
        <f t="shared" si="10"/>
        <v>44681</v>
      </c>
    </row>
    <row r="20" spans="1:21" x14ac:dyDescent="0.3">
      <c r="A20" s="30">
        <v>24717</v>
      </c>
      <c r="B20" s="30">
        <v>1</v>
      </c>
      <c r="C20" s="31" t="s">
        <v>27</v>
      </c>
      <c r="D20" s="36">
        <f t="shared" si="0"/>
        <v>44656</v>
      </c>
      <c r="E20" s="31" t="s">
        <v>56</v>
      </c>
      <c r="F20" s="36">
        <f t="shared" si="1"/>
        <v>44634</v>
      </c>
      <c r="G20" s="30" t="s">
        <v>12</v>
      </c>
      <c r="H20" s="30" t="s">
        <v>112</v>
      </c>
      <c r="I20" s="30" t="s">
        <v>113</v>
      </c>
      <c r="J20" s="30">
        <v>1641</v>
      </c>
      <c r="K20" s="30">
        <v>7654320</v>
      </c>
      <c r="L20" s="30">
        <v>72</v>
      </c>
      <c r="M20" s="32" t="str">
        <f t="shared" si="2"/>
        <v>24717_1</v>
      </c>
      <c r="N20" s="32" t="str">
        <f t="shared" si="3"/>
        <v>1641-7654320-72</v>
      </c>
      <c r="O20" s="32" t="str">
        <f t="shared" si="4"/>
        <v>Mar</v>
      </c>
      <c r="P20" s="32" t="str">
        <f t="shared" si="5"/>
        <v>213670</v>
      </c>
      <c r="Q20" s="32" t="str">
        <f t="shared" si="6"/>
        <v>Sydney</v>
      </c>
      <c r="R20" s="32" t="str">
        <f t="shared" si="7"/>
        <v>INV</v>
      </c>
      <c r="S20" s="33">
        <f t="shared" si="8"/>
        <v>993.63</v>
      </c>
      <c r="T20" s="16">
        <f t="shared" si="9"/>
        <v>44634</v>
      </c>
      <c r="U20" s="34">
        <f t="shared" si="10"/>
        <v>44656</v>
      </c>
    </row>
    <row r="21" spans="1:21" x14ac:dyDescent="0.3">
      <c r="A21" s="30">
        <v>24722</v>
      </c>
      <c r="B21" s="30">
        <v>1</v>
      </c>
      <c r="C21" s="31" t="s">
        <v>34</v>
      </c>
      <c r="D21" s="36">
        <f t="shared" si="0"/>
        <v>44652</v>
      </c>
      <c r="E21" s="31" t="s">
        <v>68</v>
      </c>
      <c r="F21" s="36">
        <f t="shared" si="1"/>
        <v>44647</v>
      </c>
      <c r="G21" s="30" t="s">
        <v>12</v>
      </c>
      <c r="H21" s="30" t="s">
        <v>114</v>
      </c>
      <c r="I21" s="30" t="s">
        <v>115</v>
      </c>
      <c r="J21" s="30">
        <v>1641</v>
      </c>
      <c r="K21" s="30">
        <v>7654320</v>
      </c>
      <c r="L21" s="30">
        <v>72</v>
      </c>
      <c r="M21" s="32" t="str">
        <f t="shared" si="2"/>
        <v>24722_1</v>
      </c>
      <c r="N21" s="32" t="str">
        <f t="shared" si="3"/>
        <v>1641-7654320-72</v>
      </c>
      <c r="O21" s="32" t="str">
        <f t="shared" si="4"/>
        <v>Mar</v>
      </c>
      <c r="P21" s="32" t="str">
        <f t="shared" si="5"/>
        <v>226166</v>
      </c>
      <c r="Q21" s="32" t="str">
        <f t="shared" si="6"/>
        <v>Sydney</v>
      </c>
      <c r="R21" s="32" t="str">
        <f t="shared" si="7"/>
        <v>INV</v>
      </c>
      <c r="S21" s="33">
        <f t="shared" si="8"/>
        <v>1053.69</v>
      </c>
      <c r="T21" s="16">
        <f t="shared" si="9"/>
        <v>44647</v>
      </c>
      <c r="U21" s="34">
        <f t="shared" si="10"/>
        <v>44652</v>
      </c>
    </row>
    <row r="22" spans="1:21" x14ac:dyDescent="0.3">
      <c r="A22" s="30">
        <v>24727</v>
      </c>
      <c r="B22" s="30">
        <v>1</v>
      </c>
      <c r="C22" s="31" t="s">
        <v>82</v>
      </c>
      <c r="D22" s="36">
        <f t="shared" si="0"/>
        <v>44681</v>
      </c>
      <c r="E22" s="31" t="s">
        <v>52</v>
      </c>
      <c r="F22" s="36">
        <f t="shared" si="1"/>
        <v>44659</v>
      </c>
      <c r="G22" s="30" t="s">
        <v>12</v>
      </c>
      <c r="H22" s="30" t="s">
        <v>116</v>
      </c>
      <c r="I22" s="30" t="s">
        <v>117</v>
      </c>
      <c r="J22" s="30">
        <v>2554</v>
      </c>
      <c r="K22" s="30">
        <v>4551221</v>
      </c>
      <c r="L22" s="30">
        <v>33</v>
      </c>
      <c r="M22" s="32" t="str">
        <f t="shared" si="2"/>
        <v>24727_1</v>
      </c>
      <c r="N22" s="32" t="str">
        <f t="shared" si="3"/>
        <v>2554-4551221-33</v>
      </c>
      <c r="O22" s="32" t="str">
        <f t="shared" si="4"/>
        <v>Apr</v>
      </c>
      <c r="P22" s="32" t="str">
        <f t="shared" si="5"/>
        <v>316479</v>
      </c>
      <c r="Q22" s="32" t="str">
        <f t="shared" si="6"/>
        <v>Melbourne</v>
      </c>
      <c r="R22" s="32" t="str">
        <f t="shared" si="7"/>
        <v>INV</v>
      </c>
      <c r="S22" s="33">
        <f t="shared" si="8"/>
        <v>1047.75</v>
      </c>
      <c r="T22" s="16">
        <f t="shared" si="9"/>
        <v>44659</v>
      </c>
      <c r="U22" s="34">
        <f t="shared" si="10"/>
        <v>44681</v>
      </c>
    </row>
    <row r="23" spans="1:21" x14ac:dyDescent="0.3">
      <c r="A23" s="30">
        <v>24730</v>
      </c>
      <c r="B23" s="30">
        <v>1</v>
      </c>
      <c r="C23" s="31" t="s">
        <v>52</v>
      </c>
      <c r="D23" s="36">
        <f t="shared" si="0"/>
        <v>44659</v>
      </c>
      <c r="E23" s="31" t="s">
        <v>118</v>
      </c>
      <c r="F23" s="36">
        <f t="shared" si="1"/>
        <v>44619</v>
      </c>
      <c r="G23" s="30" t="s">
        <v>12</v>
      </c>
      <c r="H23" s="30" t="s">
        <v>119</v>
      </c>
      <c r="I23" s="30" t="s">
        <v>120</v>
      </c>
      <c r="J23" s="30">
        <v>1641</v>
      </c>
      <c r="K23" s="30">
        <v>7654320</v>
      </c>
      <c r="L23" s="30">
        <v>72</v>
      </c>
      <c r="M23" s="32" t="str">
        <f t="shared" si="2"/>
        <v>24730_1</v>
      </c>
      <c r="N23" s="32" t="str">
        <f t="shared" si="3"/>
        <v>1641-7654320-72</v>
      </c>
      <c r="O23" s="32" t="str">
        <f t="shared" si="4"/>
        <v>Feb</v>
      </c>
      <c r="P23" s="32" t="str">
        <f t="shared" si="5"/>
        <v>230046</v>
      </c>
      <c r="Q23" s="32" t="str">
        <f t="shared" si="6"/>
        <v>Sydney</v>
      </c>
      <c r="R23" s="32" t="str">
        <f t="shared" si="7"/>
        <v>INV</v>
      </c>
      <c r="S23" s="33">
        <f t="shared" si="8"/>
        <v>1096.92</v>
      </c>
      <c r="T23" s="16">
        <f t="shared" si="9"/>
        <v>44619</v>
      </c>
      <c r="U23" s="34">
        <f t="shared" si="10"/>
        <v>44659</v>
      </c>
    </row>
    <row r="24" spans="1:21" x14ac:dyDescent="0.3">
      <c r="A24" s="30">
        <v>24732</v>
      </c>
      <c r="B24" s="30">
        <v>1</v>
      </c>
      <c r="C24" s="31" t="s">
        <v>33</v>
      </c>
      <c r="D24" s="36">
        <f t="shared" si="0"/>
        <v>44658</v>
      </c>
      <c r="E24" s="31" t="s">
        <v>64</v>
      </c>
      <c r="F24" s="36">
        <f t="shared" si="1"/>
        <v>44617</v>
      </c>
      <c r="G24" s="30" t="s">
        <v>12</v>
      </c>
      <c r="H24" s="30" t="s">
        <v>121</v>
      </c>
      <c r="I24" s="30" t="s">
        <v>122</v>
      </c>
      <c r="J24" s="30">
        <v>1641</v>
      </c>
      <c r="K24" s="30">
        <v>7654320</v>
      </c>
      <c r="L24" s="30">
        <v>72</v>
      </c>
      <c r="M24" s="32" t="str">
        <f t="shared" si="2"/>
        <v>24732_1</v>
      </c>
      <c r="N24" s="32" t="str">
        <f t="shared" si="3"/>
        <v>1641-7654320-72</v>
      </c>
      <c r="O24" s="32" t="str">
        <f t="shared" si="4"/>
        <v>Feb</v>
      </c>
      <c r="P24" s="32" t="str">
        <f t="shared" si="5"/>
        <v>224680</v>
      </c>
      <c r="Q24" s="32" t="str">
        <f t="shared" si="6"/>
        <v>Sydney</v>
      </c>
      <c r="R24" s="32" t="str">
        <f t="shared" si="7"/>
        <v>INV</v>
      </c>
      <c r="S24" s="33">
        <f t="shared" si="8"/>
        <v>257.07</v>
      </c>
      <c r="T24" s="16">
        <f t="shared" si="9"/>
        <v>44617</v>
      </c>
      <c r="U24" s="34">
        <f t="shared" si="10"/>
        <v>44658</v>
      </c>
    </row>
    <row r="25" spans="1:21" x14ac:dyDescent="0.3">
      <c r="A25" s="30">
        <v>24735</v>
      </c>
      <c r="B25" s="30">
        <v>2</v>
      </c>
      <c r="C25" s="31" t="s">
        <v>53</v>
      </c>
      <c r="D25" s="36">
        <f t="shared" si="0"/>
        <v>44679</v>
      </c>
      <c r="E25" s="31" t="s">
        <v>41</v>
      </c>
      <c r="F25" s="36">
        <f t="shared" si="1"/>
        <v>44675</v>
      </c>
      <c r="G25" s="30" t="s">
        <v>12</v>
      </c>
      <c r="H25" s="30" t="s">
        <v>123</v>
      </c>
      <c r="I25" s="30" t="s">
        <v>124</v>
      </c>
      <c r="J25" s="30">
        <v>1641</v>
      </c>
      <c r="K25" s="30">
        <v>7654320</v>
      </c>
      <c r="L25" s="30">
        <v>72</v>
      </c>
      <c r="M25" s="32" t="str">
        <f t="shared" si="2"/>
        <v>24735_2</v>
      </c>
      <c r="N25" s="32" t="str">
        <f t="shared" si="3"/>
        <v>1641-7654320-72</v>
      </c>
      <c r="O25" s="32" t="str">
        <f t="shared" si="4"/>
        <v>Apr</v>
      </c>
      <c r="P25" s="32" t="str">
        <f t="shared" si="5"/>
        <v>238023</v>
      </c>
      <c r="Q25" s="32" t="str">
        <f t="shared" si="6"/>
        <v>Sydney</v>
      </c>
      <c r="R25" s="32" t="str">
        <f t="shared" si="7"/>
        <v>INV</v>
      </c>
      <c r="S25" s="33">
        <f t="shared" si="8"/>
        <v>215.49</v>
      </c>
      <c r="T25" s="16">
        <f t="shared" si="9"/>
        <v>44675</v>
      </c>
      <c r="U25" s="34">
        <f t="shared" si="10"/>
        <v>44679</v>
      </c>
    </row>
    <row r="26" spans="1:21" x14ac:dyDescent="0.3">
      <c r="A26" s="30">
        <v>24739</v>
      </c>
      <c r="B26" s="30">
        <v>1</v>
      </c>
      <c r="C26" s="31" t="s">
        <v>41</v>
      </c>
      <c r="D26" s="36">
        <f t="shared" si="0"/>
        <v>44675</v>
      </c>
      <c r="E26" s="31" t="s">
        <v>27</v>
      </c>
      <c r="F26" s="36">
        <f t="shared" si="1"/>
        <v>44656</v>
      </c>
      <c r="G26" s="30" t="s">
        <v>12</v>
      </c>
      <c r="H26" s="30" t="s">
        <v>125</v>
      </c>
      <c r="I26" s="30" t="s">
        <v>126</v>
      </c>
      <c r="J26" s="30">
        <v>1641</v>
      </c>
      <c r="K26" s="30">
        <v>7654320</v>
      </c>
      <c r="L26" s="30">
        <v>72</v>
      </c>
      <c r="M26" s="32" t="str">
        <f t="shared" si="2"/>
        <v>24739_1</v>
      </c>
      <c r="N26" s="32" t="str">
        <f t="shared" si="3"/>
        <v>1641-7654320-72</v>
      </c>
      <c r="O26" s="32" t="str">
        <f t="shared" si="4"/>
        <v>Apr</v>
      </c>
      <c r="P26" s="32" t="str">
        <f t="shared" si="5"/>
        <v>224184</v>
      </c>
      <c r="Q26" s="32" t="str">
        <f t="shared" si="6"/>
        <v>Sydney</v>
      </c>
      <c r="R26" s="32" t="str">
        <f t="shared" si="7"/>
        <v>INV</v>
      </c>
      <c r="S26" s="33">
        <f t="shared" si="8"/>
        <v>455.07</v>
      </c>
      <c r="T26" s="16">
        <f t="shared" si="9"/>
        <v>44656</v>
      </c>
      <c r="U26" s="34">
        <f t="shared" si="10"/>
        <v>44675</v>
      </c>
    </row>
    <row r="27" spans="1:21" x14ac:dyDescent="0.3">
      <c r="A27" s="30">
        <v>24740</v>
      </c>
      <c r="B27" s="30">
        <v>1</v>
      </c>
      <c r="C27" s="31" t="s">
        <v>48</v>
      </c>
      <c r="D27" s="36">
        <f t="shared" si="0"/>
        <v>44660</v>
      </c>
      <c r="E27" s="31" t="s">
        <v>45</v>
      </c>
      <c r="F27" s="36">
        <f t="shared" si="1"/>
        <v>44653</v>
      </c>
      <c r="G27" s="30" t="s">
        <v>12</v>
      </c>
      <c r="H27" s="30" t="s">
        <v>127</v>
      </c>
      <c r="I27" s="30" t="s">
        <v>128</v>
      </c>
      <c r="J27" s="30">
        <v>1641</v>
      </c>
      <c r="K27" s="30">
        <v>7654320</v>
      </c>
      <c r="L27" s="30">
        <v>72</v>
      </c>
      <c r="M27" s="32" t="str">
        <f t="shared" si="2"/>
        <v>24740_1</v>
      </c>
      <c r="N27" s="32" t="str">
        <f t="shared" si="3"/>
        <v>1641-7654320-72</v>
      </c>
      <c r="O27" s="32" t="str">
        <f t="shared" si="4"/>
        <v>Apr</v>
      </c>
      <c r="P27" s="32" t="str">
        <f t="shared" si="5"/>
        <v>216205</v>
      </c>
      <c r="Q27" s="32" t="str">
        <f t="shared" si="6"/>
        <v>Sydney</v>
      </c>
      <c r="R27" s="32" t="str">
        <f t="shared" si="7"/>
        <v>INV</v>
      </c>
      <c r="S27" s="33">
        <f t="shared" si="8"/>
        <v>711.81</v>
      </c>
      <c r="T27" s="16">
        <f t="shared" si="9"/>
        <v>44653</v>
      </c>
      <c r="U27" s="34">
        <f t="shared" si="10"/>
        <v>44660</v>
      </c>
    </row>
    <row r="28" spans="1:21" x14ac:dyDescent="0.3">
      <c r="A28" s="30">
        <v>24743</v>
      </c>
      <c r="B28" s="30">
        <v>1</v>
      </c>
      <c r="C28" s="31" t="s">
        <v>31</v>
      </c>
      <c r="D28" s="36">
        <f t="shared" si="0"/>
        <v>44655</v>
      </c>
      <c r="E28" s="31" t="s">
        <v>129</v>
      </c>
      <c r="F28" s="36">
        <f t="shared" si="1"/>
        <v>44641</v>
      </c>
      <c r="G28" s="30" t="s">
        <v>12</v>
      </c>
      <c r="H28" s="30" t="s">
        <v>130</v>
      </c>
      <c r="I28" s="30" t="s">
        <v>131</v>
      </c>
      <c r="J28" s="30">
        <v>2554</v>
      </c>
      <c r="K28" s="30">
        <v>4551221</v>
      </c>
      <c r="L28" s="30">
        <v>33</v>
      </c>
      <c r="M28" s="32" t="str">
        <f t="shared" si="2"/>
        <v>24743_1</v>
      </c>
      <c r="N28" s="32" t="str">
        <f t="shared" si="3"/>
        <v>2554-4551221-33</v>
      </c>
      <c r="O28" s="32" t="str">
        <f t="shared" si="4"/>
        <v>Mar</v>
      </c>
      <c r="P28" s="32" t="str">
        <f t="shared" si="5"/>
        <v>331383</v>
      </c>
      <c r="Q28" s="32" t="str">
        <f t="shared" si="6"/>
        <v>Melbourne</v>
      </c>
      <c r="R28" s="32" t="str">
        <f t="shared" si="7"/>
        <v>INV</v>
      </c>
      <c r="S28" s="33">
        <f t="shared" si="8"/>
        <v>78.540000000000006</v>
      </c>
      <c r="T28" s="16">
        <f t="shared" si="9"/>
        <v>44641</v>
      </c>
      <c r="U28" s="34">
        <f t="shared" si="10"/>
        <v>44655</v>
      </c>
    </row>
    <row r="29" spans="1:21" x14ac:dyDescent="0.3">
      <c r="A29" s="30">
        <v>24746</v>
      </c>
      <c r="B29" s="30">
        <v>1</v>
      </c>
      <c r="C29" s="31" t="s">
        <v>32</v>
      </c>
      <c r="D29" s="36">
        <f t="shared" si="0"/>
        <v>44657</v>
      </c>
      <c r="E29" s="31" t="s">
        <v>61</v>
      </c>
      <c r="F29" s="36">
        <f t="shared" si="1"/>
        <v>44622</v>
      </c>
      <c r="G29" s="30" t="s">
        <v>12</v>
      </c>
      <c r="H29" s="30" t="s">
        <v>132</v>
      </c>
      <c r="I29" s="30" t="s">
        <v>133</v>
      </c>
      <c r="J29" s="30">
        <v>2554</v>
      </c>
      <c r="K29" s="30">
        <v>4551221</v>
      </c>
      <c r="L29" s="30">
        <v>33</v>
      </c>
      <c r="M29" s="32" t="str">
        <f t="shared" si="2"/>
        <v>24746_1</v>
      </c>
      <c r="N29" s="32" t="str">
        <f t="shared" si="3"/>
        <v>2554-4551221-33</v>
      </c>
      <c r="O29" s="32" t="str">
        <f t="shared" si="4"/>
        <v>Mar</v>
      </c>
      <c r="P29" s="32" t="str">
        <f t="shared" si="5"/>
        <v>335282</v>
      </c>
      <c r="Q29" s="32" t="str">
        <f t="shared" si="6"/>
        <v>Melbourne</v>
      </c>
      <c r="R29" s="32" t="str">
        <f t="shared" si="7"/>
        <v>INV</v>
      </c>
      <c r="S29" s="33">
        <f t="shared" si="8"/>
        <v>302.61</v>
      </c>
      <c r="T29" s="16">
        <f t="shared" si="9"/>
        <v>44622</v>
      </c>
      <c r="U29" s="34">
        <f t="shared" si="10"/>
        <v>44657</v>
      </c>
    </row>
    <row r="30" spans="1:21" x14ac:dyDescent="0.3">
      <c r="A30" s="30">
        <v>24750</v>
      </c>
      <c r="B30" s="30">
        <v>1</v>
      </c>
      <c r="C30" s="31" t="s">
        <v>29</v>
      </c>
      <c r="D30" s="36">
        <f t="shared" si="0"/>
        <v>44661</v>
      </c>
      <c r="E30" s="31" t="s">
        <v>64</v>
      </c>
      <c r="F30" s="36">
        <f t="shared" si="1"/>
        <v>44617</v>
      </c>
      <c r="G30" s="30" t="s">
        <v>11</v>
      </c>
      <c r="H30" s="30" t="s">
        <v>134</v>
      </c>
      <c r="I30" s="30" t="s">
        <v>135</v>
      </c>
      <c r="J30" s="30">
        <v>2554</v>
      </c>
      <c r="K30" s="30">
        <v>4551221</v>
      </c>
      <c r="L30" s="30">
        <v>33</v>
      </c>
      <c r="M30" s="32" t="str">
        <f t="shared" si="2"/>
        <v>24750_1</v>
      </c>
      <c r="N30" s="32" t="str">
        <f t="shared" si="3"/>
        <v>2554-4551221-33</v>
      </c>
      <c r="O30" s="32" t="str">
        <f t="shared" si="4"/>
        <v>Feb</v>
      </c>
      <c r="P30" s="32" t="str">
        <f t="shared" si="5"/>
        <v>330858</v>
      </c>
      <c r="Q30" s="32" t="str">
        <f t="shared" si="6"/>
        <v>Melbourne</v>
      </c>
      <c r="R30" s="32" t="str">
        <f t="shared" si="7"/>
        <v>INV</v>
      </c>
      <c r="S30" s="33">
        <f t="shared" si="8"/>
        <v>426.03</v>
      </c>
      <c r="T30" s="16">
        <f t="shared" si="9"/>
        <v>44617</v>
      </c>
      <c r="U30" s="34">
        <f t="shared" si="10"/>
        <v>44661</v>
      </c>
    </row>
    <row r="31" spans="1:21" x14ac:dyDescent="0.3">
      <c r="A31" s="30">
        <v>24753</v>
      </c>
      <c r="B31" s="30">
        <v>1</v>
      </c>
      <c r="C31" s="31" t="s">
        <v>50</v>
      </c>
      <c r="D31" s="36">
        <f t="shared" si="0"/>
        <v>44662</v>
      </c>
      <c r="E31" s="31" t="s">
        <v>91</v>
      </c>
      <c r="F31" s="36">
        <f t="shared" si="1"/>
        <v>44629</v>
      </c>
      <c r="G31" s="30" t="s">
        <v>12</v>
      </c>
      <c r="H31" s="30" t="s">
        <v>136</v>
      </c>
      <c r="I31" s="30" t="s">
        <v>137</v>
      </c>
      <c r="J31" s="30">
        <v>1641</v>
      </c>
      <c r="K31" s="30">
        <v>7654320</v>
      </c>
      <c r="L31" s="30">
        <v>72</v>
      </c>
      <c r="M31" s="32" t="str">
        <f t="shared" si="2"/>
        <v>24753_1</v>
      </c>
      <c r="N31" s="32" t="str">
        <f t="shared" si="3"/>
        <v>1641-7654320-72</v>
      </c>
      <c r="O31" s="32" t="str">
        <f t="shared" si="4"/>
        <v>Mar</v>
      </c>
      <c r="P31" s="32" t="str">
        <f t="shared" si="5"/>
        <v>238202</v>
      </c>
      <c r="Q31" s="32" t="str">
        <f t="shared" si="6"/>
        <v>Sydney</v>
      </c>
      <c r="R31" s="32" t="str">
        <f t="shared" si="7"/>
        <v>INV</v>
      </c>
      <c r="S31" s="33">
        <f t="shared" si="8"/>
        <v>489.72</v>
      </c>
      <c r="T31" s="16">
        <f t="shared" si="9"/>
        <v>44629</v>
      </c>
      <c r="U31" s="34">
        <f t="shared" si="10"/>
        <v>44662</v>
      </c>
    </row>
    <row r="32" spans="1:21" x14ac:dyDescent="0.3">
      <c r="A32" s="30">
        <v>24754</v>
      </c>
      <c r="B32" s="30">
        <v>1</v>
      </c>
      <c r="C32" s="31" t="s">
        <v>53</v>
      </c>
      <c r="D32" s="36">
        <f t="shared" si="0"/>
        <v>44679</v>
      </c>
      <c r="E32" s="31" t="s">
        <v>66</v>
      </c>
      <c r="F32" s="36">
        <f t="shared" si="1"/>
        <v>44645</v>
      </c>
      <c r="G32" s="30" t="s">
        <v>12</v>
      </c>
      <c r="H32" s="30" t="s">
        <v>138</v>
      </c>
      <c r="I32" s="30" t="s">
        <v>139</v>
      </c>
      <c r="J32" s="30">
        <v>1641</v>
      </c>
      <c r="K32" s="30">
        <v>7654320</v>
      </c>
      <c r="L32" s="30">
        <v>72</v>
      </c>
      <c r="M32" s="32" t="str">
        <f t="shared" si="2"/>
        <v>24754_1</v>
      </c>
      <c r="N32" s="32" t="str">
        <f t="shared" si="3"/>
        <v>1641-7654320-72</v>
      </c>
      <c r="O32" s="32" t="str">
        <f t="shared" si="4"/>
        <v>Mar</v>
      </c>
      <c r="P32" s="32" t="str">
        <f t="shared" si="5"/>
        <v>217217</v>
      </c>
      <c r="Q32" s="32" t="str">
        <f t="shared" si="6"/>
        <v>Sydney</v>
      </c>
      <c r="R32" s="32" t="str">
        <f t="shared" si="7"/>
        <v>INV</v>
      </c>
      <c r="S32" s="33">
        <f t="shared" si="8"/>
        <v>352.44</v>
      </c>
      <c r="T32" s="16">
        <f t="shared" si="9"/>
        <v>44645</v>
      </c>
      <c r="U32" s="34">
        <f t="shared" si="10"/>
        <v>44679</v>
      </c>
    </row>
    <row r="33" spans="1:21" x14ac:dyDescent="0.3">
      <c r="A33" s="30">
        <v>24756</v>
      </c>
      <c r="B33" s="30">
        <v>1</v>
      </c>
      <c r="C33" s="31" t="s">
        <v>47</v>
      </c>
      <c r="D33" s="36">
        <f t="shared" si="0"/>
        <v>44667</v>
      </c>
      <c r="E33" s="31" t="s">
        <v>38</v>
      </c>
      <c r="F33" s="36">
        <f t="shared" si="1"/>
        <v>44642</v>
      </c>
      <c r="G33" s="30" t="s">
        <v>12</v>
      </c>
      <c r="H33" s="30" t="s">
        <v>140</v>
      </c>
      <c r="I33" s="30" t="s">
        <v>141</v>
      </c>
      <c r="J33" s="30">
        <v>1641</v>
      </c>
      <c r="K33" s="30">
        <v>7654320</v>
      </c>
      <c r="L33" s="30">
        <v>72</v>
      </c>
      <c r="M33" s="32" t="str">
        <f t="shared" si="2"/>
        <v>24756_1</v>
      </c>
      <c r="N33" s="32" t="str">
        <f t="shared" si="3"/>
        <v>1641-7654320-72</v>
      </c>
      <c r="O33" s="32" t="str">
        <f t="shared" si="4"/>
        <v>Mar</v>
      </c>
      <c r="P33" s="32" t="str">
        <f t="shared" si="5"/>
        <v>234637</v>
      </c>
      <c r="Q33" s="32" t="str">
        <f t="shared" si="6"/>
        <v>Sydney</v>
      </c>
      <c r="R33" s="32" t="str">
        <f t="shared" si="7"/>
        <v>INV</v>
      </c>
      <c r="S33" s="33">
        <f t="shared" si="8"/>
        <v>238.59</v>
      </c>
      <c r="T33" s="16">
        <f t="shared" si="9"/>
        <v>44642</v>
      </c>
      <c r="U33" s="34">
        <f t="shared" si="10"/>
        <v>44667</v>
      </c>
    </row>
    <row r="34" spans="1:21" x14ac:dyDescent="0.3">
      <c r="A34" s="30">
        <v>24757</v>
      </c>
      <c r="B34" s="30">
        <v>1</v>
      </c>
      <c r="C34" s="31" t="s">
        <v>21</v>
      </c>
      <c r="D34" s="36">
        <f t="shared" si="0"/>
        <v>44671</v>
      </c>
      <c r="E34" s="31" t="s">
        <v>25</v>
      </c>
      <c r="F34" s="36">
        <f t="shared" si="1"/>
        <v>44666</v>
      </c>
      <c r="G34" s="30" t="s">
        <v>12</v>
      </c>
      <c r="H34" s="30" t="s">
        <v>142</v>
      </c>
      <c r="I34" s="30" t="s">
        <v>143</v>
      </c>
      <c r="J34" s="30">
        <v>2554</v>
      </c>
      <c r="K34" s="30">
        <v>4551221</v>
      </c>
      <c r="L34" s="30">
        <v>33</v>
      </c>
      <c r="M34" s="32" t="str">
        <f t="shared" si="2"/>
        <v>24757_1</v>
      </c>
      <c r="N34" s="32" t="str">
        <f t="shared" si="3"/>
        <v>2554-4551221-33</v>
      </c>
      <c r="O34" s="32" t="str">
        <f t="shared" si="4"/>
        <v>Apr</v>
      </c>
      <c r="P34" s="32" t="str">
        <f t="shared" si="5"/>
        <v>332725</v>
      </c>
      <c r="Q34" s="32" t="str">
        <f t="shared" si="6"/>
        <v>Melbourne</v>
      </c>
      <c r="R34" s="32" t="str">
        <f t="shared" si="7"/>
        <v>INV</v>
      </c>
      <c r="S34" s="33">
        <f t="shared" si="8"/>
        <v>549.12</v>
      </c>
      <c r="T34" s="16">
        <f t="shared" si="9"/>
        <v>44666</v>
      </c>
      <c r="U34" s="34">
        <f t="shared" si="10"/>
        <v>44671</v>
      </c>
    </row>
    <row r="35" spans="1:21" x14ac:dyDescent="0.3">
      <c r="A35" s="30">
        <v>24758</v>
      </c>
      <c r="B35" s="30">
        <v>1</v>
      </c>
      <c r="C35" s="31" t="s">
        <v>45</v>
      </c>
      <c r="D35" s="36">
        <f t="shared" si="0"/>
        <v>44653</v>
      </c>
      <c r="E35" s="31" t="s">
        <v>24</v>
      </c>
      <c r="F35" s="36">
        <f t="shared" si="1"/>
        <v>44623</v>
      </c>
      <c r="G35" s="30" t="s">
        <v>12</v>
      </c>
      <c r="H35" s="30" t="s">
        <v>144</v>
      </c>
      <c r="I35" s="30" t="s">
        <v>145</v>
      </c>
      <c r="J35" s="30">
        <v>1641</v>
      </c>
      <c r="K35" s="30">
        <v>7654320</v>
      </c>
      <c r="L35" s="30">
        <v>72</v>
      </c>
      <c r="M35" s="32" t="str">
        <f t="shared" si="2"/>
        <v>24758_1</v>
      </c>
      <c r="N35" s="32" t="str">
        <f t="shared" si="3"/>
        <v>1641-7654320-72</v>
      </c>
      <c r="O35" s="32" t="str">
        <f t="shared" si="4"/>
        <v>Mar</v>
      </c>
      <c r="P35" s="32" t="str">
        <f t="shared" si="5"/>
        <v>227351</v>
      </c>
      <c r="Q35" s="32" t="str">
        <f t="shared" si="6"/>
        <v>Sydney</v>
      </c>
      <c r="R35" s="32" t="str">
        <f t="shared" si="7"/>
        <v>INV</v>
      </c>
      <c r="S35" s="33">
        <f t="shared" si="8"/>
        <v>322.41000000000003</v>
      </c>
      <c r="T35" s="16">
        <f t="shared" si="9"/>
        <v>44623</v>
      </c>
      <c r="U35" s="34">
        <f t="shared" si="10"/>
        <v>44653</v>
      </c>
    </row>
    <row r="36" spans="1:21" x14ac:dyDescent="0.3">
      <c r="A36" s="30">
        <v>24759</v>
      </c>
      <c r="B36" s="30">
        <v>1</v>
      </c>
      <c r="C36" s="31" t="s">
        <v>23</v>
      </c>
      <c r="D36" s="36">
        <f t="shared" si="0"/>
        <v>44664</v>
      </c>
      <c r="E36" s="31" t="s">
        <v>61</v>
      </c>
      <c r="F36" s="36">
        <f t="shared" si="1"/>
        <v>44622</v>
      </c>
      <c r="G36" s="30" t="s">
        <v>12</v>
      </c>
      <c r="H36" s="30" t="s">
        <v>146</v>
      </c>
      <c r="I36" s="30" t="s">
        <v>147</v>
      </c>
      <c r="J36" s="30">
        <v>2554</v>
      </c>
      <c r="K36" s="30">
        <v>4551221</v>
      </c>
      <c r="L36" s="30">
        <v>33</v>
      </c>
      <c r="M36" s="32" t="str">
        <f t="shared" si="2"/>
        <v>24759_1</v>
      </c>
      <c r="N36" s="32" t="str">
        <f t="shared" si="3"/>
        <v>2554-4551221-33</v>
      </c>
      <c r="O36" s="32" t="str">
        <f t="shared" si="4"/>
        <v>Mar</v>
      </c>
      <c r="P36" s="32" t="str">
        <f t="shared" si="5"/>
        <v>336345</v>
      </c>
      <c r="Q36" s="32" t="str">
        <f t="shared" si="6"/>
        <v>Melbourne</v>
      </c>
      <c r="R36" s="32" t="str">
        <f t="shared" si="7"/>
        <v>INV</v>
      </c>
      <c r="S36" s="33">
        <f t="shared" si="8"/>
        <v>644.82000000000005</v>
      </c>
      <c r="T36" s="16">
        <f t="shared" si="9"/>
        <v>44622</v>
      </c>
      <c r="U36" s="34">
        <f t="shared" si="10"/>
        <v>44664</v>
      </c>
    </row>
    <row r="37" spans="1:21" x14ac:dyDescent="0.3">
      <c r="A37" s="30">
        <v>24760</v>
      </c>
      <c r="B37" s="30">
        <v>1</v>
      </c>
      <c r="C37" s="31" t="s">
        <v>63</v>
      </c>
      <c r="D37" s="36">
        <f t="shared" si="0"/>
        <v>44674</v>
      </c>
      <c r="E37" s="31" t="s">
        <v>45</v>
      </c>
      <c r="F37" s="36">
        <f t="shared" si="1"/>
        <v>44653</v>
      </c>
      <c r="G37" s="30" t="s">
        <v>12</v>
      </c>
      <c r="H37" s="30" t="s">
        <v>148</v>
      </c>
      <c r="I37" s="30" t="s">
        <v>149</v>
      </c>
      <c r="J37" s="30">
        <v>2554</v>
      </c>
      <c r="K37" s="30">
        <v>4551221</v>
      </c>
      <c r="L37" s="30">
        <v>33</v>
      </c>
      <c r="M37" s="32" t="str">
        <f t="shared" si="2"/>
        <v>24760_1</v>
      </c>
      <c r="N37" s="32" t="str">
        <f t="shared" si="3"/>
        <v>2554-4551221-33</v>
      </c>
      <c r="O37" s="32" t="str">
        <f t="shared" si="4"/>
        <v>Apr</v>
      </c>
      <c r="P37" s="32" t="str">
        <f t="shared" si="5"/>
        <v>338595</v>
      </c>
      <c r="Q37" s="32" t="str">
        <f t="shared" si="6"/>
        <v>Melbourne</v>
      </c>
      <c r="R37" s="32" t="str">
        <f t="shared" si="7"/>
        <v>INV</v>
      </c>
      <c r="S37" s="33">
        <f t="shared" si="8"/>
        <v>113.19</v>
      </c>
      <c r="T37" s="16">
        <f t="shared" si="9"/>
        <v>44653</v>
      </c>
      <c r="U37" s="34">
        <f t="shared" si="10"/>
        <v>44674</v>
      </c>
    </row>
    <row r="38" spans="1:21" x14ac:dyDescent="0.3">
      <c r="A38" s="30">
        <v>24761</v>
      </c>
      <c r="B38" s="30">
        <v>1</v>
      </c>
      <c r="C38" s="31" t="s">
        <v>53</v>
      </c>
      <c r="D38" s="36">
        <f t="shared" si="0"/>
        <v>44679</v>
      </c>
      <c r="E38" s="31" t="s">
        <v>21</v>
      </c>
      <c r="F38" s="36">
        <f t="shared" si="1"/>
        <v>44671</v>
      </c>
      <c r="G38" s="30" t="s">
        <v>12</v>
      </c>
      <c r="H38" s="30" t="s">
        <v>150</v>
      </c>
      <c r="I38" s="30" t="s">
        <v>151</v>
      </c>
      <c r="J38" s="30">
        <v>2554</v>
      </c>
      <c r="K38" s="30">
        <v>4551221</v>
      </c>
      <c r="L38" s="30">
        <v>33</v>
      </c>
      <c r="M38" s="32" t="str">
        <f t="shared" si="2"/>
        <v>24761_1</v>
      </c>
      <c r="N38" s="32" t="str">
        <f t="shared" si="3"/>
        <v>2554-4551221-33</v>
      </c>
      <c r="O38" s="32" t="str">
        <f t="shared" si="4"/>
        <v>Apr</v>
      </c>
      <c r="P38" s="32" t="str">
        <f t="shared" si="5"/>
        <v>325149</v>
      </c>
      <c r="Q38" s="32" t="str">
        <f t="shared" si="6"/>
        <v>Melbourne</v>
      </c>
      <c r="R38" s="32" t="str">
        <f t="shared" si="7"/>
        <v>INV</v>
      </c>
      <c r="S38" s="33">
        <f t="shared" si="8"/>
        <v>449.13</v>
      </c>
      <c r="T38" s="16">
        <f t="shared" si="9"/>
        <v>44671</v>
      </c>
      <c r="U38" s="34">
        <f t="shared" si="10"/>
        <v>44679</v>
      </c>
    </row>
    <row r="39" spans="1:21" x14ac:dyDescent="0.3">
      <c r="A39" s="30">
        <v>24764</v>
      </c>
      <c r="B39" s="30">
        <v>1</v>
      </c>
      <c r="C39" s="31" t="s">
        <v>44</v>
      </c>
      <c r="D39" s="36">
        <f t="shared" si="0"/>
        <v>44663</v>
      </c>
      <c r="E39" s="31" t="s">
        <v>129</v>
      </c>
      <c r="F39" s="36">
        <f t="shared" si="1"/>
        <v>44641</v>
      </c>
      <c r="G39" s="30" t="s">
        <v>12</v>
      </c>
      <c r="H39" s="30" t="s">
        <v>152</v>
      </c>
      <c r="I39" s="30" t="s">
        <v>153</v>
      </c>
      <c r="J39" s="30">
        <v>1641</v>
      </c>
      <c r="K39" s="30">
        <v>7654320</v>
      </c>
      <c r="L39" s="30">
        <v>72</v>
      </c>
      <c r="M39" s="32" t="str">
        <f t="shared" si="2"/>
        <v>24764_1</v>
      </c>
      <c r="N39" s="32" t="str">
        <f t="shared" si="3"/>
        <v>1641-7654320-72</v>
      </c>
      <c r="O39" s="32" t="str">
        <f t="shared" si="4"/>
        <v>Mar</v>
      </c>
      <c r="P39" s="32" t="str">
        <f t="shared" si="5"/>
        <v>227994</v>
      </c>
      <c r="Q39" s="32" t="str">
        <f t="shared" si="6"/>
        <v>Sydney</v>
      </c>
      <c r="R39" s="32" t="str">
        <f t="shared" si="7"/>
        <v>INV</v>
      </c>
      <c r="S39" s="33">
        <f t="shared" si="8"/>
        <v>819.06</v>
      </c>
      <c r="T39" s="16">
        <f t="shared" si="9"/>
        <v>44641</v>
      </c>
      <c r="U39" s="34">
        <f t="shared" si="10"/>
        <v>44663</v>
      </c>
    </row>
    <row r="40" spans="1:21" x14ac:dyDescent="0.3">
      <c r="A40" s="30">
        <v>24767</v>
      </c>
      <c r="B40" s="30">
        <v>1</v>
      </c>
      <c r="C40" s="31" t="s">
        <v>39</v>
      </c>
      <c r="D40" s="36">
        <f t="shared" si="0"/>
        <v>44654</v>
      </c>
      <c r="E40" s="31" t="s">
        <v>154</v>
      </c>
      <c r="F40" s="36">
        <f t="shared" si="1"/>
        <v>44611</v>
      </c>
      <c r="G40" s="30" t="s">
        <v>12</v>
      </c>
      <c r="H40" s="30" t="s">
        <v>155</v>
      </c>
      <c r="I40" s="30" t="s">
        <v>156</v>
      </c>
      <c r="J40" s="30">
        <v>1641</v>
      </c>
      <c r="K40" s="30">
        <v>7654320</v>
      </c>
      <c r="L40" s="30">
        <v>72</v>
      </c>
      <c r="M40" s="32" t="str">
        <f t="shared" si="2"/>
        <v>24767_1</v>
      </c>
      <c r="N40" s="32" t="str">
        <f t="shared" si="3"/>
        <v>1641-7654320-72</v>
      </c>
      <c r="O40" s="32" t="str">
        <f t="shared" si="4"/>
        <v>Feb</v>
      </c>
      <c r="P40" s="32" t="str">
        <f t="shared" si="5"/>
        <v>222399</v>
      </c>
      <c r="Q40" s="32" t="str">
        <f t="shared" si="6"/>
        <v>Sydney</v>
      </c>
      <c r="R40" s="32" t="str">
        <f t="shared" si="7"/>
        <v>INV</v>
      </c>
      <c r="S40" s="33">
        <f t="shared" si="8"/>
        <v>1019.04</v>
      </c>
      <c r="T40" s="16">
        <f t="shared" si="9"/>
        <v>44611</v>
      </c>
      <c r="U40" s="34">
        <f t="shared" si="10"/>
        <v>44654</v>
      </c>
    </row>
    <row r="41" spans="1:21" x14ac:dyDescent="0.3">
      <c r="A41" s="30">
        <v>24771</v>
      </c>
      <c r="B41" s="30">
        <v>1</v>
      </c>
      <c r="C41" s="31" t="s">
        <v>67</v>
      </c>
      <c r="D41" s="36">
        <f t="shared" si="0"/>
        <v>44665</v>
      </c>
      <c r="E41" s="31" t="s">
        <v>46</v>
      </c>
      <c r="F41" s="36">
        <f t="shared" si="1"/>
        <v>44649</v>
      </c>
      <c r="G41" s="30" t="s">
        <v>12</v>
      </c>
      <c r="H41" s="30" t="s">
        <v>157</v>
      </c>
      <c r="I41" s="30" t="s">
        <v>158</v>
      </c>
      <c r="J41" s="30">
        <v>2554</v>
      </c>
      <c r="K41" s="30">
        <v>4551221</v>
      </c>
      <c r="L41" s="30">
        <v>33</v>
      </c>
      <c r="M41" s="32" t="str">
        <f t="shared" si="2"/>
        <v>24771_1</v>
      </c>
      <c r="N41" s="32" t="str">
        <f t="shared" si="3"/>
        <v>2554-4551221-33</v>
      </c>
      <c r="O41" s="32" t="str">
        <f t="shared" si="4"/>
        <v>Mar</v>
      </c>
      <c r="P41" s="32" t="str">
        <f t="shared" si="5"/>
        <v>316436</v>
      </c>
      <c r="Q41" s="32" t="str">
        <f t="shared" si="6"/>
        <v>Melbourne</v>
      </c>
      <c r="R41" s="32" t="str">
        <f t="shared" si="7"/>
        <v>INV</v>
      </c>
      <c r="S41" s="33">
        <f t="shared" si="8"/>
        <v>736.23</v>
      </c>
      <c r="T41" s="16">
        <f t="shared" si="9"/>
        <v>44649</v>
      </c>
      <c r="U41" s="34">
        <f t="shared" si="10"/>
        <v>44665</v>
      </c>
    </row>
    <row r="42" spans="1:21" x14ac:dyDescent="0.3">
      <c r="A42" s="30">
        <v>24775</v>
      </c>
      <c r="B42" s="30">
        <v>1</v>
      </c>
      <c r="C42" s="31" t="s">
        <v>47</v>
      </c>
      <c r="D42" s="36">
        <f t="shared" si="0"/>
        <v>44667</v>
      </c>
      <c r="E42" s="31" t="s">
        <v>159</v>
      </c>
      <c r="F42" s="36">
        <f t="shared" si="1"/>
        <v>44625</v>
      </c>
      <c r="G42" s="30" t="s">
        <v>14</v>
      </c>
      <c r="H42" s="30" t="s">
        <v>160</v>
      </c>
      <c r="I42" s="30" t="s">
        <v>161</v>
      </c>
      <c r="J42" s="30">
        <v>2554</v>
      </c>
      <c r="K42" s="30">
        <v>4551221</v>
      </c>
      <c r="L42" s="30">
        <v>33</v>
      </c>
      <c r="M42" s="32" t="str">
        <f t="shared" si="2"/>
        <v>24775_1</v>
      </c>
      <c r="N42" s="32" t="str">
        <f t="shared" si="3"/>
        <v>2554-4551221-33</v>
      </c>
      <c r="O42" s="32" t="str">
        <f t="shared" si="4"/>
        <v>Mar</v>
      </c>
      <c r="P42" s="32" t="str">
        <f t="shared" si="5"/>
        <v>312603</v>
      </c>
      <c r="Q42" s="32" t="str">
        <f t="shared" si="6"/>
        <v>Melbourne</v>
      </c>
      <c r="R42" s="32" t="str">
        <f t="shared" si="7"/>
        <v>CR</v>
      </c>
      <c r="S42" s="33">
        <f t="shared" si="8"/>
        <v>600.27</v>
      </c>
      <c r="T42" s="16">
        <f t="shared" si="9"/>
        <v>44625</v>
      </c>
      <c r="U42" s="34">
        <f t="shared" si="10"/>
        <v>44667</v>
      </c>
    </row>
    <row r="43" spans="1:21" x14ac:dyDescent="0.3">
      <c r="A43" s="30">
        <v>24779</v>
      </c>
      <c r="B43" s="30">
        <v>1</v>
      </c>
      <c r="C43" s="31" t="s">
        <v>52</v>
      </c>
      <c r="D43" s="36">
        <f t="shared" si="0"/>
        <v>44659</v>
      </c>
      <c r="E43" s="31" t="s">
        <v>59</v>
      </c>
      <c r="F43" s="36">
        <f t="shared" si="1"/>
        <v>44637</v>
      </c>
      <c r="G43" s="30" t="s">
        <v>12</v>
      </c>
      <c r="H43" s="30" t="s">
        <v>162</v>
      </c>
      <c r="I43" s="30" t="s">
        <v>163</v>
      </c>
      <c r="J43" s="30">
        <v>2554</v>
      </c>
      <c r="K43" s="30">
        <v>4551221</v>
      </c>
      <c r="L43" s="30">
        <v>33</v>
      </c>
      <c r="M43" s="32" t="str">
        <f t="shared" si="2"/>
        <v>24779_1</v>
      </c>
      <c r="N43" s="32" t="str">
        <f t="shared" si="3"/>
        <v>2554-4551221-33</v>
      </c>
      <c r="O43" s="32" t="str">
        <f t="shared" si="4"/>
        <v>Mar</v>
      </c>
      <c r="P43" s="32" t="str">
        <f t="shared" si="5"/>
        <v>339907</v>
      </c>
      <c r="Q43" s="32" t="str">
        <f t="shared" si="6"/>
        <v>Melbourne</v>
      </c>
      <c r="R43" s="32" t="str">
        <f t="shared" si="7"/>
        <v>INV</v>
      </c>
      <c r="S43" s="33">
        <f t="shared" si="8"/>
        <v>480.81</v>
      </c>
      <c r="T43" s="16">
        <f t="shared" si="9"/>
        <v>44637</v>
      </c>
      <c r="U43" s="34">
        <f t="shared" si="10"/>
        <v>44659</v>
      </c>
    </row>
    <row r="44" spans="1:21" x14ac:dyDescent="0.3">
      <c r="A44" s="30">
        <v>24784</v>
      </c>
      <c r="B44" s="30">
        <v>1</v>
      </c>
      <c r="C44" s="31" t="s">
        <v>88</v>
      </c>
      <c r="D44" s="36">
        <f t="shared" si="0"/>
        <v>44678</v>
      </c>
      <c r="E44" s="31" t="s">
        <v>164</v>
      </c>
      <c r="F44" s="36">
        <f t="shared" si="1"/>
        <v>44638</v>
      </c>
      <c r="G44" s="30" t="s">
        <v>12</v>
      </c>
      <c r="H44" s="30" t="s">
        <v>165</v>
      </c>
      <c r="I44" s="30" t="s">
        <v>166</v>
      </c>
      <c r="J44" s="30">
        <v>1641</v>
      </c>
      <c r="K44" s="30">
        <v>7654320</v>
      </c>
      <c r="L44" s="30">
        <v>72</v>
      </c>
      <c r="M44" s="32" t="str">
        <f t="shared" si="2"/>
        <v>24784_1</v>
      </c>
      <c r="N44" s="32" t="str">
        <f t="shared" si="3"/>
        <v>1641-7654320-72</v>
      </c>
      <c r="O44" s="32" t="str">
        <f t="shared" si="4"/>
        <v>Mar</v>
      </c>
      <c r="P44" s="32" t="str">
        <f t="shared" si="5"/>
        <v>218463</v>
      </c>
      <c r="Q44" s="32" t="str">
        <f t="shared" si="6"/>
        <v>Sydney</v>
      </c>
      <c r="R44" s="32" t="str">
        <f t="shared" si="7"/>
        <v>INV</v>
      </c>
      <c r="S44" s="33">
        <f t="shared" si="8"/>
        <v>253.77</v>
      </c>
      <c r="T44" s="16">
        <f t="shared" si="9"/>
        <v>44638</v>
      </c>
      <c r="U44" s="34">
        <f t="shared" si="10"/>
        <v>44678</v>
      </c>
    </row>
    <row r="45" spans="1:21" x14ac:dyDescent="0.3">
      <c r="A45" s="30">
        <v>24788</v>
      </c>
      <c r="B45" s="30">
        <v>1</v>
      </c>
      <c r="C45" s="31" t="s">
        <v>53</v>
      </c>
      <c r="D45" s="36">
        <f t="shared" si="0"/>
        <v>44679</v>
      </c>
      <c r="E45" s="31" t="s">
        <v>30</v>
      </c>
      <c r="F45" s="36">
        <f t="shared" si="1"/>
        <v>44636</v>
      </c>
      <c r="G45" s="30" t="s">
        <v>12</v>
      </c>
      <c r="H45" s="30" t="s">
        <v>167</v>
      </c>
      <c r="I45" s="30" t="s">
        <v>147</v>
      </c>
      <c r="J45" s="30">
        <v>2554</v>
      </c>
      <c r="K45" s="30">
        <v>4551221</v>
      </c>
      <c r="L45" s="30">
        <v>33</v>
      </c>
      <c r="M45" s="32" t="str">
        <f t="shared" si="2"/>
        <v>24788_1</v>
      </c>
      <c r="N45" s="32" t="str">
        <f t="shared" si="3"/>
        <v>2554-4551221-33</v>
      </c>
      <c r="O45" s="32" t="str">
        <f t="shared" si="4"/>
        <v>Mar</v>
      </c>
      <c r="P45" s="32" t="str">
        <f t="shared" si="5"/>
        <v>336345</v>
      </c>
      <c r="Q45" s="32" t="str">
        <f t="shared" si="6"/>
        <v>Melbourne</v>
      </c>
      <c r="R45" s="32" t="str">
        <f t="shared" si="7"/>
        <v>INV</v>
      </c>
      <c r="S45" s="33">
        <f t="shared" si="8"/>
        <v>442.86</v>
      </c>
      <c r="T45" s="16">
        <f t="shared" si="9"/>
        <v>44636</v>
      </c>
      <c r="U45" s="34">
        <f t="shared" si="10"/>
        <v>44679</v>
      </c>
    </row>
    <row r="46" spans="1:21" x14ac:dyDescent="0.3">
      <c r="A46" s="30">
        <v>24792</v>
      </c>
      <c r="B46" s="30">
        <v>1</v>
      </c>
      <c r="C46" s="31" t="s">
        <v>39</v>
      </c>
      <c r="D46" s="36">
        <f t="shared" si="0"/>
        <v>44654</v>
      </c>
      <c r="E46" s="31" t="s">
        <v>26</v>
      </c>
      <c r="F46" s="36">
        <f t="shared" si="1"/>
        <v>44631</v>
      </c>
      <c r="G46" s="30" t="s">
        <v>12</v>
      </c>
      <c r="H46" s="30" t="s">
        <v>168</v>
      </c>
      <c r="I46" s="30" t="s">
        <v>169</v>
      </c>
      <c r="J46" s="30">
        <v>1641</v>
      </c>
      <c r="K46" s="30">
        <v>7654320</v>
      </c>
      <c r="L46" s="30">
        <v>72</v>
      </c>
      <c r="M46" s="32" t="str">
        <f t="shared" si="2"/>
        <v>24792_1</v>
      </c>
      <c r="N46" s="32" t="str">
        <f t="shared" si="3"/>
        <v>1641-7654320-72</v>
      </c>
      <c r="O46" s="32" t="str">
        <f t="shared" si="4"/>
        <v>Mar</v>
      </c>
      <c r="P46" s="32" t="str">
        <f t="shared" si="5"/>
        <v>227664</v>
      </c>
      <c r="Q46" s="32" t="str">
        <f t="shared" si="6"/>
        <v>Sydney</v>
      </c>
      <c r="R46" s="32" t="str">
        <f t="shared" si="7"/>
        <v>INV</v>
      </c>
      <c r="S46" s="33">
        <f t="shared" si="8"/>
        <v>630.96</v>
      </c>
      <c r="T46" s="16">
        <f t="shared" si="9"/>
        <v>44631</v>
      </c>
      <c r="U46" s="34">
        <f t="shared" si="10"/>
        <v>44654</v>
      </c>
    </row>
    <row r="47" spans="1:21" x14ac:dyDescent="0.3">
      <c r="A47" s="30">
        <v>24793</v>
      </c>
      <c r="B47" s="30">
        <v>1</v>
      </c>
      <c r="C47" s="31" t="s">
        <v>31</v>
      </c>
      <c r="D47" s="36">
        <f t="shared" si="0"/>
        <v>44655</v>
      </c>
      <c r="E47" s="31" t="s">
        <v>159</v>
      </c>
      <c r="F47" s="36">
        <f t="shared" si="1"/>
        <v>44625</v>
      </c>
      <c r="G47" s="30" t="s">
        <v>12</v>
      </c>
      <c r="H47" s="30" t="s">
        <v>170</v>
      </c>
      <c r="I47" s="30" t="s">
        <v>171</v>
      </c>
      <c r="J47" s="30">
        <v>2554</v>
      </c>
      <c r="K47" s="30">
        <v>4551221</v>
      </c>
      <c r="L47" s="30">
        <v>33</v>
      </c>
      <c r="M47" s="32" t="str">
        <f t="shared" si="2"/>
        <v>24793_1</v>
      </c>
      <c r="N47" s="32" t="str">
        <f t="shared" si="3"/>
        <v>2554-4551221-33</v>
      </c>
      <c r="O47" s="32" t="str">
        <f t="shared" si="4"/>
        <v>Mar</v>
      </c>
      <c r="P47" s="32" t="str">
        <f t="shared" si="5"/>
        <v>331460</v>
      </c>
      <c r="Q47" s="32" t="str">
        <f t="shared" si="6"/>
        <v>Melbourne</v>
      </c>
      <c r="R47" s="32" t="str">
        <f t="shared" si="7"/>
        <v>INV</v>
      </c>
      <c r="S47" s="33">
        <f t="shared" si="8"/>
        <v>821.37</v>
      </c>
      <c r="T47" s="16">
        <f t="shared" si="9"/>
        <v>44625</v>
      </c>
      <c r="U47" s="34">
        <f t="shared" si="10"/>
        <v>44655</v>
      </c>
    </row>
    <row r="48" spans="1:21" x14ac:dyDescent="0.3">
      <c r="A48" s="30">
        <v>24795</v>
      </c>
      <c r="B48" s="30">
        <v>1</v>
      </c>
      <c r="C48" s="31" t="s">
        <v>33</v>
      </c>
      <c r="D48" s="36">
        <f t="shared" si="0"/>
        <v>44658</v>
      </c>
      <c r="E48" s="31" t="s">
        <v>118</v>
      </c>
      <c r="F48" s="36">
        <f t="shared" si="1"/>
        <v>44619</v>
      </c>
      <c r="G48" s="30" t="s">
        <v>12</v>
      </c>
      <c r="H48" s="30" t="s">
        <v>172</v>
      </c>
      <c r="I48" s="30" t="s">
        <v>173</v>
      </c>
      <c r="J48" s="30">
        <v>2554</v>
      </c>
      <c r="K48" s="30">
        <v>4551221</v>
      </c>
      <c r="L48" s="30">
        <v>33</v>
      </c>
      <c r="M48" s="32" t="str">
        <f t="shared" si="2"/>
        <v>24795_1</v>
      </c>
      <c r="N48" s="32" t="str">
        <f t="shared" si="3"/>
        <v>2554-4551221-33</v>
      </c>
      <c r="O48" s="32" t="str">
        <f t="shared" si="4"/>
        <v>Feb</v>
      </c>
      <c r="P48" s="32" t="str">
        <f t="shared" si="5"/>
        <v>327740</v>
      </c>
      <c r="Q48" s="32" t="str">
        <f t="shared" si="6"/>
        <v>Melbourne</v>
      </c>
      <c r="R48" s="32" t="str">
        <f t="shared" si="7"/>
        <v>INV</v>
      </c>
      <c r="S48" s="33">
        <f t="shared" si="8"/>
        <v>950.73</v>
      </c>
      <c r="T48" s="16">
        <f t="shared" si="9"/>
        <v>44619</v>
      </c>
      <c r="U48" s="34">
        <f t="shared" si="10"/>
        <v>44658</v>
      </c>
    </row>
    <row r="49" spans="1:21" x14ac:dyDescent="0.3">
      <c r="A49" s="30">
        <v>24798</v>
      </c>
      <c r="B49" s="30">
        <v>1</v>
      </c>
      <c r="C49" s="31" t="s">
        <v>29</v>
      </c>
      <c r="D49" s="36">
        <f t="shared" si="0"/>
        <v>44661</v>
      </c>
      <c r="E49" s="31" t="s">
        <v>54</v>
      </c>
      <c r="F49" s="36">
        <f t="shared" si="1"/>
        <v>44651</v>
      </c>
      <c r="G49" s="30" t="s">
        <v>12</v>
      </c>
      <c r="H49" s="30" t="s">
        <v>174</v>
      </c>
      <c r="I49" s="30" t="s">
        <v>175</v>
      </c>
      <c r="J49" s="30">
        <v>1641</v>
      </c>
      <c r="K49" s="30">
        <v>7654320</v>
      </c>
      <c r="L49" s="30">
        <v>72</v>
      </c>
      <c r="M49" s="32" t="str">
        <f t="shared" si="2"/>
        <v>24798_1</v>
      </c>
      <c r="N49" s="32" t="str">
        <f t="shared" si="3"/>
        <v>1641-7654320-72</v>
      </c>
      <c r="O49" s="32" t="str">
        <f t="shared" si="4"/>
        <v>Mar</v>
      </c>
      <c r="P49" s="32" t="str">
        <f t="shared" si="5"/>
        <v>221183</v>
      </c>
      <c r="Q49" s="32" t="str">
        <f t="shared" si="6"/>
        <v>Sydney</v>
      </c>
      <c r="R49" s="32" t="str">
        <f t="shared" si="7"/>
        <v>INV</v>
      </c>
      <c r="S49" s="33">
        <f t="shared" si="8"/>
        <v>956.34</v>
      </c>
      <c r="T49" s="16">
        <f t="shared" si="9"/>
        <v>44651</v>
      </c>
      <c r="U49" s="34">
        <f t="shared" si="10"/>
        <v>44661</v>
      </c>
    </row>
    <row r="50" spans="1:21" x14ac:dyDescent="0.3">
      <c r="A50" s="30">
        <v>24801</v>
      </c>
      <c r="B50" s="30">
        <v>1</v>
      </c>
      <c r="C50" s="31" t="s">
        <v>44</v>
      </c>
      <c r="D50" s="36">
        <f t="shared" si="0"/>
        <v>44663</v>
      </c>
      <c r="E50" s="31" t="s">
        <v>68</v>
      </c>
      <c r="F50" s="36">
        <f t="shared" si="1"/>
        <v>44647</v>
      </c>
      <c r="G50" s="30" t="s">
        <v>12</v>
      </c>
      <c r="H50" s="30" t="s">
        <v>176</v>
      </c>
      <c r="I50" s="30" t="s">
        <v>177</v>
      </c>
      <c r="J50" s="30">
        <v>1641</v>
      </c>
      <c r="K50" s="30">
        <v>7654320</v>
      </c>
      <c r="L50" s="30">
        <v>72</v>
      </c>
      <c r="M50" s="32" t="str">
        <f t="shared" si="2"/>
        <v>24801_1</v>
      </c>
      <c r="N50" s="32" t="str">
        <f t="shared" si="3"/>
        <v>1641-7654320-72</v>
      </c>
      <c r="O50" s="32" t="str">
        <f t="shared" si="4"/>
        <v>Mar</v>
      </c>
      <c r="P50" s="32" t="str">
        <f t="shared" si="5"/>
        <v>214234</v>
      </c>
      <c r="Q50" s="32" t="str">
        <f t="shared" si="6"/>
        <v>Sydney</v>
      </c>
      <c r="R50" s="32" t="str">
        <f t="shared" si="7"/>
        <v>INV</v>
      </c>
      <c r="S50" s="33">
        <f t="shared" si="8"/>
        <v>1094.28</v>
      </c>
      <c r="T50" s="16">
        <f t="shared" si="9"/>
        <v>44647</v>
      </c>
      <c r="U50" s="34">
        <f t="shared" si="10"/>
        <v>44663</v>
      </c>
    </row>
    <row r="51" spans="1:21" x14ac:dyDescent="0.3">
      <c r="A51" s="30">
        <v>24803</v>
      </c>
      <c r="B51" s="30">
        <v>1</v>
      </c>
      <c r="C51" s="31" t="s">
        <v>27</v>
      </c>
      <c r="D51" s="36">
        <f t="shared" si="0"/>
        <v>44656</v>
      </c>
      <c r="E51" s="31" t="s">
        <v>164</v>
      </c>
      <c r="F51" s="36">
        <f t="shared" si="1"/>
        <v>44638</v>
      </c>
      <c r="G51" s="30" t="s">
        <v>12</v>
      </c>
      <c r="H51" s="30" t="s">
        <v>178</v>
      </c>
      <c r="I51" s="30" t="s">
        <v>179</v>
      </c>
      <c r="J51" s="30">
        <v>2554</v>
      </c>
      <c r="K51" s="30">
        <v>4551221</v>
      </c>
      <c r="L51" s="30">
        <v>33</v>
      </c>
      <c r="M51" s="32" t="str">
        <f t="shared" si="2"/>
        <v>24803_1</v>
      </c>
      <c r="N51" s="32" t="str">
        <f t="shared" si="3"/>
        <v>2554-4551221-33</v>
      </c>
      <c r="O51" s="32" t="str">
        <f t="shared" si="4"/>
        <v>Mar</v>
      </c>
      <c r="P51" s="32" t="str">
        <f t="shared" si="5"/>
        <v>321456</v>
      </c>
      <c r="Q51" s="32" t="str">
        <f t="shared" si="6"/>
        <v>Melbourne</v>
      </c>
      <c r="R51" s="32" t="str">
        <f t="shared" si="7"/>
        <v>INV</v>
      </c>
      <c r="S51" s="33">
        <f t="shared" si="8"/>
        <v>628.98</v>
      </c>
      <c r="T51" s="16">
        <f t="shared" si="9"/>
        <v>44638</v>
      </c>
      <c r="U51" s="34">
        <f t="shared" si="10"/>
        <v>44656</v>
      </c>
    </row>
    <row r="52" spans="1:21" x14ac:dyDescent="0.3">
      <c r="A52" s="30">
        <v>24808</v>
      </c>
      <c r="B52" s="30">
        <v>1</v>
      </c>
      <c r="C52" s="31" t="s">
        <v>21</v>
      </c>
      <c r="D52" s="36">
        <f t="shared" si="0"/>
        <v>44671</v>
      </c>
      <c r="E52" s="31" t="s">
        <v>52</v>
      </c>
      <c r="F52" s="36">
        <f t="shared" si="1"/>
        <v>44659</v>
      </c>
      <c r="G52" s="30" t="s">
        <v>12</v>
      </c>
      <c r="H52" s="30" t="s">
        <v>180</v>
      </c>
      <c r="I52" s="30" t="s">
        <v>181</v>
      </c>
      <c r="J52" s="30">
        <v>1641</v>
      </c>
      <c r="K52" s="30">
        <v>7654320</v>
      </c>
      <c r="L52" s="30">
        <v>72</v>
      </c>
      <c r="M52" s="32" t="str">
        <f t="shared" si="2"/>
        <v>24808_1</v>
      </c>
      <c r="N52" s="32" t="str">
        <f t="shared" si="3"/>
        <v>1641-7654320-72</v>
      </c>
      <c r="O52" s="32" t="str">
        <f t="shared" si="4"/>
        <v>Apr</v>
      </c>
      <c r="P52" s="32" t="str">
        <f t="shared" si="5"/>
        <v>233209</v>
      </c>
      <c r="Q52" s="32" t="str">
        <f t="shared" si="6"/>
        <v>Sydney</v>
      </c>
      <c r="R52" s="32" t="str">
        <f t="shared" si="7"/>
        <v>INV</v>
      </c>
      <c r="S52" s="33">
        <f t="shared" si="8"/>
        <v>1058.31</v>
      </c>
      <c r="T52" s="16">
        <f t="shared" si="9"/>
        <v>44659</v>
      </c>
      <c r="U52" s="34">
        <f t="shared" si="10"/>
        <v>44671</v>
      </c>
    </row>
    <row r="53" spans="1:21" x14ac:dyDescent="0.3">
      <c r="A53" s="30">
        <v>24813</v>
      </c>
      <c r="B53" s="30">
        <v>1</v>
      </c>
      <c r="C53" s="31" t="s">
        <v>52</v>
      </c>
      <c r="D53" s="36">
        <f t="shared" si="0"/>
        <v>44659</v>
      </c>
      <c r="E53" s="31" t="s">
        <v>54</v>
      </c>
      <c r="F53" s="36">
        <f t="shared" si="1"/>
        <v>44651</v>
      </c>
      <c r="G53" s="30" t="s">
        <v>12</v>
      </c>
      <c r="H53" s="30" t="s">
        <v>182</v>
      </c>
      <c r="I53" s="30" t="s">
        <v>183</v>
      </c>
      <c r="J53" s="30">
        <v>1641</v>
      </c>
      <c r="K53" s="30">
        <v>7654320</v>
      </c>
      <c r="L53" s="30">
        <v>72</v>
      </c>
      <c r="M53" s="32" t="str">
        <f t="shared" si="2"/>
        <v>24813_1</v>
      </c>
      <c r="N53" s="32" t="str">
        <f t="shared" si="3"/>
        <v>1641-7654320-72</v>
      </c>
      <c r="O53" s="32" t="str">
        <f t="shared" si="4"/>
        <v>Mar</v>
      </c>
      <c r="P53" s="32" t="str">
        <f t="shared" si="5"/>
        <v>222998</v>
      </c>
      <c r="Q53" s="32" t="str">
        <f t="shared" si="6"/>
        <v>Sydney</v>
      </c>
      <c r="R53" s="32" t="str">
        <f t="shared" si="7"/>
        <v>INV</v>
      </c>
      <c r="S53" s="33">
        <f t="shared" si="8"/>
        <v>705.54</v>
      </c>
      <c r="T53" s="16">
        <f t="shared" si="9"/>
        <v>44651</v>
      </c>
      <c r="U53" s="34">
        <f t="shared" si="10"/>
        <v>44659</v>
      </c>
    </row>
    <row r="54" spans="1:21" x14ac:dyDescent="0.3">
      <c r="A54" s="30">
        <v>24815</v>
      </c>
      <c r="B54" s="30">
        <v>1</v>
      </c>
      <c r="C54" s="31" t="s">
        <v>88</v>
      </c>
      <c r="D54" s="36">
        <f t="shared" si="0"/>
        <v>44678</v>
      </c>
      <c r="E54" s="31" t="s">
        <v>67</v>
      </c>
      <c r="F54" s="36">
        <f t="shared" si="1"/>
        <v>44665</v>
      </c>
      <c r="G54" s="30" t="s">
        <v>12</v>
      </c>
      <c r="H54" s="30" t="s">
        <v>184</v>
      </c>
      <c r="I54" s="30" t="s">
        <v>185</v>
      </c>
      <c r="J54" s="30">
        <v>1641</v>
      </c>
      <c r="K54" s="30">
        <v>7654320</v>
      </c>
      <c r="L54" s="30">
        <v>72</v>
      </c>
      <c r="M54" s="32" t="str">
        <f t="shared" si="2"/>
        <v>24815_1</v>
      </c>
      <c r="N54" s="32" t="str">
        <f t="shared" si="3"/>
        <v>1641-7654320-72</v>
      </c>
      <c r="O54" s="32" t="str">
        <f t="shared" si="4"/>
        <v>Apr</v>
      </c>
      <c r="P54" s="32" t="str">
        <f t="shared" si="5"/>
        <v>228246</v>
      </c>
      <c r="Q54" s="32" t="str">
        <f t="shared" si="6"/>
        <v>Sydney</v>
      </c>
      <c r="R54" s="32" t="str">
        <f t="shared" si="7"/>
        <v>INV</v>
      </c>
      <c r="S54" s="33">
        <f t="shared" si="8"/>
        <v>138.6</v>
      </c>
      <c r="T54" s="16">
        <f t="shared" si="9"/>
        <v>44665</v>
      </c>
      <c r="U54" s="34">
        <f t="shared" si="10"/>
        <v>44678</v>
      </c>
    </row>
    <row r="55" spans="1:21" x14ac:dyDescent="0.3">
      <c r="A55" s="30">
        <v>24819</v>
      </c>
      <c r="B55" s="30">
        <v>1</v>
      </c>
      <c r="C55" s="31" t="s">
        <v>33</v>
      </c>
      <c r="D55" s="36">
        <f t="shared" si="0"/>
        <v>44658</v>
      </c>
      <c r="E55" s="31" t="s">
        <v>60</v>
      </c>
      <c r="F55" s="36">
        <f t="shared" si="1"/>
        <v>44644</v>
      </c>
      <c r="G55" s="30" t="s">
        <v>12</v>
      </c>
      <c r="H55" s="30" t="s">
        <v>186</v>
      </c>
      <c r="I55" s="30" t="s">
        <v>187</v>
      </c>
      <c r="J55" s="30">
        <v>2554</v>
      </c>
      <c r="K55" s="30">
        <v>4551221</v>
      </c>
      <c r="L55" s="30">
        <v>33</v>
      </c>
      <c r="M55" s="32" t="str">
        <f t="shared" si="2"/>
        <v>24819_1</v>
      </c>
      <c r="N55" s="32" t="str">
        <f t="shared" si="3"/>
        <v>2554-4551221-33</v>
      </c>
      <c r="O55" s="32" t="str">
        <f t="shared" si="4"/>
        <v>Mar</v>
      </c>
      <c r="P55" s="32" t="str">
        <f t="shared" si="5"/>
        <v>314876</v>
      </c>
      <c r="Q55" s="32" t="str">
        <f t="shared" si="6"/>
        <v>Melbourne</v>
      </c>
      <c r="R55" s="32" t="str">
        <f t="shared" si="7"/>
        <v>INV</v>
      </c>
      <c r="S55" s="33">
        <f t="shared" si="8"/>
        <v>417.12</v>
      </c>
      <c r="T55" s="16">
        <f t="shared" si="9"/>
        <v>44644</v>
      </c>
      <c r="U55" s="34">
        <f t="shared" si="10"/>
        <v>44658</v>
      </c>
    </row>
    <row r="56" spans="1:21" x14ac:dyDescent="0.3">
      <c r="A56" s="30">
        <v>24822</v>
      </c>
      <c r="B56" s="30">
        <v>1</v>
      </c>
      <c r="C56" s="31" t="s">
        <v>43</v>
      </c>
      <c r="D56" s="36">
        <f t="shared" si="0"/>
        <v>44669</v>
      </c>
      <c r="E56" s="31" t="s">
        <v>70</v>
      </c>
      <c r="F56" s="36">
        <f t="shared" si="1"/>
        <v>44643</v>
      </c>
      <c r="G56" s="30" t="s">
        <v>12</v>
      </c>
      <c r="H56" s="30" t="s">
        <v>188</v>
      </c>
      <c r="I56" s="30" t="s">
        <v>189</v>
      </c>
      <c r="J56" s="30">
        <v>1641</v>
      </c>
      <c r="K56" s="30">
        <v>7654320</v>
      </c>
      <c r="L56" s="30">
        <v>72</v>
      </c>
      <c r="M56" s="32" t="str">
        <f t="shared" si="2"/>
        <v>24822_1</v>
      </c>
      <c r="N56" s="32" t="str">
        <f t="shared" si="3"/>
        <v>1641-7654320-72</v>
      </c>
      <c r="O56" s="32" t="str">
        <f t="shared" si="4"/>
        <v>Mar</v>
      </c>
      <c r="P56" s="32" t="str">
        <f t="shared" si="5"/>
        <v>223602</v>
      </c>
      <c r="Q56" s="32" t="str">
        <f t="shared" si="6"/>
        <v>Sydney</v>
      </c>
      <c r="R56" s="32" t="str">
        <f t="shared" si="7"/>
        <v>INV</v>
      </c>
      <c r="S56" s="33">
        <f t="shared" si="8"/>
        <v>422.73</v>
      </c>
      <c r="T56" s="16">
        <f t="shared" si="9"/>
        <v>44643</v>
      </c>
      <c r="U56" s="34">
        <f t="shared" si="10"/>
        <v>44669</v>
      </c>
    </row>
    <row r="57" spans="1:21" x14ac:dyDescent="0.3">
      <c r="A57" s="30">
        <v>24824</v>
      </c>
      <c r="B57" s="30">
        <v>1</v>
      </c>
      <c r="C57" s="31" t="s">
        <v>67</v>
      </c>
      <c r="D57" s="36">
        <f t="shared" si="0"/>
        <v>44665</v>
      </c>
      <c r="E57" s="31" t="s">
        <v>164</v>
      </c>
      <c r="F57" s="36">
        <f t="shared" si="1"/>
        <v>44638</v>
      </c>
      <c r="G57" s="30" t="s">
        <v>12</v>
      </c>
      <c r="H57" s="30" t="s">
        <v>190</v>
      </c>
      <c r="I57" s="30" t="s">
        <v>191</v>
      </c>
      <c r="J57" s="30">
        <v>2554</v>
      </c>
      <c r="K57" s="30">
        <v>4551221</v>
      </c>
      <c r="L57" s="30">
        <v>33</v>
      </c>
      <c r="M57" s="32" t="str">
        <f t="shared" si="2"/>
        <v>24824_1</v>
      </c>
      <c r="N57" s="32" t="str">
        <f t="shared" si="3"/>
        <v>2554-4551221-33</v>
      </c>
      <c r="O57" s="32" t="str">
        <f t="shared" si="4"/>
        <v>Mar</v>
      </c>
      <c r="P57" s="32" t="str">
        <f t="shared" si="5"/>
        <v>319833</v>
      </c>
      <c r="Q57" s="32" t="str">
        <f t="shared" si="6"/>
        <v>Melbourne</v>
      </c>
      <c r="R57" s="32" t="str">
        <f t="shared" si="7"/>
        <v>INV</v>
      </c>
      <c r="S57" s="33">
        <f t="shared" si="8"/>
        <v>1061.94</v>
      </c>
      <c r="T57" s="16">
        <f t="shared" si="9"/>
        <v>44638</v>
      </c>
      <c r="U57" s="34">
        <f t="shared" si="10"/>
        <v>44665</v>
      </c>
    </row>
    <row r="58" spans="1:21" x14ac:dyDescent="0.3">
      <c r="A58" s="30">
        <v>24825</v>
      </c>
      <c r="B58" s="30">
        <v>1</v>
      </c>
      <c r="C58" s="31" t="s">
        <v>32</v>
      </c>
      <c r="D58" s="36">
        <f t="shared" si="0"/>
        <v>44657</v>
      </c>
      <c r="E58" s="31" t="s">
        <v>38</v>
      </c>
      <c r="F58" s="36">
        <f t="shared" si="1"/>
        <v>44642</v>
      </c>
      <c r="G58" s="30" t="s">
        <v>12</v>
      </c>
      <c r="H58" s="30" t="s">
        <v>192</v>
      </c>
      <c r="I58" s="30" t="s">
        <v>193</v>
      </c>
      <c r="J58" s="30">
        <v>2554</v>
      </c>
      <c r="K58" s="30">
        <v>4551221</v>
      </c>
      <c r="L58" s="30">
        <v>33</v>
      </c>
      <c r="M58" s="32" t="str">
        <f t="shared" si="2"/>
        <v>24825_1</v>
      </c>
      <c r="N58" s="32" t="str">
        <f t="shared" si="3"/>
        <v>2554-4551221-33</v>
      </c>
      <c r="O58" s="32" t="str">
        <f t="shared" si="4"/>
        <v>Mar</v>
      </c>
      <c r="P58" s="32" t="str">
        <f t="shared" si="5"/>
        <v>310345</v>
      </c>
      <c r="Q58" s="32" t="str">
        <f t="shared" si="6"/>
        <v>Melbourne</v>
      </c>
      <c r="R58" s="32" t="str">
        <f t="shared" si="7"/>
        <v>INV</v>
      </c>
      <c r="S58" s="33">
        <f t="shared" si="8"/>
        <v>602.58000000000004</v>
      </c>
      <c r="T58" s="16">
        <f t="shared" si="9"/>
        <v>44642</v>
      </c>
      <c r="U58" s="34">
        <f t="shared" si="10"/>
        <v>44657</v>
      </c>
    </row>
    <row r="59" spans="1:21" x14ac:dyDescent="0.3">
      <c r="A59" s="30">
        <v>24830</v>
      </c>
      <c r="B59" s="30">
        <v>1</v>
      </c>
      <c r="C59" s="31" t="s">
        <v>82</v>
      </c>
      <c r="D59" s="36">
        <f t="shared" si="0"/>
        <v>44681</v>
      </c>
      <c r="E59" s="31" t="s">
        <v>32</v>
      </c>
      <c r="F59" s="36">
        <f t="shared" si="1"/>
        <v>44657</v>
      </c>
      <c r="G59" s="30" t="s">
        <v>12</v>
      </c>
      <c r="H59" s="30" t="s">
        <v>194</v>
      </c>
      <c r="I59" s="30" t="s">
        <v>195</v>
      </c>
      <c r="J59" s="30">
        <v>2554</v>
      </c>
      <c r="K59" s="30">
        <v>4551221</v>
      </c>
      <c r="L59" s="30">
        <v>33</v>
      </c>
      <c r="M59" s="32" t="str">
        <f t="shared" si="2"/>
        <v>24830_1</v>
      </c>
      <c r="N59" s="32" t="str">
        <f t="shared" si="3"/>
        <v>2554-4551221-33</v>
      </c>
      <c r="O59" s="32" t="str">
        <f t="shared" si="4"/>
        <v>Apr</v>
      </c>
      <c r="P59" s="32" t="str">
        <f t="shared" si="5"/>
        <v>317142</v>
      </c>
      <c r="Q59" s="32" t="str">
        <f t="shared" si="6"/>
        <v>Melbourne</v>
      </c>
      <c r="R59" s="32" t="str">
        <f t="shared" si="7"/>
        <v>INV</v>
      </c>
      <c r="S59" s="33">
        <f t="shared" si="8"/>
        <v>132.66</v>
      </c>
      <c r="T59" s="16">
        <f t="shared" si="9"/>
        <v>44657</v>
      </c>
      <c r="U59" s="34">
        <f t="shared" si="10"/>
        <v>44681</v>
      </c>
    </row>
    <row r="60" spans="1:21" x14ac:dyDescent="0.3">
      <c r="A60" s="30">
        <v>24831</v>
      </c>
      <c r="B60" s="30">
        <v>1</v>
      </c>
      <c r="C60" s="31" t="s">
        <v>31</v>
      </c>
      <c r="D60" s="36">
        <f t="shared" si="0"/>
        <v>44655</v>
      </c>
      <c r="E60" s="31" t="s">
        <v>51</v>
      </c>
      <c r="F60" s="36">
        <f t="shared" si="1"/>
        <v>44626</v>
      </c>
      <c r="G60" s="30" t="s">
        <v>12</v>
      </c>
      <c r="H60" s="30" t="s">
        <v>196</v>
      </c>
      <c r="I60" s="30" t="s">
        <v>197</v>
      </c>
      <c r="J60" s="30">
        <v>2554</v>
      </c>
      <c r="K60" s="30">
        <v>4551221</v>
      </c>
      <c r="L60" s="30">
        <v>33</v>
      </c>
      <c r="M60" s="32" t="str">
        <f t="shared" si="2"/>
        <v>24831_1</v>
      </c>
      <c r="N60" s="32" t="str">
        <f t="shared" si="3"/>
        <v>2554-4551221-33</v>
      </c>
      <c r="O60" s="32" t="str">
        <f t="shared" si="4"/>
        <v>Mar</v>
      </c>
      <c r="P60" s="32" t="str">
        <f t="shared" si="5"/>
        <v>313747</v>
      </c>
      <c r="Q60" s="32" t="str">
        <f t="shared" si="6"/>
        <v>Melbourne</v>
      </c>
      <c r="R60" s="32" t="str">
        <f t="shared" si="7"/>
        <v>INV</v>
      </c>
      <c r="S60" s="33">
        <f t="shared" si="8"/>
        <v>56.43</v>
      </c>
      <c r="T60" s="16">
        <f t="shared" si="9"/>
        <v>44626</v>
      </c>
      <c r="U60" s="34">
        <f t="shared" si="10"/>
        <v>44655</v>
      </c>
    </row>
    <row r="61" spans="1:21" x14ac:dyDescent="0.3">
      <c r="A61" s="30">
        <v>24833</v>
      </c>
      <c r="B61" s="30">
        <v>1</v>
      </c>
      <c r="C61" s="31" t="s">
        <v>27</v>
      </c>
      <c r="D61" s="36">
        <f t="shared" si="0"/>
        <v>44656</v>
      </c>
      <c r="E61" s="31" t="s">
        <v>57</v>
      </c>
      <c r="F61" s="36">
        <f t="shared" si="1"/>
        <v>44612</v>
      </c>
      <c r="G61" s="30" t="s">
        <v>12</v>
      </c>
      <c r="H61" s="30" t="s">
        <v>198</v>
      </c>
      <c r="I61" s="30" t="s">
        <v>199</v>
      </c>
      <c r="J61" s="30">
        <v>1641</v>
      </c>
      <c r="K61" s="30">
        <v>7654320</v>
      </c>
      <c r="L61" s="30">
        <v>72</v>
      </c>
      <c r="M61" s="32" t="str">
        <f t="shared" si="2"/>
        <v>24833_1</v>
      </c>
      <c r="N61" s="32" t="str">
        <f t="shared" si="3"/>
        <v>1641-7654320-72</v>
      </c>
      <c r="O61" s="32" t="str">
        <f t="shared" si="4"/>
        <v>Feb</v>
      </c>
      <c r="P61" s="32" t="str">
        <f t="shared" si="5"/>
        <v>234966</v>
      </c>
      <c r="Q61" s="32" t="str">
        <f t="shared" si="6"/>
        <v>Sydney</v>
      </c>
      <c r="R61" s="32" t="str">
        <f t="shared" si="7"/>
        <v>INV</v>
      </c>
      <c r="S61" s="33">
        <f t="shared" si="8"/>
        <v>511.83</v>
      </c>
      <c r="T61" s="16">
        <f t="shared" si="9"/>
        <v>44612</v>
      </c>
      <c r="U61" s="34">
        <f t="shared" si="10"/>
        <v>44656</v>
      </c>
    </row>
    <row r="62" spans="1:21" x14ac:dyDescent="0.3">
      <c r="A62" s="30">
        <v>24837</v>
      </c>
      <c r="B62" s="30">
        <v>1</v>
      </c>
      <c r="C62" s="31" t="s">
        <v>52</v>
      </c>
      <c r="D62" s="36">
        <f t="shared" si="0"/>
        <v>44659</v>
      </c>
      <c r="E62" s="31" t="s">
        <v>71</v>
      </c>
      <c r="F62" s="36">
        <f t="shared" si="1"/>
        <v>44646</v>
      </c>
      <c r="G62" s="30" t="s">
        <v>12</v>
      </c>
      <c r="H62" s="30" t="s">
        <v>200</v>
      </c>
      <c r="I62" s="30" t="s">
        <v>201</v>
      </c>
      <c r="J62" s="30">
        <v>1641</v>
      </c>
      <c r="K62" s="30">
        <v>7654320</v>
      </c>
      <c r="L62" s="30">
        <v>72</v>
      </c>
      <c r="M62" s="32" t="str">
        <f t="shared" si="2"/>
        <v>24837_1</v>
      </c>
      <c r="N62" s="32" t="str">
        <f t="shared" si="3"/>
        <v>1641-7654320-72</v>
      </c>
      <c r="O62" s="32" t="str">
        <f t="shared" si="4"/>
        <v>Mar</v>
      </c>
      <c r="P62" s="32" t="str">
        <f t="shared" si="5"/>
        <v>215639</v>
      </c>
      <c r="Q62" s="32" t="str">
        <f t="shared" si="6"/>
        <v>Sydney</v>
      </c>
      <c r="R62" s="32" t="str">
        <f t="shared" si="7"/>
        <v>INV</v>
      </c>
      <c r="S62" s="33">
        <f t="shared" si="8"/>
        <v>361.02</v>
      </c>
      <c r="T62" s="16">
        <f t="shared" si="9"/>
        <v>44646</v>
      </c>
      <c r="U62" s="34">
        <f t="shared" si="10"/>
        <v>44659</v>
      </c>
    </row>
    <row r="63" spans="1:21" x14ac:dyDescent="0.3">
      <c r="A63" s="30">
        <v>24838</v>
      </c>
      <c r="B63" s="30">
        <v>1</v>
      </c>
      <c r="C63" s="31" t="s">
        <v>88</v>
      </c>
      <c r="D63" s="36">
        <f t="shared" si="0"/>
        <v>44678</v>
      </c>
      <c r="E63" s="31" t="s">
        <v>50</v>
      </c>
      <c r="F63" s="36">
        <f t="shared" si="1"/>
        <v>44662</v>
      </c>
      <c r="G63" s="30" t="s">
        <v>12</v>
      </c>
      <c r="H63" s="30" t="s">
        <v>202</v>
      </c>
      <c r="I63" s="30" t="s">
        <v>203</v>
      </c>
      <c r="J63" s="30">
        <v>2554</v>
      </c>
      <c r="K63" s="30">
        <v>4551221</v>
      </c>
      <c r="L63" s="30">
        <v>33</v>
      </c>
      <c r="M63" s="32" t="str">
        <f t="shared" si="2"/>
        <v>24838_1</v>
      </c>
      <c r="N63" s="32" t="str">
        <f t="shared" si="3"/>
        <v>2554-4551221-33</v>
      </c>
      <c r="O63" s="32" t="str">
        <f t="shared" si="4"/>
        <v>Apr</v>
      </c>
      <c r="P63" s="32" t="str">
        <f t="shared" si="5"/>
        <v>328536</v>
      </c>
      <c r="Q63" s="32" t="str">
        <f t="shared" si="6"/>
        <v>Melbourne</v>
      </c>
      <c r="R63" s="32" t="str">
        <f t="shared" si="7"/>
        <v>INV</v>
      </c>
      <c r="S63" s="33">
        <f t="shared" si="8"/>
        <v>668.25</v>
      </c>
      <c r="T63" s="16">
        <f t="shared" si="9"/>
        <v>44662</v>
      </c>
      <c r="U63" s="34">
        <f t="shared" si="10"/>
        <v>44678</v>
      </c>
    </row>
    <row r="64" spans="1:21" x14ac:dyDescent="0.3">
      <c r="A64" s="30">
        <v>24842</v>
      </c>
      <c r="B64" s="30">
        <v>1</v>
      </c>
      <c r="C64" s="31" t="s">
        <v>44</v>
      </c>
      <c r="D64" s="36">
        <f t="shared" si="0"/>
        <v>44663</v>
      </c>
      <c r="E64" s="31" t="s">
        <v>60</v>
      </c>
      <c r="F64" s="36">
        <f t="shared" si="1"/>
        <v>44644</v>
      </c>
      <c r="G64" s="30" t="s">
        <v>12</v>
      </c>
      <c r="H64" s="30" t="s">
        <v>42</v>
      </c>
      <c r="I64" s="30" t="s">
        <v>204</v>
      </c>
      <c r="J64" s="30">
        <v>1641</v>
      </c>
      <c r="K64" s="30">
        <v>7654320</v>
      </c>
      <c r="L64" s="30">
        <v>72</v>
      </c>
      <c r="M64" s="32" t="str">
        <f t="shared" si="2"/>
        <v>24842_1</v>
      </c>
      <c r="N64" s="32" t="str">
        <f t="shared" si="3"/>
        <v>1641-7654320-72</v>
      </c>
      <c r="O64" s="32" t="str">
        <f t="shared" si="4"/>
        <v>Mar</v>
      </c>
      <c r="P64" s="32" t="str">
        <f t="shared" si="5"/>
        <v>210023</v>
      </c>
      <c r="Q64" s="32" t="str">
        <f t="shared" si="6"/>
        <v>Sydney</v>
      </c>
      <c r="R64" s="32" t="str">
        <f t="shared" si="7"/>
        <v>INV</v>
      </c>
      <c r="S64" s="33">
        <f t="shared" si="8"/>
        <v>126.72</v>
      </c>
      <c r="T64" s="16">
        <f t="shared" si="9"/>
        <v>44644</v>
      </c>
      <c r="U64" s="34">
        <f t="shared" si="10"/>
        <v>44663</v>
      </c>
    </row>
    <row r="65" spans="1:21" x14ac:dyDescent="0.3">
      <c r="A65" s="30">
        <v>24847</v>
      </c>
      <c r="B65" s="30">
        <v>1</v>
      </c>
      <c r="C65" s="31" t="s">
        <v>55</v>
      </c>
      <c r="D65" s="36">
        <f t="shared" si="0"/>
        <v>44673</v>
      </c>
      <c r="E65" s="31" t="s">
        <v>37</v>
      </c>
      <c r="F65" s="36">
        <f t="shared" si="1"/>
        <v>44635</v>
      </c>
      <c r="G65" s="30" t="s">
        <v>12</v>
      </c>
      <c r="H65" s="30" t="s">
        <v>205</v>
      </c>
      <c r="I65" s="30" t="s">
        <v>206</v>
      </c>
      <c r="J65" s="30">
        <v>2554</v>
      </c>
      <c r="K65" s="30">
        <v>4551221</v>
      </c>
      <c r="L65" s="30">
        <v>33</v>
      </c>
      <c r="M65" s="32" t="str">
        <f t="shared" si="2"/>
        <v>24847_1</v>
      </c>
      <c r="N65" s="32" t="str">
        <f t="shared" si="3"/>
        <v>2554-4551221-33</v>
      </c>
      <c r="O65" s="32" t="str">
        <f t="shared" si="4"/>
        <v>Mar</v>
      </c>
      <c r="P65" s="32" t="str">
        <f t="shared" si="5"/>
        <v>338938</v>
      </c>
      <c r="Q65" s="32" t="str">
        <f t="shared" si="6"/>
        <v>Melbourne</v>
      </c>
      <c r="R65" s="32" t="str">
        <f t="shared" si="7"/>
        <v>INV</v>
      </c>
      <c r="S65" s="33">
        <f t="shared" si="8"/>
        <v>1000.23</v>
      </c>
      <c r="T65" s="16">
        <f t="shared" si="9"/>
        <v>44635</v>
      </c>
      <c r="U65" s="34">
        <f t="shared" si="10"/>
        <v>44673</v>
      </c>
    </row>
    <row r="66" spans="1:21" x14ac:dyDescent="0.3">
      <c r="A66" s="30">
        <v>24851</v>
      </c>
      <c r="B66" s="30">
        <v>1</v>
      </c>
      <c r="C66" s="31" t="s">
        <v>43</v>
      </c>
      <c r="D66" s="36">
        <f t="shared" si="0"/>
        <v>44669</v>
      </c>
      <c r="E66" s="31" t="s">
        <v>62</v>
      </c>
      <c r="F66" s="36">
        <f t="shared" si="1"/>
        <v>44648</v>
      </c>
      <c r="G66" s="30" t="s">
        <v>12</v>
      </c>
      <c r="H66" s="30" t="s">
        <v>207</v>
      </c>
      <c r="I66" s="30" t="s">
        <v>208</v>
      </c>
      <c r="J66" s="30">
        <v>2554</v>
      </c>
      <c r="K66" s="30">
        <v>4551221</v>
      </c>
      <c r="L66" s="30">
        <v>33</v>
      </c>
      <c r="M66" s="32" t="str">
        <f t="shared" si="2"/>
        <v>24851_1</v>
      </c>
      <c r="N66" s="32" t="str">
        <f t="shared" si="3"/>
        <v>2554-4551221-33</v>
      </c>
      <c r="O66" s="32" t="str">
        <f t="shared" si="4"/>
        <v>Mar</v>
      </c>
      <c r="P66" s="32" t="str">
        <f t="shared" si="5"/>
        <v>320536</v>
      </c>
      <c r="Q66" s="32" t="str">
        <f t="shared" si="6"/>
        <v>Melbourne</v>
      </c>
      <c r="R66" s="32" t="str">
        <f t="shared" si="7"/>
        <v>INV</v>
      </c>
      <c r="S66" s="33">
        <f t="shared" si="8"/>
        <v>948.75</v>
      </c>
      <c r="T66" s="16">
        <f t="shared" si="9"/>
        <v>44648</v>
      </c>
      <c r="U66" s="34">
        <f t="shared" si="10"/>
        <v>44669</v>
      </c>
    </row>
    <row r="67" spans="1:21" x14ac:dyDescent="0.3">
      <c r="A67" s="30">
        <v>24854</v>
      </c>
      <c r="B67" s="30">
        <v>1</v>
      </c>
      <c r="C67" s="31" t="s">
        <v>47</v>
      </c>
      <c r="D67" s="36">
        <f t="shared" ref="D67:D85" si="11">DATE(2022,MONTH($C67),RIGHT($C67,2))</f>
        <v>44667</v>
      </c>
      <c r="E67" s="31" t="s">
        <v>56</v>
      </c>
      <c r="F67" s="36">
        <f t="shared" ref="F67:F85" si="12">DATE(2022,MONTH($E67),RIGHT($E67,2))</f>
        <v>44634</v>
      </c>
      <c r="G67" s="30" t="s">
        <v>12</v>
      </c>
      <c r="H67" s="30" t="s">
        <v>209</v>
      </c>
      <c r="I67" s="30" t="s">
        <v>210</v>
      </c>
      <c r="J67" s="30">
        <v>2554</v>
      </c>
      <c r="K67" s="30">
        <v>4551221</v>
      </c>
      <c r="L67" s="30">
        <v>33</v>
      </c>
      <c r="M67" s="32" t="str">
        <f t="shared" ref="M67:M85" si="13">CONCATENATE(A67,"_",B67)</f>
        <v>24854_1</v>
      </c>
      <c r="N67" s="32" t="str">
        <f t="shared" ref="N67:N85" si="14">J67&amp;"-"&amp;K67&amp;"-"&amp;L67</f>
        <v>2554-4551221-33</v>
      </c>
      <c r="O67" s="32" t="str">
        <f t="shared" ref="O67:O85" si="15">LEFT(E67,3)</f>
        <v>Mar</v>
      </c>
      <c r="P67" s="32" t="str">
        <f t="shared" ref="P67:P85" si="16">RIGHT(I67,6)</f>
        <v>322800</v>
      </c>
      <c r="Q67" s="32" t="str">
        <f t="shared" ref="Q67:Q85" si="17">MID(I67,4,FIND("-",I67,4)-4)</f>
        <v>Melbourne</v>
      </c>
      <c r="R67" s="32" t="str">
        <f t="shared" ref="R67:R85" si="18">UPPER(TRIM(CLEAN(G67)))</f>
        <v>INV</v>
      </c>
      <c r="S67" s="33">
        <f t="shared" ref="S67:S85" si="19">VALUE(SUBSTITUTE(SUBSTITUTE(H67,"S",""),MID(H67,2,1),""))</f>
        <v>446.49</v>
      </c>
      <c r="T67" s="16">
        <f t="shared" ref="T67:T85" si="20">DATE(2022,MONTH($E67),RIGHT($E67,2))</f>
        <v>44634</v>
      </c>
      <c r="U67" s="34">
        <f t="shared" ref="U67:U85" si="21">DATE(2022,MONTH(C67),RIGHT($C67,2))</f>
        <v>44667</v>
      </c>
    </row>
    <row r="68" spans="1:21" x14ac:dyDescent="0.3">
      <c r="A68" s="30">
        <v>24857</v>
      </c>
      <c r="B68" s="30">
        <v>1</v>
      </c>
      <c r="C68" s="31" t="s">
        <v>36</v>
      </c>
      <c r="D68" s="36">
        <f t="shared" si="11"/>
        <v>44670</v>
      </c>
      <c r="E68" s="31" t="s">
        <v>44</v>
      </c>
      <c r="F68" s="36">
        <f t="shared" si="12"/>
        <v>44663</v>
      </c>
      <c r="G68" s="30" t="s">
        <v>12</v>
      </c>
      <c r="H68" s="30" t="s">
        <v>211</v>
      </c>
      <c r="I68" s="30" t="s">
        <v>212</v>
      </c>
      <c r="J68" s="30">
        <v>2554</v>
      </c>
      <c r="K68" s="30">
        <v>4551221</v>
      </c>
      <c r="L68" s="30">
        <v>33</v>
      </c>
      <c r="M68" s="32" t="str">
        <f t="shared" si="13"/>
        <v>24857_1</v>
      </c>
      <c r="N68" s="32" t="str">
        <f t="shared" si="14"/>
        <v>2554-4551221-33</v>
      </c>
      <c r="O68" s="32" t="str">
        <f t="shared" si="15"/>
        <v>Apr</v>
      </c>
      <c r="P68" s="32" t="str">
        <f t="shared" si="16"/>
        <v>321358</v>
      </c>
      <c r="Q68" s="32" t="str">
        <f t="shared" si="17"/>
        <v>Melbourne</v>
      </c>
      <c r="R68" s="32" t="str">
        <f t="shared" si="18"/>
        <v>INV</v>
      </c>
      <c r="S68" s="33">
        <f t="shared" si="19"/>
        <v>242.22</v>
      </c>
      <c r="T68" s="16">
        <f t="shared" si="20"/>
        <v>44663</v>
      </c>
      <c r="U68" s="34">
        <f t="shared" si="21"/>
        <v>44670</v>
      </c>
    </row>
    <row r="69" spans="1:21" x14ac:dyDescent="0.3">
      <c r="A69" s="30">
        <v>24861</v>
      </c>
      <c r="B69" s="30">
        <v>1</v>
      </c>
      <c r="C69" s="31" t="s">
        <v>52</v>
      </c>
      <c r="D69" s="36">
        <f t="shared" si="11"/>
        <v>44659</v>
      </c>
      <c r="E69" s="31" t="s">
        <v>213</v>
      </c>
      <c r="F69" s="36">
        <f t="shared" si="12"/>
        <v>44618</v>
      </c>
      <c r="G69" s="30" t="s">
        <v>12</v>
      </c>
      <c r="H69" s="30" t="s">
        <v>214</v>
      </c>
      <c r="I69" s="30" t="s">
        <v>215</v>
      </c>
      <c r="J69" s="30">
        <v>2554</v>
      </c>
      <c r="K69" s="30">
        <v>4551221</v>
      </c>
      <c r="L69" s="30">
        <v>33</v>
      </c>
      <c r="M69" s="32" t="str">
        <f t="shared" si="13"/>
        <v>24861_1</v>
      </c>
      <c r="N69" s="32" t="str">
        <f t="shared" si="14"/>
        <v>2554-4551221-33</v>
      </c>
      <c r="O69" s="32" t="str">
        <f t="shared" si="15"/>
        <v>Feb</v>
      </c>
      <c r="P69" s="32" t="str">
        <f t="shared" si="16"/>
        <v>316190</v>
      </c>
      <c r="Q69" s="32" t="str">
        <f t="shared" si="17"/>
        <v>Melbourne</v>
      </c>
      <c r="R69" s="32" t="str">
        <f t="shared" si="18"/>
        <v>INV</v>
      </c>
      <c r="S69" s="33">
        <f t="shared" si="19"/>
        <v>600.6</v>
      </c>
      <c r="T69" s="16">
        <f t="shared" si="20"/>
        <v>44618</v>
      </c>
      <c r="U69" s="34">
        <f t="shared" si="21"/>
        <v>44659</v>
      </c>
    </row>
    <row r="70" spans="1:21" x14ac:dyDescent="0.3">
      <c r="A70" s="30">
        <v>24863</v>
      </c>
      <c r="B70" s="30">
        <v>1</v>
      </c>
      <c r="C70" s="31" t="s">
        <v>49</v>
      </c>
      <c r="D70" s="36">
        <f t="shared" si="11"/>
        <v>44672</v>
      </c>
      <c r="E70" s="31" t="s">
        <v>37</v>
      </c>
      <c r="F70" s="36">
        <f t="shared" si="12"/>
        <v>44635</v>
      </c>
      <c r="G70" s="30" t="s">
        <v>12</v>
      </c>
      <c r="H70" s="30" t="s">
        <v>216</v>
      </c>
      <c r="I70" s="30" t="s">
        <v>217</v>
      </c>
      <c r="J70" s="30">
        <v>2554</v>
      </c>
      <c r="K70" s="30">
        <v>4551221</v>
      </c>
      <c r="L70" s="30">
        <v>33</v>
      </c>
      <c r="M70" s="32" t="str">
        <f t="shared" si="13"/>
        <v>24863_1</v>
      </c>
      <c r="N70" s="32" t="str">
        <f t="shared" si="14"/>
        <v>2554-4551221-33</v>
      </c>
      <c r="O70" s="32" t="str">
        <f t="shared" si="15"/>
        <v>Mar</v>
      </c>
      <c r="P70" s="32" t="str">
        <f t="shared" si="16"/>
        <v>327938</v>
      </c>
      <c r="Q70" s="32" t="str">
        <f t="shared" si="17"/>
        <v>Melbourne</v>
      </c>
      <c r="R70" s="32" t="str">
        <f t="shared" si="18"/>
        <v>INV</v>
      </c>
      <c r="S70" s="33">
        <f t="shared" si="19"/>
        <v>546.80999999999995</v>
      </c>
      <c r="T70" s="16">
        <f t="shared" si="20"/>
        <v>44635</v>
      </c>
      <c r="U70" s="34">
        <f t="shared" si="21"/>
        <v>44672</v>
      </c>
    </row>
    <row r="71" spans="1:21" x14ac:dyDescent="0.3">
      <c r="A71" s="30">
        <v>24866</v>
      </c>
      <c r="B71" s="30">
        <v>1</v>
      </c>
      <c r="C71" s="31" t="s">
        <v>29</v>
      </c>
      <c r="D71" s="36">
        <f t="shared" si="11"/>
        <v>44661</v>
      </c>
      <c r="E71" s="31" t="s">
        <v>40</v>
      </c>
      <c r="F71" s="36">
        <f t="shared" si="12"/>
        <v>44630</v>
      </c>
      <c r="G71" s="30" t="s">
        <v>12</v>
      </c>
      <c r="H71" s="30" t="s">
        <v>218</v>
      </c>
      <c r="I71" s="30" t="s">
        <v>219</v>
      </c>
      <c r="J71" s="30">
        <v>1641</v>
      </c>
      <c r="K71" s="30">
        <v>7654320</v>
      </c>
      <c r="L71" s="30">
        <v>72</v>
      </c>
      <c r="M71" s="32" t="str">
        <f t="shared" si="13"/>
        <v>24866_1</v>
      </c>
      <c r="N71" s="32" t="str">
        <f t="shared" si="14"/>
        <v>1641-7654320-72</v>
      </c>
      <c r="O71" s="32" t="str">
        <f t="shared" si="15"/>
        <v>Mar</v>
      </c>
      <c r="P71" s="32" t="str">
        <f t="shared" si="16"/>
        <v>234487</v>
      </c>
      <c r="Q71" s="32" t="str">
        <f t="shared" si="17"/>
        <v>Sydney</v>
      </c>
      <c r="R71" s="32" t="str">
        <f t="shared" si="18"/>
        <v>INV</v>
      </c>
      <c r="S71" s="33">
        <f t="shared" si="19"/>
        <v>840.51</v>
      </c>
      <c r="T71" s="16">
        <f t="shared" si="20"/>
        <v>44630</v>
      </c>
      <c r="U71" s="34">
        <f t="shared" si="21"/>
        <v>44661</v>
      </c>
    </row>
    <row r="72" spans="1:21" x14ac:dyDescent="0.3">
      <c r="A72" s="30">
        <v>24870</v>
      </c>
      <c r="B72" s="30">
        <v>1</v>
      </c>
      <c r="C72" s="31" t="s">
        <v>82</v>
      </c>
      <c r="D72" s="36">
        <f t="shared" si="11"/>
        <v>44681</v>
      </c>
      <c r="E72" s="31" t="s">
        <v>45</v>
      </c>
      <c r="F72" s="36">
        <f t="shared" si="12"/>
        <v>44653</v>
      </c>
      <c r="G72" s="30" t="s">
        <v>12</v>
      </c>
      <c r="H72" s="30" t="s">
        <v>69</v>
      </c>
      <c r="I72" s="30" t="s">
        <v>220</v>
      </c>
      <c r="J72" s="30">
        <v>1641</v>
      </c>
      <c r="K72" s="30">
        <v>7654320</v>
      </c>
      <c r="L72" s="30">
        <v>72</v>
      </c>
      <c r="M72" s="32" t="str">
        <f t="shared" si="13"/>
        <v>24870_1</v>
      </c>
      <c r="N72" s="32" t="str">
        <f t="shared" si="14"/>
        <v>1641-7654320-72</v>
      </c>
      <c r="O72" s="32" t="str">
        <f t="shared" si="15"/>
        <v>Apr</v>
      </c>
      <c r="P72" s="32" t="str">
        <f t="shared" si="16"/>
        <v>231274</v>
      </c>
      <c r="Q72" s="32" t="str">
        <f t="shared" si="17"/>
        <v>Sydney</v>
      </c>
      <c r="R72" s="32" t="str">
        <f t="shared" si="18"/>
        <v>INV</v>
      </c>
      <c r="S72" s="33">
        <f t="shared" si="19"/>
        <v>603.57000000000005</v>
      </c>
      <c r="T72" s="16">
        <f t="shared" si="20"/>
        <v>44653</v>
      </c>
      <c r="U72" s="34">
        <f t="shared" si="21"/>
        <v>44681</v>
      </c>
    </row>
    <row r="73" spans="1:21" x14ac:dyDescent="0.3">
      <c r="A73" s="30">
        <v>24873</v>
      </c>
      <c r="B73" s="30">
        <v>1</v>
      </c>
      <c r="C73" s="31" t="s">
        <v>63</v>
      </c>
      <c r="D73" s="36">
        <f t="shared" si="11"/>
        <v>44674</v>
      </c>
      <c r="E73" s="31" t="s">
        <v>60</v>
      </c>
      <c r="F73" s="36">
        <f t="shared" si="12"/>
        <v>44644</v>
      </c>
      <c r="G73" s="30" t="s">
        <v>12</v>
      </c>
      <c r="H73" s="30" t="s">
        <v>221</v>
      </c>
      <c r="I73" s="30" t="s">
        <v>222</v>
      </c>
      <c r="J73" s="30">
        <v>1641</v>
      </c>
      <c r="K73" s="30">
        <v>7654320</v>
      </c>
      <c r="L73" s="30">
        <v>72</v>
      </c>
      <c r="M73" s="32" t="str">
        <f t="shared" si="13"/>
        <v>24873_1</v>
      </c>
      <c r="N73" s="32" t="str">
        <f t="shared" si="14"/>
        <v>1641-7654320-72</v>
      </c>
      <c r="O73" s="32" t="str">
        <f t="shared" si="15"/>
        <v>Mar</v>
      </c>
      <c r="P73" s="32" t="str">
        <f t="shared" si="16"/>
        <v>224955</v>
      </c>
      <c r="Q73" s="32" t="str">
        <f t="shared" si="17"/>
        <v>Sydney</v>
      </c>
      <c r="R73" s="32" t="str">
        <f t="shared" si="18"/>
        <v>INV</v>
      </c>
      <c r="S73" s="33">
        <f t="shared" si="19"/>
        <v>816.75</v>
      </c>
      <c r="T73" s="16">
        <f t="shared" si="20"/>
        <v>44644</v>
      </c>
      <c r="U73" s="34">
        <f t="shared" si="21"/>
        <v>44674</v>
      </c>
    </row>
    <row r="74" spans="1:21" x14ac:dyDescent="0.3">
      <c r="A74" s="30">
        <v>24875</v>
      </c>
      <c r="B74" s="30">
        <v>1</v>
      </c>
      <c r="C74" s="31" t="s">
        <v>82</v>
      </c>
      <c r="D74" s="36">
        <f t="shared" si="11"/>
        <v>44681</v>
      </c>
      <c r="E74" s="31" t="s">
        <v>38</v>
      </c>
      <c r="F74" s="36">
        <f t="shared" si="12"/>
        <v>44642</v>
      </c>
      <c r="G74" s="30" t="s">
        <v>12</v>
      </c>
      <c r="H74" s="30" t="s">
        <v>223</v>
      </c>
      <c r="I74" s="30" t="s">
        <v>224</v>
      </c>
      <c r="J74" s="30">
        <v>1641</v>
      </c>
      <c r="K74" s="30">
        <v>7654320</v>
      </c>
      <c r="L74" s="30">
        <v>72</v>
      </c>
      <c r="M74" s="32" t="str">
        <f t="shared" si="13"/>
        <v>24875_1</v>
      </c>
      <c r="N74" s="32" t="str">
        <f t="shared" si="14"/>
        <v>1641-7654320-72</v>
      </c>
      <c r="O74" s="32" t="str">
        <f t="shared" si="15"/>
        <v>Mar</v>
      </c>
      <c r="P74" s="32" t="str">
        <f t="shared" si="16"/>
        <v>217275</v>
      </c>
      <c r="Q74" s="32" t="str">
        <f t="shared" si="17"/>
        <v>Sydney</v>
      </c>
      <c r="R74" s="32" t="str">
        <f t="shared" si="18"/>
        <v>INV</v>
      </c>
      <c r="S74" s="33">
        <f t="shared" si="19"/>
        <v>1065.57</v>
      </c>
      <c r="T74" s="16">
        <f t="shared" si="20"/>
        <v>44642</v>
      </c>
      <c r="U74" s="34">
        <f t="shared" si="21"/>
        <v>44681</v>
      </c>
    </row>
    <row r="75" spans="1:21" x14ac:dyDescent="0.3">
      <c r="A75" s="30">
        <v>24876</v>
      </c>
      <c r="B75" s="30">
        <v>1</v>
      </c>
      <c r="C75" s="31" t="s">
        <v>31</v>
      </c>
      <c r="D75" s="36">
        <f t="shared" si="11"/>
        <v>44655</v>
      </c>
      <c r="E75" s="31" t="s">
        <v>46</v>
      </c>
      <c r="F75" s="36">
        <f t="shared" si="12"/>
        <v>44649</v>
      </c>
      <c r="G75" s="30" t="s">
        <v>12</v>
      </c>
      <c r="H75" s="30" t="s">
        <v>225</v>
      </c>
      <c r="I75" s="30" t="s">
        <v>226</v>
      </c>
      <c r="J75" s="30">
        <v>1641</v>
      </c>
      <c r="K75" s="30">
        <v>7654320</v>
      </c>
      <c r="L75" s="30">
        <v>72</v>
      </c>
      <c r="M75" s="32" t="str">
        <f t="shared" si="13"/>
        <v>24876_1</v>
      </c>
      <c r="N75" s="32" t="str">
        <f t="shared" si="14"/>
        <v>1641-7654320-72</v>
      </c>
      <c r="O75" s="32" t="str">
        <f t="shared" si="15"/>
        <v>Mar</v>
      </c>
      <c r="P75" s="32" t="str">
        <f t="shared" si="16"/>
        <v>226240</v>
      </c>
      <c r="Q75" s="32" t="str">
        <f t="shared" si="17"/>
        <v>Sydney</v>
      </c>
      <c r="R75" s="32" t="str">
        <f t="shared" si="18"/>
        <v>INV</v>
      </c>
      <c r="S75" s="33">
        <f t="shared" si="19"/>
        <v>523.38</v>
      </c>
      <c r="T75" s="16">
        <f t="shared" si="20"/>
        <v>44649</v>
      </c>
      <c r="U75" s="34">
        <f t="shared" si="21"/>
        <v>44655</v>
      </c>
    </row>
    <row r="76" spans="1:21" x14ac:dyDescent="0.3">
      <c r="A76" s="30">
        <v>24877</v>
      </c>
      <c r="B76" s="30">
        <v>1</v>
      </c>
      <c r="C76" s="31" t="s">
        <v>50</v>
      </c>
      <c r="D76" s="36">
        <f t="shared" si="11"/>
        <v>44662</v>
      </c>
      <c r="E76" s="31" t="s">
        <v>107</v>
      </c>
      <c r="F76" s="36">
        <f t="shared" si="12"/>
        <v>44621</v>
      </c>
      <c r="G76" s="30" t="s">
        <v>12</v>
      </c>
      <c r="H76" s="30" t="s">
        <v>227</v>
      </c>
      <c r="I76" s="30" t="s">
        <v>228</v>
      </c>
      <c r="J76" s="30">
        <v>2554</v>
      </c>
      <c r="K76" s="30">
        <v>4551221</v>
      </c>
      <c r="L76" s="30">
        <v>33</v>
      </c>
      <c r="M76" s="32" t="str">
        <f t="shared" si="13"/>
        <v>24877_1</v>
      </c>
      <c r="N76" s="32" t="str">
        <f t="shared" si="14"/>
        <v>2554-4551221-33</v>
      </c>
      <c r="O76" s="32" t="str">
        <f t="shared" si="15"/>
        <v>Feb</v>
      </c>
      <c r="P76" s="32" t="str">
        <f t="shared" si="16"/>
        <v>325643</v>
      </c>
      <c r="Q76" s="32" t="str">
        <f t="shared" si="17"/>
        <v>Melbourne</v>
      </c>
      <c r="R76" s="32" t="str">
        <f t="shared" si="18"/>
        <v>INV</v>
      </c>
      <c r="S76" s="33">
        <f t="shared" si="19"/>
        <v>650.42999999999995</v>
      </c>
      <c r="T76" s="16">
        <f t="shared" si="20"/>
        <v>44621</v>
      </c>
      <c r="U76" s="34">
        <f t="shared" si="21"/>
        <v>44662</v>
      </c>
    </row>
    <row r="77" spans="1:21" x14ac:dyDescent="0.3">
      <c r="A77" s="30">
        <v>24878</v>
      </c>
      <c r="B77" s="30">
        <v>1</v>
      </c>
      <c r="C77" s="31" t="s">
        <v>55</v>
      </c>
      <c r="D77" s="36">
        <f t="shared" si="11"/>
        <v>44673</v>
      </c>
      <c r="E77" s="31" t="s">
        <v>23</v>
      </c>
      <c r="F77" s="36">
        <f t="shared" si="12"/>
        <v>44664</v>
      </c>
      <c r="G77" s="30" t="s">
        <v>12</v>
      </c>
      <c r="H77" s="30" t="s">
        <v>229</v>
      </c>
      <c r="I77" s="30" t="s">
        <v>230</v>
      </c>
      <c r="J77" s="30">
        <v>2554</v>
      </c>
      <c r="K77" s="30">
        <v>4551221</v>
      </c>
      <c r="L77" s="30">
        <v>33</v>
      </c>
      <c r="M77" s="32" t="str">
        <f t="shared" si="13"/>
        <v>24878_1</v>
      </c>
      <c r="N77" s="32" t="str">
        <f t="shared" si="14"/>
        <v>2554-4551221-33</v>
      </c>
      <c r="O77" s="32" t="str">
        <f t="shared" si="15"/>
        <v>Apr</v>
      </c>
      <c r="P77" s="32" t="str">
        <f t="shared" si="16"/>
        <v>312800</v>
      </c>
      <c r="Q77" s="32" t="str">
        <f t="shared" si="17"/>
        <v>Melbourne</v>
      </c>
      <c r="R77" s="32" t="str">
        <f t="shared" si="18"/>
        <v>INV</v>
      </c>
      <c r="S77" s="33">
        <f t="shared" si="19"/>
        <v>809.49</v>
      </c>
      <c r="T77" s="16">
        <f t="shared" si="20"/>
        <v>44664</v>
      </c>
      <c r="U77" s="34">
        <f t="shared" si="21"/>
        <v>44673</v>
      </c>
    </row>
    <row r="78" spans="1:21" x14ac:dyDescent="0.3">
      <c r="A78" s="30">
        <v>24880</v>
      </c>
      <c r="B78" s="30">
        <v>1</v>
      </c>
      <c r="C78" s="31" t="s">
        <v>55</v>
      </c>
      <c r="D78" s="36">
        <f t="shared" si="11"/>
        <v>44673</v>
      </c>
      <c r="E78" s="31" t="s">
        <v>26</v>
      </c>
      <c r="F78" s="36">
        <f t="shared" si="12"/>
        <v>44631</v>
      </c>
      <c r="G78" s="30" t="s">
        <v>12</v>
      </c>
      <c r="H78" s="30" t="s">
        <v>231</v>
      </c>
      <c r="I78" s="30" t="s">
        <v>232</v>
      </c>
      <c r="J78" s="30">
        <v>2554</v>
      </c>
      <c r="K78" s="30">
        <v>4551221</v>
      </c>
      <c r="L78" s="30">
        <v>33</v>
      </c>
      <c r="M78" s="32" t="str">
        <f t="shared" si="13"/>
        <v>24880_1</v>
      </c>
      <c r="N78" s="32" t="str">
        <f t="shared" si="14"/>
        <v>2554-4551221-33</v>
      </c>
      <c r="O78" s="32" t="str">
        <f t="shared" si="15"/>
        <v>Mar</v>
      </c>
      <c r="P78" s="32" t="str">
        <f t="shared" si="16"/>
        <v>338807</v>
      </c>
      <c r="Q78" s="32" t="str">
        <f t="shared" si="17"/>
        <v>Melbourne</v>
      </c>
      <c r="R78" s="32" t="str">
        <f t="shared" si="18"/>
        <v>INV</v>
      </c>
      <c r="S78" s="33">
        <f t="shared" si="19"/>
        <v>424.38</v>
      </c>
      <c r="T78" s="16">
        <f t="shared" si="20"/>
        <v>44631</v>
      </c>
      <c r="U78" s="34">
        <f t="shared" si="21"/>
        <v>44673</v>
      </c>
    </row>
    <row r="79" spans="1:21" x14ac:dyDescent="0.3">
      <c r="A79" s="30">
        <v>24882</v>
      </c>
      <c r="B79" s="30">
        <v>1</v>
      </c>
      <c r="C79" s="31" t="s">
        <v>67</v>
      </c>
      <c r="D79" s="36">
        <f t="shared" si="11"/>
        <v>44665</v>
      </c>
      <c r="E79" s="31" t="s">
        <v>44</v>
      </c>
      <c r="F79" s="36">
        <f t="shared" si="12"/>
        <v>44663</v>
      </c>
      <c r="G79" s="30" t="s">
        <v>12</v>
      </c>
      <c r="H79" s="30" t="s">
        <v>233</v>
      </c>
      <c r="I79" s="30" t="s">
        <v>234</v>
      </c>
      <c r="J79" s="30">
        <v>1641</v>
      </c>
      <c r="K79" s="30">
        <v>7654320</v>
      </c>
      <c r="L79" s="30">
        <v>72</v>
      </c>
      <c r="M79" s="32" t="str">
        <f t="shared" si="13"/>
        <v>24882_1</v>
      </c>
      <c r="N79" s="32" t="str">
        <f t="shared" si="14"/>
        <v>1641-7654320-72</v>
      </c>
      <c r="O79" s="32" t="str">
        <f t="shared" si="15"/>
        <v>Apr</v>
      </c>
      <c r="P79" s="32" t="str">
        <f t="shared" si="16"/>
        <v>239476</v>
      </c>
      <c r="Q79" s="32" t="str">
        <f t="shared" si="17"/>
        <v>Sydney</v>
      </c>
      <c r="R79" s="32" t="str">
        <f t="shared" si="18"/>
        <v>INV</v>
      </c>
      <c r="S79" s="33">
        <f t="shared" si="19"/>
        <v>955.68</v>
      </c>
      <c r="T79" s="16">
        <f t="shared" si="20"/>
        <v>44663</v>
      </c>
      <c r="U79" s="34">
        <f t="shared" si="21"/>
        <v>44665</v>
      </c>
    </row>
    <row r="80" spans="1:21" x14ac:dyDescent="0.3">
      <c r="A80" s="30">
        <v>24885</v>
      </c>
      <c r="B80" s="30">
        <v>1</v>
      </c>
      <c r="C80" s="31" t="s">
        <v>235</v>
      </c>
      <c r="D80" s="36">
        <f t="shared" si="11"/>
        <v>44680</v>
      </c>
      <c r="E80" s="31" t="s">
        <v>49</v>
      </c>
      <c r="F80" s="36">
        <f t="shared" si="12"/>
        <v>44672</v>
      </c>
      <c r="G80" s="30" t="s">
        <v>12</v>
      </c>
      <c r="H80" s="30" t="s">
        <v>236</v>
      </c>
      <c r="I80" s="30" t="s">
        <v>237</v>
      </c>
      <c r="J80" s="30">
        <v>1641</v>
      </c>
      <c r="K80" s="30">
        <v>7654320</v>
      </c>
      <c r="L80" s="30">
        <v>72</v>
      </c>
      <c r="M80" s="32" t="str">
        <f t="shared" si="13"/>
        <v>24885_1</v>
      </c>
      <c r="N80" s="32" t="str">
        <f t="shared" si="14"/>
        <v>1641-7654320-72</v>
      </c>
      <c r="O80" s="32" t="str">
        <f t="shared" si="15"/>
        <v>Apr</v>
      </c>
      <c r="P80" s="32" t="str">
        <f t="shared" si="16"/>
        <v>213693</v>
      </c>
      <c r="Q80" s="32" t="str">
        <f t="shared" si="17"/>
        <v>Sydney</v>
      </c>
      <c r="R80" s="32" t="str">
        <f t="shared" si="18"/>
        <v>INV</v>
      </c>
      <c r="S80" s="33">
        <f t="shared" si="19"/>
        <v>764.28</v>
      </c>
      <c r="T80" s="16">
        <f t="shared" si="20"/>
        <v>44672</v>
      </c>
      <c r="U80" s="34">
        <f t="shared" si="21"/>
        <v>44680</v>
      </c>
    </row>
    <row r="81" spans="1:21" x14ac:dyDescent="0.3">
      <c r="A81" s="30">
        <v>24887</v>
      </c>
      <c r="B81" s="30">
        <v>1</v>
      </c>
      <c r="C81" s="31" t="s">
        <v>27</v>
      </c>
      <c r="D81" s="36">
        <f t="shared" si="11"/>
        <v>44656</v>
      </c>
      <c r="E81" s="31" t="s">
        <v>28</v>
      </c>
      <c r="F81" s="36">
        <f t="shared" si="12"/>
        <v>44627</v>
      </c>
      <c r="G81" s="30" t="s">
        <v>12</v>
      </c>
      <c r="H81" s="30" t="s">
        <v>238</v>
      </c>
      <c r="I81" s="30" t="s">
        <v>239</v>
      </c>
      <c r="J81" s="30">
        <v>1641</v>
      </c>
      <c r="K81" s="30">
        <v>7654320</v>
      </c>
      <c r="L81" s="30">
        <v>72</v>
      </c>
      <c r="M81" s="32" t="str">
        <f t="shared" si="13"/>
        <v>24887_1</v>
      </c>
      <c r="N81" s="32" t="str">
        <f t="shared" si="14"/>
        <v>1641-7654320-72</v>
      </c>
      <c r="O81" s="32" t="str">
        <f t="shared" si="15"/>
        <v>Mar</v>
      </c>
      <c r="P81" s="32" t="str">
        <f t="shared" si="16"/>
        <v>235040</v>
      </c>
      <c r="Q81" s="32" t="str">
        <f t="shared" si="17"/>
        <v>Sydney</v>
      </c>
      <c r="R81" s="32" t="str">
        <f t="shared" si="18"/>
        <v>INV</v>
      </c>
      <c r="S81" s="33">
        <f t="shared" si="19"/>
        <v>335.61</v>
      </c>
      <c r="T81" s="16">
        <f t="shared" si="20"/>
        <v>44627</v>
      </c>
      <c r="U81" s="34">
        <f t="shared" si="21"/>
        <v>44656</v>
      </c>
    </row>
    <row r="82" spans="1:21" x14ac:dyDescent="0.3">
      <c r="A82" s="30">
        <v>24891</v>
      </c>
      <c r="B82" s="30">
        <v>1</v>
      </c>
      <c r="C82" s="31" t="s">
        <v>36</v>
      </c>
      <c r="D82" s="36">
        <f t="shared" si="11"/>
        <v>44670</v>
      </c>
      <c r="E82" s="31" t="s">
        <v>22</v>
      </c>
      <c r="F82" s="36">
        <f t="shared" si="12"/>
        <v>44628</v>
      </c>
      <c r="G82" s="30" t="s">
        <v>12</v>
      </c>
      <c r="H82" s="30" t="s">
        <v>240</v>
      </c>
      <c r="I82" s="30" t="s">
        <v>241</v>
      </c>
      <c r="J82" s="30">
        <v>1641</v>
      </c>
      <c r="K82" s="30">
        <v>7654320</v>
      </c>
      <c r="L82" s="30">
        <v>72</v>
      </c>
      <c r="M82" s="32" t="str">
        <f t="shared" si="13"/>
        <v>24891_1</v>
      </c>
      <c r="N82" s="32" t="str">
        <f t="shared" si="14"/>
        <v>1641-7654320-72</v>
      </c>
      <c r="O82" s="32" t="str">
        <f t="shared" si="15"/>
        <v>Mar</v>
      </c>
      <c r="P82" s="32" t="str">
        <f t="shared" si="16"/>
        <v>211771</v>
      </c>
      <c r="Q82" s="32" t="str">
        <f t="shared" si="17"/>
        <v>Sydney</v>
      </c>
      <c r="R82" s="32" t="str">
        <f t="shared" si="18"/>
        <v>INV</v>
      </c>
      <c r="S82" s="33">
        <f t="shared" si="19"/>
        <v>763.29</v>
      </c>
      <c r="T82" s="16">
        <f t="shared" si="20"/>
        <v>44628</v>
      </c>
      <c r="U82" s="34">
        <f t="shared" si="21"/>
        <v>44670</v>
      </c>
    </row>
    <row r="83" spans="1:21" x14ac:dyDescent="0.3">
      <c r="A83" s="30">
        <v>24893</v>
      </c>
      <c r="B83" s="30">
        <v>1</v>
      </c>
      <c r="C83" s="31" t="s">
        <v>44</v>
      </c>
      <c r="D83" s="36">
        <f t="shared" si="11"/>
        <v>44663</v>
      </c>
      <c r="E83" s="31" t="s">
        <v>46</v>
      </c>
      <c r="F83" s="36">
        <f t="shared" si="12"/>
        <v>44649</v>
      </c>
      <c r="G83" s="30" t="s">
        <v>12</v>
      </c>
      <c r="H83" s="30" t="s">
        <v>242</v>
      </c>
      <c r="I83" s="30" t="s">
        <v>243</v>
      </c>
      <c r="J83" s="30">
        <v>2554</v>
      </c>
      <c r="K83" s="30">
        <v>4551221</v>
      </c>
      <c r="L83" s="30">
        <v>33</v>
      </c>
      <c r="M83" s="32" t="str">
        <f t="shared" si="13"/>
        <v>24893_1</v>
      </c>
      <c r="N83" s="32" t="str">
        <f t="shared" si="14"/>
        <v>2554-4551221-33</v>
      </c>
      <c r="O83" s="32" t="str">
        <f t="shared" si="15"/>
        <v>Mar</v>
      </c>
      <c r="P83" s="32" t="str">
        <f t="shared" si="16"/>
        <v>326543</v>
      </c>
      <c r="Q83" s="32" t="str">
        <f t="shared" si="17"/>
        <v>Melbourne</v>
      </c>
      <c r="R83" s="32" t="str">
        <f t="shared" si="18"/>
        <v>INV</v>
      </c>
      <c r="S83" s="33">
        <f t="shared" si="19"/>
        <v>446.16</v>
      </c>
      <c r="T83" s="16">
        <f t="shared" si="20"/>
        <v>44649</v>
      </c>
      <c r="U83" s="34">
        <f t="shared" si="21"/>
        <v>44663</v>
      </c>
    </row>
    <row r="84" spans="1:21" x14ac:dyDescent="0.3">
      <c r="A84" s="30">
        <v>24898</v>
      </c>
      <c r="B84" s="30">
        <v>1</v>
      </c>
      <c r="C84" s="31" t="s">
        <v>21</v>
      </c>
      <c r="D84" s="36">
        <f t="shared" si="11"/>
        <v>44671</v>
      </c>
      <c r="E84" s="31" t="s">
        <v>22</v>
      </c>
      <c r="F84" s="36">
        <f t="shared" si="12"/>
        <v>44628</v>
      </c>
      <c r="G84" s="30" t="s">
        <v>12</v>
      </c>
      <c r="H84" s="30" t="s">
        <v>244</v>
      </c>
      <c r="I84" s="30" t="s">
        <v>245</v>
      </c>
      <c r="J84" s="30">
        <v>2554</v>
      </c>
      <c r="K84" s="30">
        <v>4551221</v>
      </c>
      <c r="L84" s="30">
        <v>33</v>
      </c>
      <c r="M84" s="32" t="str">
        <f t="shared" si="13"/>
        <v>24898_1</v>
      </c>
      <c r="N84" s="32" t="str">
        <f t="shared" si="14"/>
        <v>2554-4551221-33</v>
      </c>
      <c r="O84" s="32" t="str">
        <f t="shared" si="15"/>
        <v>Mar</v>
      </c>
      <c r="P84" s="32" t="str">
        <f t="shared" si="16"/>
        <v>338553</v>
      </c>
      <c r="Q84" s="32" t="str">
        <f t="shared" si="17"/>
        <v>Melbourne</v>
      </c>
      <c r="R84" s="32" t="str">
        <f t="shared" si="18"/>
        <v>INV</v>
      </c>
      <c r="S84" s="33">
        <f t="shared" si="19"/>
        <v>1032.24</v>
      </c>
      <c r="T84" s="16">
        <f t="shared" si="20"/>
        <v>44628</v>
      </c>
      <c r="U84" s="34">
        <f t="shared" si="21"/>
        <v>44671</v>
      </c>
    </row>
    <row r="85" spans="1:21" x14ac:dyDescent="0.3">
      <c r="A85" s="30">
        <v>24902</v>
      </c>
      <c r="B85" s="30">
        <v>1</v>
      </c>
      <c r="C85" s="31" t="s">
        <v>44</v>
      </c>
      <c r="D85" s="36">
        <f t="shared" si="11"/>
        <v>44663</v>
      </c>
      <c r="E85" s="31" t="s">
        <v>66</v>
      </c>
      <c r="F85" s="36">
        <f t="shared" si="12"/>
        <v>44645</v>
      </c>
      <c r="G85" s="30" t="s">
        <v>12</v>
      </c>
      <c r="H85" s="30" t="s">
        <v>246</v>
      </c>
      <c r="I85" s="30" t="s">
        <v>247</v>
      </c>
      <c r="J85" s="30">
        <v>1641</v>
      </c>
      <c r="K85" s="30">
        <v>7654320</v>
      </c>
      <c r="L85" s="30">
        <v>72</v>
      </c>
      <c r="M85" s="32" t="str">
        <f t="shared" si="13"/>
        <v>24902_1</v>
      </c>
      <c r="N85" s="32" t="str">
        <f t="shared" si="14"/>
        <v>1641-7654320-72</v>
      </c>
      <c r="O85" s="32" t="str">
        <f t="shared" si="15"/>
        <v>Mar</v>
      </c>
      <c r="P85" s="32" t="str">
        <f t="shared" si="16"/>
        <v>213342</v>
      </c>
      <c r="Q85" s="32" t="str">
        <f t="shared" si="17"/>
        <v>Sydney</v>
      </c>
      <c r="R85" s="32" t="str">
        <f t="shared" si="18"/>
        <v>INV</v>
      </c>
      <c r="S85" s="33">
        <f t="shared" si="19"/>
        <v>533.28</v>
      </c>
      <c r="T85" s="16">
        <f t="shared" si="20"/>
        <v>44645</v>
      </c>
      <c r="U85" s="34">
        <f t="shared" si="21"/>
        <v>44663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9D34A-D0CE-45EB-8220-FA6C9F3EE824}">
  <sheetPr codeName="Sheet2"/>
  <dimension ref="A1:P88"/>
  <sheetViews>
    <sheetView topLeftCell="C1" zoomScaleNormal="100" workbookViewId="0">
      <selection activeCell="L5" sqref="L5"/>
    </sheetView>
  </sheetViews>
  <sheetFormatPr defaultRowHeight="14.4" x14ac:dyDescent="0.3"/>
  <cols>
    <col min="1" max="3" width="13" customWidth="1"/>
    <col min="4" max="4" width="13.88671875" style="2" bestFit="1" customWidth="1"/>
    <col min="5" max="5" width="13.88671875" style="2" customWidth="1"/>
    <col min="6" max="6" width="16.77734375" style="2" bestFit="1" customWidth="1"/>
    <col min="7" max="7" width="13.88671875" style="2" customWidth="1"/>
    <col min="8" max="8" width="14" style="2" customWidth="1"/>
    <col min="9" max="9" width="17.33203125" customWidth="1"/>
    <col min="10" max="10" width="12" customWidth="1"/>
    <col min="11" max="12" width="13.109375" customWidth="1"/>
    <col min="13" max="13" width="14.44140625" style="5" customWidth="1"/>
    <col min="14" max="14" width="11.109375" style="5" customWidth="1"/>
    <col min="15" max="15" width="12.6640625" style="5" customWidth="1"/>
    <col min="16" max="16" width="12" style="5" customWidth="1"/>
  </cols>
  <sheetData>
    <row r="1" spans="1:16" ht="23.4" x14ac:dyDescent="0.45">
      <c r="A1" s="12" t="s">
        <v>338</v>
      </c>
      <c r="P1"/>
    </row>
    <row r="2" spans="1:16" x14ac:dyDescent="0.3">
      <c r="A2" t="s">
        <v>363</v>
      </c>
      <c r="B2" s="16">
        <f ca="1">TODAY()</f>
        <v>44681</v>
      </c>
      <c r="D2" s="16"/>
      <c r="E2" s="16"/>
      <c r="F2" s="16"/>
      <c r="G2"/>
      <c r="I2" s="6" t="s">
        <v>356</v>
      </c>
      <c r="J2" s="13"/>
      <c r="L2" s="6" t="s">
        <v>353</v>
      </c>
      <c r="M2" s="11"/>
      <c r="O2" s="6" t="s">
        <v>343</v>
      </c>
      <c r="P2" s="7">
        <v>3.5999999999999999E-3</v>
      </c>
    </row>
    <row r="3" spans="1:16" x14ac:dyDescent="0.3">
      <c r="M3" s="2"/>
      <c r="O3" s="2"/>
      <c r="P3"/>
    </row>
    <row r="4" spans="1:16" s="4" customFormat="1" x14ac:dyDescent="0.3">
      <c r="A4" s="22" t="s">
        <v>337</v>
      </c>
      <c r="B4" s="22" t="s">
        <v>336</v>
      </c>
      <c r="C4" s="22" t="s">
        <v>4</v>
      </c>
      <c r="D4" s="22" t="s">
        <v>0</v>
      </c>
      <c r="E4" s="22" t="s">
        <v>399</v>
      </c>
      <c r="F4" s="22" t="s">
        <v>400</v>
      </c>
      <c r="G4" s="22" t="s">
        <v>401</v>
      </c>
      <c r="H4" s="22" t="s">
        <v>1</v>
      </c>
      <c r="I4" s="22" t="s">
        <v>7</v>
      </c>
      <c r="J4" s="22" t="s">
        <v>20</v>
      </c>
      <c r="K4" s="22" t="s">
        <v>6</v>
      </c>
      <c r="L4" s="22" t="s">
        <v>358</v>
      </c>
      <c r="M4" s="22" t="s">
        <v>340</v>
      </c>
      <c r="N4" s="23" t="s">
        <v>362</v>
      </c>
      <c r="O4" s="22" t="s">
        <v>344</v>
      </c>
      <c r="P4" s="22" t="s">
        <v>342</v>
      </c>
    </row>
    <row r="5" spans="1:16" x14ac:dyDescent="0.3">
      <c r="A5" s="24" t="s">
        <v>248</v>
      </c>
      <c r="B5" s="24" t="s">
        <v>339</v>
      </c>
      <c r="C5" s="24">
        <f>545671</f>
        <v>545671</v>
      </c>
      <c r="D5" s="25">
        <v>43892</v>
      </c>
      <c r="E5" s="25">
        <f>WORKDAY($D5,6)</f>
        <v>43900</v>
      </c>
      <c r="F5" s="25">
        <f>$D5+6</f>
        <v>43898</v>
      </c>
      <c r="G5" s="35">
        <f>$E5-$F5</f>
        <v>2</v>
      </c>
      <c r="H5" s="25">
        <v>43938</v>
      </c>
      <c r="I5" s="24" t="s">
        <v>249</v>
      </c>
      <c r="J5" s="24">
        <v>223809</v>
      </c>
      <c r="K5" s="24" t="s">
        <v>250</v>
      </c>
      <c r="L5" s="26">
        <v>742.5</v>
      </c>
      <c r="M5" s="25" t="str">
        <f>TEXT(D5,"MMM")</f>
        <v>Mar</v>
      </c>
      <c r="N5" s="27">
        <f>DAY(D5)</f>
        <v>2</v>
      </c>
      <c r="O5" s="27">
        <f>$H5-$E5</f>
        <v>38</v>
      </c>
      <c r="P5" s="27">
        <f>$P$2*$O5*$L5</f>
        <v>101.574</v>
      </c>
    </row>
    <row r="6" spans="1:16" x14ac:dyDescent="0.3">
      <c r="A6" s="24" t="s">
        <v>248</v>
      </c>
      <c r="B6" s="24" t="s">
        <v>339</v>
      </c>
      <c r="C6" s="24">
        <v>545672</v>
      </c>
      <c r="D6" s="25">
        <v>43923</v>
      </c>
      <c r="E6" s="25">
        <f t="shared" ref="E6:E69" si="0">WORKDAY($D6,6)</f>
        <v>43931</v>
      </c>
      <c r="F6" s="25">
        <f t="shared" ref="F6:F69" si="1">$D6+6</f>
        <v>43929</v>
      </c>
      <c r="G6" s="35">
        <f t="shared" ref="G6:G69" si="2">$E6-$F6</f>
        <v>2</v>
      </c>
      <c r="H6" s="25">
        <v>43941</v>
      </c>
      <c r="I6" s="24" t="s">
        <v>251</v>
      </c>
      <c r="J6" s="24">
        <v>327600</v>
      </c>
      <c r="K6" s="24" t="s">
        <v>252</v>
      </c>
      <c r="L6" s="28">
        <v>1021.02</v>
      </c>
      <c r="M6" s="25" t="str">
        <f t="shared" ref="M6:M69" si="3">TEXT(D6,"MMM")</f>
        <v>Apr</v>
      </c>
      <c r="N6" s="27">
        <f t="shared" ref="N6:N69" si="4">DAY(D6)</f>
        <v>2</v>
      </c>
      <c r="O6" s="27">
        <f t="shared" ref="O6:O69" si="5">$H6-$E6</f>
        <v>10</v>
      </c>
      <c r="P6" s="27">
        <f t="shared" ref="P6:P69" si="6">$P$2*$O6*$L6</f>
        <v>36.756719999999994</v>
      </c>
    </row>
    <row r="7" spans="1:16" x14ac:dyDescent="0.3">
      <c r="A7" s="24" t="s">
        <v>253</v>
      </c>
      <c r="B7" s="24" t="s">
        <v>339</v>
      </c>
      <c r="C7" s="24">
        <v>545674</v>
      </c>
      <c r="D7" s="25">
        <v>43906</v>
      </c>
      <c r="E7" s="25">
        <f t="shared" si="0"/>
        <v>43914</v>
      </c>
      <c r="F7" s="25">
        <f t="shared" si="1"/>
        <v>43912</v>
      </c>
      <c r="G7" s="35">
        <f t="shared" si="2"/>
        <v>2</v>
      </c>
      <c r="H7" s="25">
        <v>43926</v>
      </c>
      <c r="I7" s="24" t="s">
        <v>251</v>
      </c>
      <c r="J7" s="24">
        <v>332589</v>
      </c>
      <c r="K7" s="24" t="s">
        <v>252</v>
      </c>
      <c r="L7" s="28">
        <v>409.53</v>
      </c>
      <c r="M7" s="25" t="str">
        <f t="shared" si="3"/>
        <v>Mar</v>
      </c>
      <c r="N7" s="27">
        <f t="shared" si="4"/>
        <v>16</v>
      </c>
      <c r="O7" s="27">
        <f t="shared" si="5"/>
        <v>12</v>
      </c>
      <c r="P7" s="27">
        <f t="shared" si="6"/>
        <v>17.691696</v>
      </c>
    </row>
    <row r="8" spans="1:16" x14ac:dyDescent="0.3">
      <c r="A8" s="24" t="s">
        <v>254</v>
      </c>
      <c r="B8" s="24" t="s">
        <v>339</v>
      </c>
      <c r="C8" s="24">
        <v>545676</v>
      </c>
      <c r="D8" s="25">
        <v>43915</v>
      </c>
      <c r="E8" s="25">
        <f t="shared" si="0"/>
        <v>43923</v>
      </c>
      <c r="F8" s="25">
        <f t="shared" si="1"/>
        <v>43921</v>
      </c>
      <c r="G8" s="35">
        <f t="shared" si="2"/>
        <v>2</v>
      </c>
      <c r="H8" s="25">
        <v>43941</v>
      </c>
      <c r="I8" s="24" t="s">
        <v>251</v>
      </c>
      <c r="J8" s="24">
        <v>337131</v>
      </c>
      <c r="K8" s="24" t="s">
        <v>252</v>
      </c>
      <c r="L8" s="28">
        <v>-234.96</v>
      </c>
      <c r="M8" s="25" t="str">
        <f t="shared" si="3"/>
        <v>Mar</v>
      </c>
      <c r="N8" s="27">
        <f t="shared" si="4"/>
        <v>25</v>
      </c>
      <c r="O8" s="27">
        <f t="shared" si="5"/>
        <v>18</v>
      </c>
      <c r="P8" s="27">
        <f t="shared" si="6"/>
        <v>-15.225408</v>
      </c>
    </row>
    <row r="9" spans="1:16" x14ac:dyDescent="0.3">
      <c r="A9" s="24" t="s">
        <v>255</v>
      </c>
      <c r="B9" s="24" t="s">
        <v>339</v>
      </c>
      <c r="C9" s="24">
        <v>545677</v>
      </c>
      <c r="D9" s="25">
        <v>43907</v>
      </c>
      <c r="E9" s="25">
        <f t="shared" si="0"/>
        <v>43915</v>
      </c>
      <c r="F9" s="25">
        <f t="shared" si="1"/>
        <v>43913</v>
      </c>
      <c r="G9" s="35">
        <f t="shared" si="2"/>
        <v>2</v>
      </c>
      <c r="H9" s="25">
        <v>43931</v>
      </c>
      <c r="I9" s="24" t="s">
        <v>251</v>
      </c>
      <c r="J9" s="24">
        <v>319376</v>
      </c>
      <c r="K9" s="24" t="s">
        <v>252</v>
      </c>
      <c r="L9" s="28">
        <v>-450.12</v>
      </c>
      <c r="M9" s="25" t="str">
        <f t="shared" si="3"/>
        <v>Mar</v>
      </c>
      <c r="N9" s="27">
        <f t="shared" si="4"/>
        <v>17</v>
      </c>
      <c r="O9" s="27">
        <f t="shared" si="5"/>
        <v>16</v>
      </c>
      <c r="P9" s="27">
        <f t="shared" si="6"/>
        <v>-25.926911999999998</v>
      </c>
    </row>
    <row r="10" spans="1:16" x14ac:dyDescent="0.3">
      <c r="A10" s="24" t="s">
        <v>256</v>
      </c>
      <c r="B10" s="24" t="s">
        <v>339</v>
      </c>
      <c r="C10" s="24">
        <v>545678</v>
      </c>
      <c r="D10" s="25">
        <v>43930</v>
      </c>
      <c r="E10" s="25">
        <f t="shared" si="0"/>
        <v>43938</v>
      </c>
      <c r="F10" s="25">
        <f t="shared" si="1"/>
        <v>43936</v>
      </c>
      <c r="G10" s="35">
        <f t="shared" si="2"/>
        <v>2</v>
      </c>
      <c r="H10" s="25">
        <v>43951</v>
      </c>
      <c r="I10" s="24" t="s">
        <v>251</v>
      </c>
      <c r="J10" s="24">
        <v>334724</v>
      </c>
      <c r="K10" s="24" t="s">
        <v>252</v>
      </c>
      <c r="L10" s="28">
        <v>114.18</v>
      </c>
      <c r="M10" s="25" t="str">
        <f t="shared" si="3"/>
        <v>Apr</v>
      </c>
      <c r="N10" s="27">
        <f t="shared" si="4"/>
        <v>9</v>
      </c>
      <c r="O10" s="27">
        <f t="shared" si="5"/>
        <v>13</v>
      </c>
      <c r="P10" s="27">
        <f t="shared" si="6"/>
        <v>5.3436240000000002</v>
      </c>
    </row>
    <row r="11" spans="1:16" x14ac:dyDescent="0.3">
      <c r="A11" s="24" t="s">
        <v>257</v>
      </c>
      <c r="B11" s="24" t="s">
        <v>339</v>
      </c>
      <c r="C11" s="24">
        <v>545679</v>
      </c>
      <c r="D11" s="25">
        <v>43913</v>
      </c>
      <c r="E11" s="25">
        <f t="shared" si="0"/>
        <v>43921</v>
      </c>
      <c r="F11" s="25">
        <f t="shared" si="1"/>
        <v>43919</v>
      </c>
      <c r="G11" s="35">
        <f t="shared" si="2"/>
        <v>2</v>
      </c>
      <c r="H11" s="25">
        <v>43951</v>
      </c>
      <c r="I11" s="24" t="s">
        <v>251</v>
      </c>
      <c r="J11" s="24">
        <v>310607</v>
      </c>
      <c r="K11" s="24" t="s">
        <v>252</v>
      </c>
      <c r="L11" s="28">
        <v>930.93</v>
      </c>
      <c r="M11" s="25" t="str">
        <f t="shared" si="3"/>
        <v>Mar</v>
      </c>
      <c r="N11" s="27">
        <f t="shared" si="4"/>
        <v>23</v>
      </c>
      <c r="O11" s="27">
        <f t="shared" si="5"/>
        <v>30</v>
      </c>
      <c r="P11" s="27">
        <f t="shared" si="6"/>
        <v>100.54043999999999</v>
      </c>
    </row>
    <row r="12" spans="1:16" x14ac:dyDescent="0.3">
      <c r="A12" s="24" t="s">
        <v>258</v>
      </c>
      <c r="B12" s="24" t="s">
        <v>339</v>
      </c>
      <c r="C12" s="24">
        <v>545681</v>
      </c>
      <c r="D12" s="25">
        <v>43917</v>
      </c>
      <c r="E12" s="25">
        <f t="shared" si="0"/>
        <v>43927</v>
      </c>
      <c r="F12" s="25">
        <f t="shared" si="1"/>
        <v>43923</v>
      </c>
      <c r="G12" s="35">
        <f t="shared" si="2"/>
        <v>4</v>
      </c>
      <c r="H12" s="25">
        <v>43935</v>
      </c>
      <c r="I12" s="24" t="s">
        <v>249</v>
      </c>
      <c r="J12" s="24">
        <v>226225</v>
      </c>
      <c r="K12" s="24" t="s">
        <v>250</v>
      </c>
      <c r="L12" s="28">
        <v>466.29</v>
      </c>
      <c r="M12" s="25" t="str">
        <f t="shared" si="3"/>
        <v>Mar</v>
      </c>
      <c r="N12" s="27">
        <f t="shared" si="4"/>
        <v>27</v>
      </c>
      <c r="O12" s="27">
        <f t="shared" si="5"/>
        <v>8</v>
      </c>
      <c r="P12" s="27">
        <f t="shared" si="6"/>
        <v>13.429152</v>
      </c>
    </row>
    <row r="13" spans="1:16" x14ac:dyDescent="0.3">
      <c r="A13" s="24" t="s">
        <v>259</v>
      </c>
      <c r="B13" s="24" t="s">
        <v>339</v>
      </c>
      <c r="C13" s="24">
        <v>545682</v>
      </c>
      <c r="D13" s="25">
        <v>43912</v>
      </c>
      <c r="E13" s="25">
        <f t="shared" si="0"/>
        <v>43920</v>
      </c>
      <c r="F13" s="25">
        <f t="shared" si="1"/>
        <v>43918</v>
      </c>
      <c r="G13" s="35">
        <f t="shared" si="2"/>
        <v>2</v>
      </c>
      <c r="H13" s="25">
        <v>43948</v>
      </c>
      <c r="I13" s="24" t="s">
        <v>249</v>
      </c>
      <c r="J13" s="24">
        <v>223858</v>
      </c>
      <c r="K13" s="24" t="s">
        <v>250</v>
      </c>
      <c r="L13" s="28">
        <v>222.42</v>
      </c>
      <c r="M13" s="25" t="str">
        <f t="shared" si="3"/>
        <v>Mar</v>
      </c>
      <c r="N13" s="27">
        <f t="shared" si="4"/>
        <v>22</v>
      </c>
      <c r="O13" s="27">
        <f t="shared" si="5"/>
        <v>28</v>
      </c>
      <c r="P13" s="27">
        <f t="shared" si="6"/>
        <v>22.419936</v>
      </c>
    </row>
    <row r="14" spans="1:16" x14ac:dyDescent="0.3">
      <c r="A14" s="24" t="s">
        <v>260</v>
      </c>
      <c r="B14" s="24" t="s">
        <v>339</v>
      </c>
      <c r="C14" s="24">
        <v>545683</v>
      </c>
      <c r="D14" s="25">
        <v>43899</v>
      </c>
      <c r="E14" s="25">
        <f t="shared" si="0"/>
        <v>43907</v>
      </c>
      <c r="F14" s="25">
        <f t="shared" si="1"/>
        <v>43905</v>
      </c>
      <c r="G14" s="35">
        <f t="shared" si="2"/>
        <v>2</v>
      </c>
      <c r="H14" s="25">
        <v>43932</v>
      </c>
      <c r="I14" s="24" t="s">
        <v>249</v>
      </c>
      <c r="J14" s="24">
        <v>211781</v>
      </c>
      <c r="K14" s="24" t="s">
        <v>250</v>
      </c>
      <c r="L14" s="28">
        <v>679.8</v>
      </c>
      <c r="M14" s="25" t="str">
        <f t="shared" si="3"/>
        <v>Mar</v>
      </c>
      <c r="N14" s="27">
        <f t="shared" si="4"/>
        <v>9</v>
      </c>
      <c r="O14" s="27">
        <f t="shared" si="5"/>
        <v>25</v>
      </c>
      <c r="P14" s="27">
        <f t="shared" si="6"/>
        <v>61.181999999999995</v>
      </c>
    </row>
    <row r="15" spans="1:16" x14ac:dyDescent="0.3">
      <c r="A15" s="24" t="s">
        <v>261</v>
      </c>
      <c r="B15" s="24" t="s">
        <v>339</v>
      </c>
      <c r="C15" s="24">
        <v>545685</v>
      </c>
      <c r="D15" s="25">
        <v>43925</v>
      </c>
      <c r="E15" s="25">
        <f t="shared" si="0"/>
        <v>43934</v>
      </c>
      <c r="F15" s="25">
        <f t="shared" si="1"/>
        <v>43931</v>
      </c>
      <c r="G15" s="35">
        <f t="shared" si="2"/>
        <v>3</v>
      </c>
      <c r="H15" s="25">
        <v>43944</v>
      </c>
      <c r="I15" s="24" t="s">
        <v>249</v>
      </c>
      <c r="J15" s="24">
        <v>232805</v>
      </c>
      <c r="K15" s="24" t="s">
        <v>250</v>
      </c>
      <c r="L15" s="28">
        <v>171.93</v>
      </c>
      <c r="M15" s="25" t="str">
        <f t="shared" si="3"/>
        <v>Apr</v>
      </c>
      <c r="N15" s="27">
        <f t="shared" si="4"/>
        <v>4</v>
      </c>
      <c r="O15" s="27">
        <f t="shared" si="5"/>
        <v>10</v>
      </c>
      <c r="P15" s="27">
        <f t="shared" si="6"/>
        <v>6.1894799999999996</v>
      </c>
    </row>
    <row r="16" spans="1:16" x14ac:dyDescent="0.3">
      <c r="A16" s="24" t="s">
        <v>262</v>
      </c>
      <c r="B16" s="24" t="s">
        <v>339</v>
      </c>
      <c r="C16" s="24">
        <v>545687</v>
      </c>
      <c r="D16" s="25">
        <v>43885</v>
      </c>
      <c r="E16" s="25">
        <f t="shared" si="0"/>
        <v>43893</v>
      </c>
      <c r="F16" s="25">
        <f t="shared" si="1"/>
        <v>43891</v>
      </c>
      <c r="G16" s="35">
        <f t="shared" si="2"/>
        <v>2</v>
      </c>
      <c r="H16" s="25">
        <v>43927</v>
      </c>
      <c r="I16" s="24" t="s">
        <v>251</v>
      </c>
      <c r="J16" s="24">
        <v>312187</v>
      </c>
      <c r="K16" s="24" t="s">
        <v>252</v>
      </c>
      <c r="L16" s="28">
        <v>623.70000000000005</v>
      </c>
      <c r="M16" s="25" t="str">
        <f t="shared" si="3"/>
        <v>Feb</v>
      </c>
      <c r="N16" s="27">
        <f t="shared" si="4"/>
        <v>24</v>
      </c>
      <c r="O16" s="27">
        <f t="shared" si="5"/>
        <v>34</v>
      </c>
      <c r="P16" s="27">
        <f t="shared" si="6"/>
        <v>76.340879999999999</v>
      </c>
    </row>
    <row r="17" spans="1:16" x14ac:dyDescent="0.3">
      <c r="A17" s="24" t="s">
        <v>263</v>
      </c>
      <c r="B17" s="24" t="s">
        <v>339</v>
      </c>
      <c r="C17" s="24">
        <v>545689</v>
      </c>
      <c r="D17" s="25">
        <v>43919</v>
      </c>
      <c r="E17" s="25">
        <f t="shared" si="0"/>
        <v>43927</v>
      </c>
      <c r="F17" s="25">
        <f t="shared" si="1"/>
        <v>43925</v>
      </c>
      <c r="G17" s="35">
        <f t="shared" si="2"/>
        <v>2</v>
      </c>
      <c r="H17" s="25">
        <v>43945</v>
      </c>
      <c r="I17" s="24" t="s">
        <v>251</v>
      </c>
      <c r="J17" s="24">
        <v>319790</v>
      </c>
      <c r="K17" s="24" t="s">
        <v>252</v>
      </c>
      <c r="L17" s="28">
        <v>221.1</v>
      </c>
      <c r="M17" s="25" t="str">
        <f t="shared" si="3"/>
        <v>Mar</v>
      </c>
      <c r="N17" s="27">
        <f t="shared" si="4"/>
        <v>29</v>
      </c>
      <c r="O17" s="27">
        <f t="shared" si="5"/>
        <v>18</v>
      </c>
      <c r="P17" s="27">
        <f t="shared" si="6"/>
        <v>14.327279999999998</v>
      </c>
    </row>
    <row r="18" spans="1:16" x14ac:dyDescent="0.3">
      <c r="A18" s="24" t="s">
        <v>264</v>
      </c>
      <c r="B18" s="24" t="s">
        <v>339</v>
      </c>
      <c r="C18" s="24">
        <v>545690</v>
      </c>
      <c r="D18" s="25">
        <v>43930</v>
      </c>
      <c r="E18" s="25">
        <f t="shared" si="0"/>
        <v>43938</v>
      </c>
      <c r="F18" s="25">
        <f t="shared" si="1"/>
        <v>43936</v>
      </c>
      <c r="G18" s="35">
        <f t="shared" si="2"/>
        <v>2</v>
      </c>
      <c r="H18" s="25">
        <v>43949</v>
      </c>
      <c r="I18" s="24" t="s">
        <v>251</v>
      </c>
      <c r="J18" s="24">
        <v>327342</v>
      </c>
      <c r="K18" s="24" t="s">
        <v>252</v>
      </c>
      <c r="L18" s="28">
        <v>393.36</v>
      </c>
      <c r="M18" s="25" t="str">
        <f t="shared" si="3"/>
        <v>Apr</v>
      </c>
      <c r="N18" s="27">
        <f t="shared" si="4"/>
        <v>9</v>
      </c>
      <c r="O18" s="27">
        <f t="shared" si="5"/>
        <v>11</v>
      </c>
      <c r="P18" s="27">
        <f t="shared" si="6"/>
        <v>15.577055999999999</v>
      </c>
    </row>
    <row r="19" spans="1:16" x14ac:dyDescent="0.3">
      <c r="A19" s="24" t="s">
        <v>265</v>
      </c>
      <c r="B19" s="24" t="s">
        <v>339</v>
      </c>
      <c r="C19" s="24">
        <v>545691</v>
      </c>
      <c r="D19" s="25">
        <v>43899</v>
      </c>
      <c r="E19" s="25">
        <f t="shared" si="0"/>
        <v>43907</v>
      </c>
      <c r="F19" s="25">
        <f t="shared" si="1"/>
        <v>43905</v>
      </c>
      <c r="G19" s="35">
        <f t="shared" si="2"/>
        <v>2</v>
      </c>
      <c r="H19" s="25">
        <v>43942</v>
      </c>
      <c r="I19" s="24" t="s">
        <v>251</v>
      </c>
      <c r="J19" s="24">
        <v>335460</v>
      </c>
      <c r="K19" s="24" t="s">
        <v>252</v>
      </c>
      <c r="L19" s="28">
        <v>642.17999999999995</v>
      </c>
      <c r="M19" s="25" t="str">
        <f t="shared" si="3"/>
        <v>Mar</v>
      </c>
      <c r="N19" s="27">
        <f t="shared" si="4"/>
        <v>9</v>
      </c>
      <c r="O19" s="27">
        <f t="shared" si="5"/>
        <v>35</v>
      </c>
      <c r="P19" s="27">
        <f t="shared" si="6"/>
        <v>80.91467999999999</v>
      </c>
    </row>
    <row r="20" spans="1:16" x14ac:dyDescent="0.3">
      <c r="A20" s="24" t="s">
        <v>266</v>
      </c>
      <c r="B20" s="24" t="s">
        <v>339</v>
      </c>
      <c r="C20" s="24">
        <v>545692</v>
      </c>
      <c r="D20" s="25">
        <v>43909</v>
      </c>
      <c r="E20" s="25">
        <f t="shared" si="0"/>
        <v>43917</v>
      </c>
      <c r="F20" s="25">
        <f t="shared" si="1"/>
        <v>43915</v>
      </c>
      <c r="G20" s="35">
        <f t="shared" si="2"/>
        <v>2</v>
      </c>
      <c r="H20" s="25">
        <v>43951</v>
      </c>
      <c r="I20" s="24" t="s">
        <v>251</v>
      </c>
      <c r="J20" s="24">
        <v>323955</v>
      </c>
      <c r="K20" s="24" t="s">
        <v>252</v>
      </c>
      <c r="L20" s="28">
        <v>499.95</v>
      </c>
      <c r="M20" s="25" t="str">
        <f t="shared" si="3"/>
        <v>Mar</v>
      </c>
      <c r="N20" s="27">
        <f t="shared" si="4"/>
        <v>19</v>
      </c>
      <c r="O20" s="27">
        <f t="shared" si="5"/>
        <v>34</v>
      </c>
      <c r="P20" s="27">
        <f t="shared" si="6"/>
        <v>61.193879999999993</v>
      </c>
    </row>
    <row r="21" spans="1:16" x14ac:dyDescent="0.3">
      <c r="A21" s="24" t="s">
        <v>267</v>
      </c>
      <c r="B21" s="24" t="s">
        <v>339</v>
      </c>
      <c r="C21" s="24">
        <v>545693</v>
      </c>
      <c r="D21" s="25">
        <v>43890</v>
      </c>
      <c r="E21" s="25">
        <f t="shared" si="0"/>
        <v>43899</v>
      </c>
      <c r="F21" s="25">
        <f t="shared" si="1"/>
        <v>43896</v>
      </c>
      <c r="G21" s="35">
        <f t="shared" si="2"/>
        <v>3</v>
      </c>
      <c r="H21" s="25">
        <v>43928</v>
      </c>
      <c r="I21" s="24" t="s">
        <v>251</v>
      </c>
      <c r="J21" s="24">
        <v>316515</v>
      </c>
      <c r="K21" s="24" t="s">
        <v>252</v>
      </c>
      <c r="L21" s="28">
        <v>299.64</v>
      </c>
      <c r="M21" s="25" t="str">
        <f t="shared" si="3"/>
        <v>Feb</v>
      </c>
      <c r="N21" s="27">
        <f t="shared" si="4"/>
        <v>29</v>
      </c>
      <c r="O21" s="27">
        <f t="shared" si="5"/>
        <v>29</v>
      </c>
      <c r="P21" s="27">
        <f t="shared" si="6"/>
        <v>31.282415999999998</v>
      </c>
    </row>
    <row r="22" spans="1:16" x14ac:dyDescent="0.3">
      <c r="A22" s="24" t="s">
        <v>268</v>
      </c>
      <c r="B22" s="24" t="s">
        <v>339</v>
      </c>
      <c r="C22" s="24">
        <v>545695</v>
      </c>
      <c r="D22" s="25">
        <v>43912</v>
      </c>
      <c r="E22" s="25">
        <f t="shared" si="0"/>
        <v>43920</v>
      </c>
      <c r="F22" s="25">
        <f t="shared" si="1"/>
        <v>43918</v>
      </c>
      <c r="G22" s="35">
        <f t="shared" si="2"/>
        <v>2</v>
      </c>
      <c r="H22" s="25">
        <v>43951</v>
      </c>
      <c r="I22" s="24" t="s">
        <v>249</v>
      </c>
      <c r="J22" s="24">
        <v>231320</v>
      </c>
      <c r="K22" s="24" t="s">
        <v>250</v>
      </c>
      <c r="L22" s="28">
        <v>312.83999999999997</v>
      </c>
      <c r="M22" s="25" t="str">
        <f t="shared" si="3"/>
        <v>Mar</v>
      </c>
      <c r="N22" s="27">
        <f t="shared" si="4"/>
        <v>22</v>
      </c>
      <c r="O22" s="27">
        <f t="shared" si="5"/>
        <v>31</v>
      </c>
      <c r="P22" s="27">
        <f t="shared" si="6"/>
        <v>34.912943999999996</v>
      </c>
    </row>
    <row r="23" spans="1:16" x14ac:dyDescent="0.3">
      <c r="A23" s="24" t="s">
        <v>269</v>
      </c>
      <c r="B23" s="24" t="s">
        <v>339</v>
      </c>
      <c r="C23" s="24">
        <v>545696</v>
      </c>
      <c r="D23" s="25">
        <v>43904</v>
      </c>
      <c r="E23" s="25">
        <f t="shared" si="0"/>
        <v>43913</v>
      </c>
      <c r="F23" s="25">
        <f t="shared" si="1"/>
        <v>43910</v>
      </c>
      <c r="G23" s="35">
        <f t="shared" si="2"/>
        <v>3</v>
      </c>
      <c r="H23" s="25">
        <v>43926</v>
      </c>
      <c r="I23" s="24" t="s">
        <v>249</v>
      </c>
      <c r="J23" s="24">
        <v>213670</v>
      </c>
      <c r="K23" s="24" t="s">
        <v>250</v>
      </c>
      <c r="L23" s="28">
        <v>993.63</v>
      </c>
      <c r="M23" s="25" t="str">
        <f t="shared" si="3"/>
        <v>Mar</v>
      </c>
      <c r="N23" s="27">
        <f t="shared" si="4"/>
        <v>14</v>
      </c>
      <c r="O23" s="27">
        <f t="shared" si="5"/>
        <v>13</v>
      </c>
      <c r="P23" s="27">
        <f t="shared" si="6"/>
        <v>46.501884000000004</v>
      </c>
    </row>
    <row r="24" spans="1:16" x14ac:dyDescent="0.3">
      <c r="A24" s="24" t="s">
        <v>270</v>
      </c>
      <c r="B24" s="24" t="s">
        <v>339</v>
      </c>
      <c r="C24" s="24">
        <v>545697</v>
      </c>
      <c r="D24" s="25">
        <v>43917</v>
      </c>
      <c r="E24" s="25">
        <f t="shared" si="0"/>
        <v>43927</v>
      </c>
      <c r="F24" s="25">
        <f t="shared" si="1"/>
        <v>43923</v>
      </c>
      <c r="G24" s="35">
        <f t="shared" si="2"/>
        <v>4</v>
      </c>
      <c r="H24" s="25">
        <v>43922</v>
      </c>
      <c r="I24" s="24" t="s">
        <v>249</v>
      </c>
      <c r="J24" s="24">
        <v>226166</v>
      </c>
      <c r="K24" s="24" t="s">
        <v>250</v>
      </c>
      <c r="L24" s="28">
        <v>1053.69</v>
      </c>
      <c r="M24" s="25" t="str">
        <f t="shared" si="3"/>
        <v>Mar</v>
      </c>
      <c r="N24" s="27">
        <f t="shared" si="4"/>
        <v>27</v>
      </c>
      <c r="O24" s="27">
        <f t="shared" si="5"/>
        <v>-5</v>
      </c>
      <c r="P24" s="27">
        <f t="shared" si="6"/>
        <v>-18.966419999999999</v>
      </c>
    </row>
    <row r="25" spans="1:16" x14ac:dyDescent="0.3">
      <c r="A25" s="24" t="s">
        <v>271</v>
      </c>
      <c r="B25" s="24" t="s">
        <v>339</v>
      </c>
      <c r="C25" s="24">
        <v>545698</v>
      </c>
      <c r="D25" s="25">
        <v>43929</v>
      </c>
      <c r="E25" s="25">
        <f t="shared" si="0"/>
        <v>43937</v>
      </c>
      <c r="F25" s="25">
        <f t="shared" si="1"/>
        <v>43935</v>
      </c>
      <c r="G25" s="35">
        <f t="shared" si="2"/>
        <v>2</v>
      </c>
      <c r="H25" s="25">
        <v>43951</v>
      </c>
      <c r="I25" s="24" t="s">
        <v>251</v>
      </c>
      <c r="J25" s="24">
        <v>316479</v>
      </c>
      <c r="K25" s="24" t="s">
        <v>252</v>
      </c>
      <c r="L25" s="28">
        <v>1047.75</v>
      </c>
      <c r="M25" s="25" t="str">
        <f t="shared" si="3"/>
        <v>Apr</v>
      </c>
      <c r="N25" s="27">
        <f t="shared" si="4"/>
        <v>8</v>
      </c>
      <c r="O25" s="27">
        <f t="shared" si="5"/>
        <v>14</v>
      </c>
      <c r="P25" s="27">
        <f t="shared" si="6"/>
        <v>52.806600000000003</v>
      </c>
    </row>
    <row r="26" spans="1:16" x14ac:dyDescent="0.3">
      <c r="A26" s="24" t="s">
        <v>272</v>
      </c>
      <c r="B26" s="24" t="s">
        <v>339</v>
      </c>
      <c r="C26" s="24">
        <v>545700</v>
      </c>
      <c r="D26" s="25">
        <v>43888</v>
      </c>
      <c r="E26" s="25">
        <f t="shared" si="0"/>
        <v>43896</v>
      </c>
      <c r="F26" s="25">
        <f t="shared" si="1"/>
        <v>43894</v>
      </c>
      <c r="G26" s="35">
        <f t="shared" si="2"/>
        <v>2</v>
      </c>
      <c r="H26" s="25">
        <v>43929</v>
      </c>
      <c r="I26" s="24" t="s">
        <v>249</v>
      </c>
      <c r="J26" s="24">
        <v>230046</v>
      </c>
      <c r="K26" s="24" t="s">
        <v>250</v>
      </c>
      <c r="L26" s="28">
        <v>1096.92</v>
      </c>
      <c r="M26" s="25" t="str">
        <f t="shared" si="3"/>
        <v>Feb</v>
      </c>
      <c r="N26" s="27">
        <f t="shared" si="4"/>
        <v>27</v>
      </c>
      <c r="O26" s="27">
        <f t="shared" si="5"/>
        <v>33</v>
      </c>
      <c r="P26" s="27">
        <f t="shared" si="6"/>
        <v>130.31409600000001</v>
      </c>
    </row>
    <row r="27" spans="1:16" x14ac:dyDescent="0.3">
      <c r="A27" s="24" t="s">
        <v>273</v>
      </c>
      <c r="B27" s="24" t="s">
        <v>339</v>
      </c>
      <c r="C27" s="24">
        <v>545702</v>
      </c>
      <c r="D27" s="25">
        <v>43886</v>
      </c>
      <c r="E27" s="25">
        <f t="shared" si="0"/>
        <v>43894</v>
      </c>
      <c r="F27" s="25">
        <f t="shared" si="1"/>
        <v>43892</v>
      </c>
      <c r="G27" s="35">
        <f t="shared" si="2"/>
        <v>2</v>
      </c>
      <c r="H27" s="25">
        <v>43928</v>
      </c>
      <c r="I27" s="24" t="s">
        <v>249</v>
      </c>
      <c r="J27" s="24">
        <v>224680</v>
      </c>
      <c r="K27" s="24" t="s">
        <v>250</v>
      </c>
      <c r="L27" s="28">
        <v>257.07</v>
      </c>
      <c r="M27" s="25" t="str">
        <f t="shared" si="3"/>
        <v>Feb</v>
      </c>
      <c r="N27" s="27">
        <f t="shared" si="4"/>
        <v>25</v>
      </c>
      <c r="O27" s="27">
        <f t="shared" si="5"/>
        <v>34</v>
      </c>
      <c r="P27" s="27">
        <f t="shared" si="6"/>
        <v>31.465367999999998</v>
      </c>
    </row>
    <row r="28" spans="1:16" x14ac:dyDescent="0.3">
      <c r="A28" s="24" t="s">
        <v>274</v>
      </c>
      <c r="B28" s="24" t="s">
        <v>339</v>
      </c>
      <c r="C28" s="24">
        <v>545703</v>
      </c>
      <c r="D28" s="25">
        <v>43945</v>
      </c>
      <c r="E28" s="25">
        <f t="shared" si="0"/>
        <v>43955</v>
      </c>
      <c r="F28" s="25">
        <f t="shared" si="1"/>
        <v>43951</v>
      </c>
      <c r="G28" s="35">
        <f t="shared" si="2"/>
        <v>4</v>
      </c>
      <c r="H28" s="25">
        <v>43949</v>
      </c>
      <c r="I28" s="24" t="s">
        <v>249</v>
      </c>
      <c r="J28" s="24">
        <v>238023</v>
      </c>
      <c r="K28" s="24" t="s">
        <v>250</v>
      </c>
      <c r="L28" s="28">
        <v>215.49</v>
      </c>
      <c r="M28" s="25" t="str">
        <f t="shared" si="3"/>
        <v>Apr</v>
      </c>
      <c r="N28" s="27">
        <f t="shared" si="4"/>
        <v>24</v>
      </c>
      <c r="O28" s="27">
        <f t="shared" si="5"/>
        <v>-6</v>
      </c>
      <c r="P28" s="27">
        <f t="shared" si="6"/>
        <v>-4.6545840000000007</v>
      </c>
    </row>
    <row r="29" spans="1:16" x14ac:dyDescent="0.3">
      <c r="A29" s="24" t="s">
        <v>275</v>
      </c>
      <c r="B29" s="24" t="s">
        <v>339</v>
      </c>
      <c r="C29" s="24">
        <v>545705</v>
      </c>
      <c r="D29" s="25">
        <v>43926</v>
      </c>
      <c r="E29" s="25">
        <f t="shared" si="0"/>
        <v>43934</v>
      </c>
      <c r="F29" s="25">
        <f t="shared" si="1"/>
        <v>43932</v>
      </c>
      <c r="G29" s="35">
        <f t="shared" si="2"/>
        <v>2</v>
      </c>
      <c r="H29" s="25">
        <v>43945</v>
      </c>
      <c r="I29" s="24" t="s">
        <v>249</v>
      </c>
      <c r="J29" s="24">
        <v>224184</v>
      </c>
      <c r="K29" s="24" t="s">
        <v>250</v>
      </c>
      <c r="L29" s="28">
        <v>455.07</v>
      </c>
      <c r="M29" s="25" t="str">
        <f t="shared" si="3"/>
        <v>Apr</v>
      </c>
      <c r="N29" s="27">
        <f t="shared" si="4"/>
        <v>5</v>
      </c>
      <c r="O29" s="27">
        <f t="shared" si="5"/>
        <v>11</v>
      </c>
      <c r="P29" s="27">
        <f t="shared" si="6"/>
        <v>18.020771999999997</v>
      </c>
    </row>
    <row r="30" spans="1:16" x14ac:dyDescent="0.3">
      <c r="A30" s="24" t="s">
        <v>276</v>
      </c>
      <c r="B30" s="24" t="s">
        <v>339</v>
      </c>
      <c r="C30" s="24">
        <v>545706</v>
      </c>
      <c r="D30" s="25">
        <v>43923</v>
      </c>
      <c r="E30" s="25">
        <f t="shared" si="0"/>
        <v>43931</v>
      </c>
      <c r="F30" s="25">
        <f t="shared" si="1"/>
        <v>43929</v>
      </c>
      <c r="G30" s="35">
        <f t="shared" si="2"/>
        <v>2</v>
      </c>
      <c r="H30" s="25">
        <v>43930</v>
      </c>
      <c r="I30" s="24" t="s">
        <v>249</v>
      </c>
      <c r="J30" s="24">
        <v>216205</v>
      </c>
      <c r="K30" s="24" t="s">
        <v>250</v>
      </c>
      <c r="L30" s="28">
        <v>711.81</v>
      </c>
      <c r="M30" s="25" t="str">
        <f t="shared" si="3"/>
        <v>Apr</v>
      </c>
      <c r="N30" s="27">
        <f t="shared" si="4"/>
        <v>2</v>
      </c>
      <c r="O30" s="27">
        <f t="shared" si="5"/>
        <v>-1</v>
      </c>
      <c r="P30" s="27">
        <f t="shared" si="6"/>
        <v>-2.5625159999999996</v>
      </c>
    </row>
    <row r="31" spans="1:16" x14ac:dyDescent="0.3">
      <c r="A31" s="24" t="s">
        <v>277</v>
      </c>
      <c r="B31" s="24" t="s">
        <v>339</v>
      </c>
      <c r="C31" s="24">
        <v>545707</v>
      </c>
      <c r="D31" s="25">
        <v>43911</v>
      </c>
      <c r="E31" s="25">
        <f t="shared" si="0"/>
        <v>43920</v>
      </c>
      <c r="F31" s="25">
        <f t="shared" si="1"/>
        <v>43917</v>
      </c>
      <c r="G31" s="35">
        <f t="shared" si="2"/>
        <v>3</v>
      </c>
      <c r="H31" s="25">
        <v>43925</v>
      </c>
      <c r="I31" s="24" t="s">
        <v>251</v>
      </c>
      <c r="J31" s="24">
        <v>331383</v>
      </c>
      <c r="K31" s="24" t="s">
        <v>252</v>
      </c>
      <c r="L31" s="28">
        <v>78.540000000000006</v>
      </c>
      <c r="M31" s="25" t="str">
        <f t="shared" si="3"/>
        <v>Mar</v>
      </c>
      <c r="N31" s="27">
        <f t="shared" si="4"/>
        <v>21</v>
      </c>
      <c r="O31" s="27">
        <f t="shared" si="5"/>
        <v>5</v>
      </c>
      <c r="P31" s="27">
        <f t="shared" si="6"/>
        <v>1.4137200000000001</v>
      </c>
    </row>
    <row r="32" spans="1:16" x14ac:dyDescent="0.3">
      <c r="A32" s="24" t="s">
        <v>278</v>
      </c>
      <c r="B32" s="24" t="s">
        <v>339</v>
      </c>
      <c r="C32" s="24">
        <v>545708</v>
      </c>
      <c r="D32" s="25">
        <v>43892</v>
      </c>
      <c r="E32" s="25">
        <f t="shared" si="0"/>
        <v>43900</v>
      </c>
      <c r="F32" s="25">
        <f t="shared" si="1"/>
        <v>43898</v>
      </c>
      <c r="G32" s="35">
        <f t="shared" si="2"/>
        <v>2</v>
      </c>
      <c r="H32" s="25">
        <v>43927</v>
      </c>
      <c r="I32" s="24" t="s">
        <v>251</v>
      </c>
      <c r="J32" s="24">
        <v>335282</v>
      </c>
      <c r="K32" s="24" t="s">
        <v>252</v>
      </c>
      <c r="L32" s="28">
        <v>302.61</v>
      </c>
      <c r="M32" s="25" t="str">
        <f t="shared" si="3"/>
        <v>Mar</v>
      </c>
      <c r="N32" s="27">
        <f t="shared" si="4"/>
        <v>2</v>
      </c>
      <c r="O32" s="27">
        <f t="shared" si="5"/>
        <v>27</v>
      </c>
      <c r="P32" s="27">
        <f t="shared" si="6"/>
        <v>29.413692000000001</v>
      </c>
    </row>
    <row r="33" spans="1:16" x14ac:dyDescent="0.3">
      <c r="A33" s="24" t="s">
        <v>279</v>
      </c>
      <c r="B33" s="24" t="s">
        <v>339</v>
      </c>
      <c r="C33" s="24">
        <v>545710</v>
      </c>
      <c r="D33" s="25">
        <v>43886</v>
      </c>
      <c r="E33" s="25">
        <f t="shared" si="0"/>
        <v>43894</v>
      </c>
      <c r="F33" s="25">
        <f t="shared" si="1"/>
        <v>43892</v>
      </c>
      <c r="G33" s="35">
        <f t="shared" si="2"/>
        <v>2</v>
      </c>
      <c r="H33" s="25">
        <v>43931</v>
      </c>
      <c r="I33" s="24" t="s">
        <v>251</v>
      </c>
      <c r="J33" s="24">
        <v>330858</v>
      </c>
      <c r="K33" s="24" t="s">
        <v>252</v>
      </c>
      <c r="L33" s="28">
        <v>426.03</v>
      </c>
      <c r="M33" s="25" t="str">
        <f t="shared" si="3"/>
        <v>Feb</v>
      </c>
      <c r="N33" s="27">
        <f t="shared" si="4"/>
        <v>25</v>
      </c>
      <c r="O33" s="27">
        <f t="shared" si="5"/>
        <v>37</v>
      </c>
      <c r="P33" s="27">
        <f t="shared" si="6"/>
        <v>56.747195999999988</v>
      </c>
    </row>
    <row r="34" spans="1:16" x14ac:dyDescent="0.3">
      <c r="A34" s="24" t="s">
        <v>280</v>
      </c>
      <c r="B34" s="24" t="s">
        <v>339</v>
      </c>
      <c r="C34" s="24">
        <v>545711</v>
      </c>
      <c r="D34" s="25">
        <v>43899</v>
      </c>
      <c r="E34" s="25">
        <f t="shared" si="0"/>
        <v>43907</v>
      </c>
      <c r="F34" s="25">
        <f t="shared" si="1"/>
        <v>43905</v>
      </c>
      <c r="G34" s="35">
        <f t="shared" si="2"/>
        <v>2</v>
      </c>
      <c r="H34" s="25">
        <v>43932</v>
      </c>
      <c r="I34" s="24" t="s">
        <v>249</v>
      </c>
      <c r="J34" s="24">
        <v>238202</v>
      </c>
      <c r="K34" s="24" t="s">
        <v>250</v>
      </c>
      <c r="L34" s="28">
        <v>489.72</v>
      </c>
      <c r="M34" s="25" t="str">
        <f t="shared" si="3"/>
        <v>Mar</v>
      </c>
      <c r="N34" s="27">
        <f t="shared" si="4"/>
        <v>9</v>
      </c>
      <c r="O34" s="27">
        <f t="shared" si="5"/>
        <v>25</v>
      </c>
      <c r="P34" s="27">
        <f t="shared" si="6"/>
        <v>44.074800000000003</v>
      </c>
    </row>
    <row r="35" spans="1:16" x14ac:dyDescent="0.3">
      <c r="A35" s="24" t="s">
        <v>281</v>
      </c>
      <c r="B35" s="24" t="s">
        <v>339</v>
      </c>
      <c r="C35" s="24">
        <v>545713</v>
      </c>
      <c r="D35" s="25">
        <v>43915</v>
      </c>
      <c r="E35" s="25">
        <f t="shared" si="0"/>
        <v>43923</v>
      </c>
      <c r="F35" s="25">
        <f t="shared" si="1"/>
        <v>43921</v>
      </c>
      <c r="G35" s="35">
        <f t="shared" si="2"/>
        <v>2</v>
      </c>
      <c r="H35" s="25">
        <v>43949</v>
      </c>
      <c r="I35" s="24" t="s">
        <v>249</v>
      </c>
      <c r="J35" s="24">
        <v>217217</v>
      </c>
      <c r="K35" s="24" t="s">
        <v>250</v>
      </c>
      <c r="L35" s="28">
        <v>352.44</v>
      </c>
      <c r="M35" s="25" t="str">
        <f t="shared" si="3"/>
        <v>Mar</v>
      </c>
      <c r="N35" s="27">
        <f t="shared" si="4"/>
        <v>25</v>
      </c>
      <c r="O35" s="27">
        <f t="shared" si="5"/>
        <v>26</v>
      </c>
      <c r="P35" s="27">
        <f t="shared" si="6"/>
        <v>32.988384000000003</v>
      </c>
    </row>
    <row r="36" spans="1:16" x14ac:dyDescent="0.3">
      <c r="A36" s="24" t="s">
        <v>282</v>
      </c>
      <c r="B36" s="24" t="s">
        <v>339</v>
      </c>
      <c r="C36" s="24">
        <v>545715</v>
      </c>
      <c r="D36" s="25">
        <v>43912</v>
      </c>
      <c r="E36" s="25">
        <f t="shared" si="0"/>
        <v>43920</v>
      </c>
      <c r="F36" s="25">
        <f t="shared" si="1"/>
        <v>43918</v>
      </c>
      <c r="G36" s="35">
        <f t="shared" si="2"/>
        <v>2</v>
      </c>
      <c r="H36" s="25">
        <v>43937</v>
      </c>
      <c r="I36" s="24" t="s">
        <v>249</v>
      </c>
      <c r="J36" s="24">
        <v>234637</v>
      </c>
      <c r="K36" s="24" t="s">
        <v>250</v>
      </c>
      <c r="L36" s="28">
        <v>238.59</v>
      </c>
      <c r="M36" s="25" t="str">
        <f t="shared" si="3"/>
        <v>Mar</v>
      </c>
      <c r="N36" s="27">
        <f t="shared" si="4"/>
        <v>22</v>
      </c>
      <c r="O36" s="27">
        <f t="shared" si="5"/>
        <v>17</v>
      </c>
      <c r="P36" s="27">
        <f t="shared" si="6"/>
        <v>14.601708</v>
      </c>
    </row>
    <row r="37" spans="1:16" x14ac:dyDescent="0.3">
      <c r="A37" s="24" t="s">
        <v>283</v>
      </c>
      <c r="B37" s="24" t="s">
        <v>339</v>
      </c>
      <c r="C37" s="24">
        <v>545716</v>
      </c>
      <c r="D37" s="25">
        <v>43936</v>
      </c>
      <c r="E37" s="25">
        <f t="shared" si="0"/>
        <v>43944</v>
      </c>
      <c r="F37" s="25">
        <f t="shared" si="1"/>
        <v>43942</v>
      </c>
      <c r="G37" s="35">
        <f t="shared" si="2"/>
        <v>2</v>
      </c>
      <c r="H37" s="25">
        <v>43941</v>
      </c>
      <c r="I37" s="24" t="s">
        <v>251</v>
      </c>
      <c r="J37" s="24">
        <v>332725</v>
      </c>
      <c r="K37" s="24" t="s">
        <v>252</v>
      </c>
      <c r="L37" s="28">
        <v>549.12</v>
      </c>
      <c r="M37" s="25" t="str">
        <f t="shared" si="3"/>
        <v>Apr</v>
      </c>
      <c r="N37" s="27">
        <f t="shared" si="4"/>
        <v>15</v>
      </c>
      <c r="O37" s="27">
        <f t="shared" si="5"/>
        <v>-3</v>
      </c>
      <c r="P37" s="27">
        <f t="shared" si="6"/>
        <v>-5.9304960000000007</v>
      </c>
    </row>
    <row r="38" spans="1:16" x14ac:dyDescent="0.3">
      <c r="A38" s="24" t="s">
        <v>284</v>
      </c>
      <c r="B38" s="24" t="s">
        <v>339</v>
      </c>
      <c r="C38" s="24">
        <v>545718</v>
      </c>
      <c r="D38" s="25">
        <v>43893</v>
      </c>
      <c r="E38" s="25">
        <f t="shared" si="0"/>
        <v>43901</v>
      </c>
      <c r="F38" s="25">
        <f t="shared" si="1"/>
        <v>43899</v>
      </c>
      <c r="G38" s="35">
        <f t="shared" si="2"/>
        <v>2</v>
      </c>
      <c r="H38" s="25">
        <v>43923</v>
      </c>
      <c r="I38" s="24" t="s">
        <v>249</v>
      </c>
      <c r="J38" s="24">
        <v>227351</v>
      </c>
      <c r="K38" s="24" t="s">
        <v>250</v>
      </c>
      <c r="L38" s="28">
        <v>322.41000000000003</v>
      </c>
      <c r="M38" s="25" t="str">
        <f t="shared" si="3"/>
        <v>Mar</v>
      </c>
      <c r="N38" s="27">
        <f t="shared" si="4"/>
        <v>3</v>
      </c>
      <c r="O38" s="27">
        <f t="shared" si="5"/>
        <v>22</v>
      </c>
      <c r="P38" s="27">
        <f t="shared" si="6"/>
        <v>25.534872</v>
      </c>
    </row>
    <row r="39" spans="1:16" x14ac:dyDescent="0.3">
      <c r="A39" s="24" t="s">
        <v>285</v>
      </c>
      <c r="B39" s="24" t="s">
        <v>339</v>
      </c>
      <c r="C39" s="24">
        <v>545719</v>
      </c>
      <c r="D39" s="25">
        <v>43892</v>
      </c>
      <c r="E39" s="25">
        <f t="shared" si="0"/>
        <v>43900</v>
      </c>
      <c r="F39" s="25">
        <f t="shared" si="1"/>
        <v>43898</v>
      </c>
      <c r="G39" s="35">
        <f t="shared" si="2"/>
        <v>2</v>
      </c>
      <c r="H39" s="25">
        <v>43934</v>
      </c>
      <c r="I39" s="24" t="s">
        <v>251</v>
      </c>
      <c r="J39" s="24">
        <v>336345</v>
      </c>
      <c r="K39" s="24" t="s">
        <v>252</v>
      </c>
      <c r="L39" s="28">
        <v>644.82000000000005</v>
      </c>
      <c r="M39" s="25" t="str">
        <f t="shared" si="3"/>
        <v>Mar</v>
      </c>
      <c r="N39" s="27">
        <f t="shared" si="4"/>
        <v>2</v>
      </c>
      <c r="O39" s="27">
        <f t="shared" si="5"/>
        <v>34</v>
      </c>
      <c r="P39" s="27">
        <f t="shared" si="6"/>
        <v>78.925967999999997</v>
      </c>
    </row>
    <row r="40" spans="1:16" x14ac:dyDescent="0.3">
      <c r="A40" s="24" t="s">
        <v>286</v>
      </c>
      <c r="B40" s="24" t="s">
        <v>339</v>
      </c>
      <c r="C40" s="24">
        <v>545721</v>
      </c>
      <c r="D40" s="25">
        <v>43923</v>
      </c>
      <c r="E40" s="25">
        <f t="shared" si="0"/>
        <v>43931</v>
      </c>
      <c r="F40" s="25">
        <f t="shared" si="1"/>
        <v>43929</v>
      </c>
      <c r="G40" s="35">
        <f t="shared" si="2"/>
        <v>2</v>
      </c>
      <c r="H40" s="25">
        <v>43944</v>
      </c>
      <c r="I40" s="24" t="s">
        <v>251</v>
      </c>
      <c r="J40" s="24">
        <v>338595</v>
      </c>
      <c r="K40" s="24" t="s">
        <v>252</v>
      </c>
      <c r="L40" s="28">
        <v>113.19</v>
      </c>
      <c r="M40" s="25" t="str">
        <f t="shared" si="3"/>
        <v>Apr</v>
      </c>
      <c r="N40" s="27">
        <f t="shared" si="4"/>
        <v>2</v>
      </c>
      <c r="O40" s="27">
        <f t="shared" si="5"/>
        <v>13</v>
      </c>
      <c r="P40" s="27">
        <f t="shared" si="6"/>
        <v>5.2972919999999997</v>
      </c>
    </row>
    <row r="41" spans="1:16" x14ac:dyDescent="0.3">
      <c r="A41" s="24" t="s">
        <v>287</v>
      </c>
      <c r="B41" s="24" t="s">
        <v>339</v>
      </c>
      <c r="C41" s="24">
        <v>545722</v>
      </c>
      <c r="D41" s="25">
        <v>43941</v>
      </c>
      <c r="E41" s="25">
        <f t="shared" si="0"/>
        <v>43949</v>
      </c>
      <c r="F41" s="25">
        <f t="shared" si="1"/>
        <v>43947</v>
      </c>
      <c r="G41" s="35">
        <f t="shared" si="2"/>
        <v>2</v>
      </c>
      <c r="H41" s="25">
        <v>43949</v>
      </c>
      <c r="I41" s="24" t="s">
        <v>251</v>
      </c>
      <c r="J41" s="24">
        <v>325149</v>
      </c>
      <c r="K41" s="24" t="s">
        <v>252</v>
      </c>
      <c r="L41" s="28">
        <v>449.13</v>
      </c>
      <c r="M41" s="25" t="str">
        <f t="shared" si="3"/>
        <v>Apr</v>
      </c>
      <c r="N41" s="27">
        <f t="shared" si="4"/>
        <v>20</v>
      </c>
      <c r="O41" s="27">
        <f t="shared" si="5"/>
        <v>0</v>
      </c>
      <c r="P41" s="27">
        <f t="shared" si="6"/>
        <v>0</v>
      </c>
    </row>
    <row r="42" spans="1:16" x14ac:dyDescent="0.3">
      <c r="A42" s="24" t="s">
        <v>288</v>
      </c>
      <c r="B42" s="24" t="s">
        <v>339</v>
      </c>
      <c r="C42" s="24">
        <v>545723</v>
      </c>
      <c r="D42" s="25">
        <v>43911</v>
      </c>
      <c r="E42" s="25">
        <f t="shared" si="0"/>
        <v>43920</v>
      </c>
      <c r="F42" s="25">
        <f t="shared" si="1"/>
        <v>43917</v>
      </c>
      <c r="G42" s="35">
        <f t="shared" si="2"/>
        <v>3</v>
      </c>
      <c r="H42" s="25">
        <v>43933</v>
      </c>
      <c r="I42" s="24" t="s">
        <v>249</v>
      </c>
      <c r="J42" s="24">
        <v>227994</v>
      </c>
      <c r="K42" s="24" t="s">
        <v>250</v>
      </c>
      <c r="L42" s="28">
        <v>819.06</v>
      </c>
      <c r="M42" s="25" t="str">
        <f t="shared" si="3"/>
        <v>Mar</v>
      </c>
      <c r="N42" s="27">
        <f t="shared" si="4"/>
        <v>21</v>
      </c>
      <c r="O42" s="27">
        <f t="shared" si="5"/>
        <v>13</v>
      </c>
      <c r="P42" s="27">
        <f t="shared" si="6"/>
        <v>38.332008000000002</v>
      </c>
    </row>
    <row r="43" spans="1:16" x14ac:dyDescent="0.3">
      <c r="A43" s="24" t="s">
        <v>289</v>
      </c>
      <c r="B43" s="24" t="s">
        <v>339</v>
      </c>
      <c r="C43" s="24">
        <v>545724</v>
      </c>
      <c r="D43" s="25">
        <v>43880</v>
      </c>
      <c r="E43" s="25">
        <f t="shared" si="0"/>
        <v>43888</v>
      </c>
      <c r="F43" s="25">
        <f t="shared" si="1"/>
        <v>43886</v>
      </c>
      <c r="G43" s="35">
        <f t="shared" si="2"/>
        <v>2</v>
      </c>
      <c r="H43" s="25">
        <v>43924</v>
      </c>
      <c r="I43" s="24" t="s">
        <v>249</v>
      </c>
      <c r="J43" s="24">
        <v>222399</v>
      </c>
      <c r="K43" s="24" t="s">
        <v>250</v>
      </c>
      <c r="L43" s="28">
        <v>1019.04</v>
      </c>
      <c r="M43" s="25" t="str">
        <f t="shared" si="3"/>
        <v>Feb</v>
      </c>
      <c r="N43" s="27">
        <f t="shared" si="4"/>
        <v>19</v>
      </c>
      <c r="O43" s="27">
        <f t="shared" si="5"/>
        <v>36</v>
      </c>
      <c r="P43" s="27">
        <f t="shared" si="6"/>
        <v>132.06758399999998</v>
      </c>
    </row>
    <row r="44" spans="1:16" x14ac:dyDescent="0.3">
      <c r="A44" s="24" t="s">
        <v>290</v>
      </c>
      <c r="B44" s="24" t="s">
        <v>339</v>
      </c>
      <c r="C44" s="24">
        <v>545725</v>
      </c>
      <c r="D44" s="25">
        <v>43919</v>
      </c>
      <c r="E44" s="25">
        <f t="shared" si="0"/>
        <v>43927</v>
      </c>
      <c r="F44" s="25">
        <f t="shared" si="1"/>
        <v>43925</v>
      </c>
      <c r="G44" s="35">
        <f t="shared" si="2"/>
        <v>2</v>
      </c>
      <c r="H44" s="25">
        <v>43935</v>
      </c>
      <c r="I44" s="24" t="s">
        <v>251</v>
      </c>
      <c r="J44" s="24">
        <v>316436</v>
      </c>
      <c r="K44" s="24" t="s">
        <v>252</v>
      </c>
      <c r="L44" s="28">
        <v>736.23</v>
      </c>
      <c r="M44" s="25" t="str">
        <f t="shared" si="3"/>
        <v>Mar</v>
      </c>
      <c r="N44" s="27">
        <f t="shared" si="4"/>
        <v>29</v>
      </c>
      <c r="O44" s="27">
        <f t="shared" si="5"/>
        <v>8</v>
      </c>
      <c r="P44" s="27">
        <f t="shared" si="6"/>
        <v>21.203423999999998</v>
      </c>
    </row>
    <row r="45" spans="1:16" x14ac:dyDescent="0.3">
      <c r="A45" s="24" t="s">
        <v>291</v>
      </c>
      <c r="B45" s="24" t="s">
        <v>339</v>
      </c>
      <c r="C45" s="24">
        <v>545726</v>
      </c>
      <c r="D45" s="25">
        <v>43895</v>
      </c>
      <c r="E45" s="25">
        <f t="shared" si="0"/>
        <v>43903</v>
      </c>
      <c r="F45" s="25">
        <f t="shared" si="1"/>
        <v>43901</v>
      </c>
      <c r="G45" s="35">
        <f t="shared" si="2"/>
        <v>2</v>
      </c>
      <c r="H45" s="25">
        <v>43937</v>
      </c>
      <c r="I45" s="24" t="s">
        <v>251</v>
      </c>
      <c r="J45" s="24">
        <v>312603</v>
      </c>
      <c r="K45" s="24" t="s">
        <v>252</v>
      </c>
      <c r="L45" s="28">
        <v>-600.27</v>
      </c>
      <c r="M45" s="25" t="str">
        <f t="shared" si="3"/>
        <v>Mar</v>
      </c>
      <c r="N45" s="27">
        <f t="shared" si="4"/>
        <v>5</v>
      </c>
      <c r="O45" s="27">
        <f t="shared" si="5"/>
        <v>34</v>
      </c>
      <c r="P45" s="27">
        <f t="shared" si="6"/>
        <v>-73.473047999999991</v>
      </c>
    </row>
    <row r="46" spans="1:16" x14ac:dyDescent="0.3">
      <c r="A46" s="24" t="s">
        <v>292</v>
      </c>
      <c r="B46" s="24" t="s">
        <v>339</v>
      </c>
      <c r="C46" s="24">
        <v>545727</v>
      </c>
      <c r="D46" s="25">
        <v>43907</v>
      </c>
      <c r="E46" s="25">
        <f t="shared" si="0"/>
        <v>43915</v>
      </c>
      <c r="F46" s="25">
        <f t="shared" si="1"/>
        <v>43913</v>
      </c>
      <c r="G46" s="35">
        <f t="shared" si="2"/>
        <v>2</v>
      </c>
      <c r="H46" s="25">
        <v>43929</v>
      </c>
      <c r="I46" s="24" t="s">
        <v>251</v>
      </c>
      <c r="J46" s="24">
        <v>339907</v>
      </c>
      <c r="K46" s="24" t="s">
        <v>252</v>
      </c>
      <c r="L46" s="28">
        <v>480.81</v>
      </c>
      <c r="M46" s="25" t="str">
        <f t="shared" si="3"/>
        <v>Mar</v>
      </c>
      <c r="N46" s="27">
        <f t="shared" si="4"/>
        <v>17</v>
      </c>
      <c r="O46" s="27">
        <f t="shared" si="5"/>
        <v>14</v>
      </c>
      <c r="P46" s="27">
        <f t="shared" si="6"/>
        <v>24.232824000000001</v>
      </c>
    </row>
    <row r="47" spans="1:16" x14ac:dyDescent="0.3">
      <c r="A47" s="24" t="s">
        <v>293</v>
      </c>
      <c r="B47" s="24" t="s">
        <v>339</v>
      </c>
      <c r="C47" s="24">
        <v>545729</v>
      </c>
      <c r="D47" s="25">
        <v>43908</v>
      </c>
      <c r="E47" s="25">
        <f t="shared" si="0"/>
        <v>43916</v>
      </c>
      <c r="F47" s="25">
        <f t="shared" si="1"/>
        <v>43914</v>
      </c>
      <c r="G47" s="35">
        <f t="shared" si="2"/>
        <v>2</v>
      </c>
      <c r="H47" s="25">
        <v>43948</v>
      </c>
      <c r="I47" s="24" t="s">
        <v>249</v>
      </c>
      <c r="J47" s="24">
        <v>218463</v>
      </c>
      <c r="K47" s="24" t="s">
        <v>250</v>
      </c>
      <c r="L47" s="28">
        <v>253.77</v>
      </c>
      <c r="M47" s="25" t="str">
        <f t="shared" si="3"/>
        <v>Mar</v>
      </c>
      <c r="N47" s="27">
        <f t="shared" si="4"/>
        <v>18</v>
      </c>
      <c r="O47" s="27">
        <f t="shared" si="5"/>
        <v>32</v>
      </c>
      <c r="P47" s="27">
        <f t="shared" si="6"/>
        <v>29.234304000000002</v>
      </c>
    </row>
    <row r="48" spans="1:16" x14ac:dyDescent="0.3">
      <c r="A48" s="24" t="s">
        <v>294</v>
      </c>
      <c r="B48" s="24" t="s">
        <v>339</v>
      </c>
      <c r="C48" s="24">
        <v>545731</v>
      </c>
      <c r="D48" s="25">
        <v>43906</v>
      </c>
      <c r="E48" s="25">
        <f t="shared" si="0"/>
        <v>43914</v>
      </c>
      <c r="F48" s="25">
        <f t="shared" si="1"/>
        <v>43912</v>
      </c>
      <c r="G48" s="35">
        <f t="shared" si="2"/>
        <v>2</v>
      </c>
      <c r="H48" s="25">
        <v>43949</v>
      </c>
      <c r="I48" s="24" t="s">
        <v>251</v>
      </c>
      <c r="J48" s="24">
        <v>336345</v>
      </c>
      <c r="K48" s="24" t="s">
        <v>252</v>
      </c>
      <c r="L48" s="28">
        <v>442.86</v>
      </c>
      <c r="M48" s="25" t="str">
        <f t="shared" si="3"/>
        <v>Mar</v>
      </c>
      <c r="N48" s="27">
        <f t="shared" si="4"/>
        <v>16</v>
      </c>
      <c r="O48" s="27">
        <f t="shared" si="5"/>
        <v>35</v>
      </c>
      <c r="P48" s="27">
        <f t="shared" si="6"/>
        <v>55.800360000000005</v>
      </c>
    </row>
    <row r="49" spans="1:16" x14ac:dyDescent="0.3">
      <c r="A49" s="24" t="s">
        <v>295</v>
      </c>
      <c r="B49" s="24" t="s">
        <v>339</v>
      </c>
      <c r="C49" s="24">
        <v>545732</v>
      </c>
      <c r="D49" s="25">
        <v>43901</v>
      </c>
      <c r="E49" s="25">
        <f t="shared" si="0"/>
        <v>43909</v>
      </c>
      <c r="F49" s="25">
        <f t="shared" si="1"/>
        <v>43907</v>
      </c>
      <c r="G49" s="35">
        <f t="shared" si="2"/>
        <v>2</v>
      </c>
      <c r="H49" s="25">
        <v>43924</v>
      </c>
      <c r="I49" s="24" t="s">
        <v>249</v>
      </c>
      <c r="J49" s="24">
        <v>227664</v>
      </c>
      <c r="K49" s="24" t="s">
        <v>250</v>
      </c>
      <c r="L49" s="28">
        <v>630.96</v>
      </c>
      <c r="M49" s="25" t="str">
        <f t="shared" si="3"/>
        <v>Mar</v>
      </c>
      <c r="N49" s="27">
        <f t="shared" si="4"/>
        <v>11</v>
      </c>
      <c r="O49" s="27">
        <f t="shared" si="5"/>
        <v>15</v>
      </c>
      <c r="P49" s="27">
        <f t="shared" si="6"/>
        <v>34.071840000000002</v>
      </c>
    </row>
    <row r="50" spans="1:16" x14ac:dyDescent="0.3">
      <c r="A50" s="24" t="s">
        <v>296</v>
      </c>
      <c r="B50" s="24" t="s">
        <v>339</v>
      </c>
      <c r="C50" s="24">
        <v>545734</v>
      </c>
      <c r="D50" s="25">
        <v>43895</v>
      </c>
      <c r="E50" s="25">
        <f t="shared" si="0"/>
        <v>43903</v>
      </c>
      <c r="F50" s="25">
        <f t="shared" si="1"/>
        <v>43901</v>
      </c>
      <c r="G50" s="35">
        <f t="shared" si="2"/>
        <v>2</v>
      </c>
      <c r="H50" s="25">
        <v>43925</v>
      </c>
      <c r="I50" s="24" t="s">
        <v>251</v>
      </c>
      <c r="J50" s="24">
        <v>331460</v>
      </c>
      <c r="K50" s="24" t="s">
        <v>252</v>
      </c>
      <c r="L50" s="28">
        <v>821.37</v>
      </c>
      <c r="M50" s="25" t="str">
        <f t="shared" si="3"/>
        <v>Mar</v>
      </c>
      <c r="N50" s="27">
        <f t="shared" si="4"/>
        <v>5</v>
      </c>
      <c r="O50" s="27">
        <f t="shared" si="5"/>
        <v>22</v>
      </c>
      <c r="P50" s="27">
        <f t="shared" si="6"/>
        <v>65.052503999999999</v>
      </c>
    </row>
    <row r="51" spans="1:16" x14ac:dyDescent="0.3">
      <c r="A51" s="24" t="s">
        <v>297</v>
      </c>
      <c r="B51" s="24" t="s">
        <v>339</v>
      </c>
      <c r="C51" s="24">
        <v>545735</v>
      </c>
      <c r="D51" s="25">
        <v>43888</v>
      </c>
      <c r="E51" s="25">
        <f t="shared" si="0"/>
        <v>43896</v>
      </c>
      <c r="F51" s="25">
        <f t="shared" si="1"/>
        <v>43894</v>
      </c>
      <c r="G51" s="35">
        <f t="shared" si="2"/>
        <v>2</v>
      </c>
      <c r="H51" s="25">
        <v>43928</v>
      </c>
      <c r="I51" s="24" t="s">
        <v>251</v>
      </c>
      <c r="J51" s="24">
        <v>327740</v>
      </c>
      <c r="K51" s="24" t="s">
        <v>252</v>
      </c>
      <c r="L51" s="28">
        <v>950.73</v>
      </c>
      <c r="M51" s="25" t="str">
        <f t="shared" si="3"/>
        <v>Feb</v>
      </c>
      <c r="N51" s="27">
        <f t="shared" si="4"/>
        <v>27</v>
      </c>
      <c r="O51" s="27">
        <f t="shared" si="5"/>
        <v>32</v>
      </c>
      <c r="P51" s="27">
        <f t="shared" si="6"/>
        <v>109.524096</v>
      </c>
    </row>
    <row r="52" spans="1:16" x14ac:dyDescent="0.3">
      <c r="A52" s="24" t="s">
        <v>298</v>
      </c>
      <c r="B52" s="24" t="s">
        <v>339</v>
      </c>
      <c r="C52" s="24">
        <v>545737</v>
      </c>
      <c r="D52" s="25">
        <v>43921</v>
      </c>
      <c r="E52" s="25">
        <f t="shared" si="0"/>
        <v>43929</v>
      </c>
      <c r="F52" s="25">
        <f t="shared" si="1"/>
        <v>43927</v>
      </c>
      <c r="G52" s="35">
        <f t="shared" si="2"/>
        <v>2</v>
      </c>
      <c r="H52" s="25">
        <v>43931</v>
      </c>
      <c r="I52" s="24" t="s">
        <v>249</v>
      </c>
      <c r="J52" s="24">
        <v>221183</v>
      </c>
      <c r="K52" s="24" t="s">
        <v>250</v>
      </c>
      <c r="L52" s="28">
        <v>956.34</v>
      </c>
      <c r="M52" s="25" t="str">
        <f t="shared" si="3"/>
        <v>Mar</v>
      </c>
      <c r="N52" s="27">
        <f t="shared" si="4"/>
        <v>31</v>
      </c>
      <c r="O52" s="27">
        <f t="shared" si="5"/>
        <v>2</v>
      </c>
      <c r="P52" s="27">
        <f t="shared" si="6"/>
        <v>6.8856479999999998</v>
      </c>
    </row>
    <row r="53" spans="1:16" x14ac:dyDescent="0.3">
      <c r="A53" s="24" t="s">
        <v>299</v>
      </c>
      <c r="B53" s="24" t="s">
        <v>339</v>
      </c>
      <c r="C53" s="24">
        <v>545739</v>
      </c>
      <c r="D53" s="25">
        <v>43917</v>
      </c>
      <c r="E53" s="25">
        <f t="shared" si="0"/>
        <v>43927</v>
      </c>
      <c r="F53" s="25">
        <f t="shared" si="1"/>
        <v>43923</v>
      </c>
      <c r="G53" s="35">
        <f t="shared" si="2"/>
        <v>4</v>
      </c>
      <c r="H53" s="25">
        <v>43933</v>
      </c>
      <c r="I53" s="24" t="s">
        <v>249</v>
      </c>
      <c r="J53" s="24">
        <v>214234</v>
      </c>
      <c r="K53" s="24" t="s">
        <v>250</v>
      </c>
      <c r="L53" s="28">
        <v>1094.28</v>
      </c>
      <c r="M53" s="25" t="str">
        <f t="shared" si="3"/>
        <v>Mar</v>
      </c>
      <c r="N53" s="27">
        <f t="shared" si="4"/>
        <v>27</v>
      </c>
      <c r="O53" s="27">
        <f t="shared" si="5"/>
        <v>6</v>
      </c>
      <c r="P53" s="27">
        <f t="shared" si="6"/>
        <v>23.636448000000001</v>
      </c>
    </row>
    <row r="54" spans="1:16" x14ac:dyDescent="0.3">
      <c r="A54" s="24" t="s">
        <v>300</v>
      </c>
      <c r="B54" s="24" t="s">
        <v>339</v>
      </c>
      <c r="C54" s="24">
        <v>545740</v>
      </c>
      <c r="D54" s="25">
        <v>43908</v>
      </c>
      <c r="E54" s="25">
        <f t="shared" si="0"/>
        <v>43916</v>
      </c>
      <c r="F54" s="25">
        <f t="shared" si="1"/>
        <v>43914</v>
      </c>
      <c r="G54" s="35">
        <f t="shared" si="2"/>
        <v>2</v>
      </c>
      <c r="H54" s="25">
        <v>43926</v>
      </c>
      <c r="I54" s="24" t="s">
        <v>251</v>
      </c>
      <c r="J54" s="24">
        <v>321456</v>
      </c>
      <c r="K54" s="24" t="s">
        <v>252</v>
      </c>
      <c r="L54" s="28">
        <v>628.98</v>
      </c>
      <c r="M54" s="25" t="str">
        <f t="shared" si="3"/>
        <v>Mar</v>
      </c>
      <c r="N54" s="27">
        <f t="shared" si="4"/>
        <v>18</v>
      </c>
      <c r="O54" s="27">
        <f t="shared" si="5"/>
        <v>10</v>
      </c>
      <c r="P54" s="27">
        <f t="shared" si="6"/>
        <v>22.643279999999997</v>
      </c>
    </row>
    <row r="55" spans="1:16" x14ac:dyDescent="0.3">
      <c r="A55" s="24" t="s">
        <v>301</v>
      </c>
      <c r="B55" s="24" t="s">
        <v>339</v>
      </c>
      <c r="C55" s="24">
        <v>545742</v>
      </c>
      <c r="D55" s="25">
        <v>43929</v>
      </c>
      <c r="E55" s="25">
        <f t="shared" si="0"/>
        <v>43937</v>
      </c>
      <c r="F55" s="25">
        <f t="shared" si="1"/>
        <v>43935</v>
      </c>
      <c r="G55" s="35">
        <f t="shared" si="2"/>
        <v>2</v>
      </c>
      <c r="H55" s="25">
        <v>43941</v>
      </c>
      <c r="I55" s="24" t="s">
        <v>249</v>
      </c>
      <c r="J55" s="24">
        <v>233209</v>
      </c>
      <c r="K55" s="24" t="s">
        <v>250</v>
      </c>
      <c r="L55" s="28">
        <v>1058.31</v>
      </c>
      <c r="M55" s="25" t="str">
        <f t="shared" si="3"/>
        <v>Apr</v>
      </c>
      <c r="N55" s="27">
        <f t="shared" si="4"/>
        <v>8</v>
      </c>
      <c r="O55" s="27">
        <f t="shared" si="5"/>
        <v>4</v>
      </c>
      <c r="P55" s="27">
        <f t="shared" si="6"/>
        <v>15.239663999999999</v>
      </c>
    </row>
    <row r="56" spans="1:16" x14ac:dyDescent="0.3">
      <c r="A56" s="24" t="s">
        <v>302</v>
      </c>
      <c r="B56" s="24" t="s">
        <v>339</v>
      </c>
      <c r="C56" s="24">
        <v>545743</v>
      </c>
      <c r="D56" s="25">
        <v>43921</v>
      </c>
      <c r="E56" s="25">
        <f t="shared" si="0"/>
        <v>43929</v>
      </c>
      <c r="F56" s="25">
        <f t="shared" si="1"/>
        <v>43927</v>
      </c>
      <c r="G56" s="35">
        <f t="shared" si="2"/>
        <v>2</v>
      </c>
      <c r="H56" s="25">
        <v>43929</v>
      </c>
      <c r="I56" s="24" t="s">
        <v>249</v>
      </c>
      <c r="J56" s="24">
        <v>222998</v>
      </c>
      <c r="K56" s="24" t="s">
        <v>250</v>
      </c>
      <c r="L56" s="28">
        <v>705.54</v>
      </c>
      <c r="M56" s="25" t="str">
        <f t="shared" si="3"/>
        <v>Mar</v>
      </c>
      <c r="N56" s="27">
        <f t="shared" si="4"/>
        <v>31</v>
      </c>
      <c r="O56" s="27">
        <f t="shared" si="5"/>
        <v>0</v>
      </c>
      <c r="P56" s="27">
        <f t="shared" si="6"/>
        <v>0</v>
      </c>
    </row>
    <row r="57" spans="1:16" x14ac:dyDescent="0.3">
      <c r="A57" s="24" t="s">
        <v>303</v>
      </c>
      <c r="B57" s="24" t="s">
        <v>339</v>
      </c>
      <c r="C57" s="24">
        <v>545745</v>
      </c>
      <c r="D57" s="25">
        <v>43935</v>
      </c>
      <c r="E57" s="25">
        <f t="shared" si="0"/>
        <v>43943</v>
      </c>
      <c r="F57" s="25">
        <f t="shared" si="1"/>
        <v>43941</v>
      </c>
      <c r="G57" s="35">
        <f t="shared" si="2"/>
        <v>2</v>
      </c>
      <c r="H57" s="25">
        <v>43948</v>
      </c>
      <c r="I57" s="24" t="s">
        <v>249</v>
      </c>
      <c r="J57" s="24">
        <v>228246</v>
      </c>
      <c r="K57" s="24" t="s">
        <v>250</v>
      </c>
      <c r="L57" s="28">
        <v>138.6</v>
      </c>
      <c r="M57" s="25" t="str">
        <f t="shared" si="3"/>
        <v>Apr</v>
      </c>
      <c r="N57" s="27">
        <f t="shared" si="4"/>
        <v>14</v>
      </c>
      <c r="O57" s="27">
        <f t="shared" si="5"/>
        <v>5</v>
      </c>
      <c r="P57" s="27">
        <f t="shared" si="6"/>
        <v>2.4947999999999997</v>
      </c>
    </row>
    <row r="58" spans="1:16" x14ac:dyDescent="0.3">
      <c r="A58" s="24" t="s">
        <v>304</v>
      </c>
      <c r="B58" s="24" t="s">
        <v>339</v>
      </c>
      <c r="C58" s="24">
        <v>545747</v>
      </c>
      <c r="D58" s="25">
        <v>43914</v>
      </c>
      <c r="E58" s="25">
        <f t="shared" si="0"/>
        <v>43922</v>
      </c>
      <c r="F58" s="25">
        <f t="shared" si="1"/>
        <v>43920</v>
      </c>
      <c r="G58" s="35">
        <f t="shared" si="2"/>
        <v>2</v>
      </c>
      <c r="H58" s="25">
        <v>43928</v>
      </c>
      <c r="I58" s="24" t="s">
        <v>251</v>
      </c>
      <c r="J58" s="24">
        <v>314876</v>
      </c>
      <c r="K58" s="24" t="s">
        <v>252</v>
      </c>
      <c r="L58" s="28">
        <v>417.12</v>
      </c>
      <c r="M58" s="25" t="str">
        <f t="shared" si="3"/>
        <v>Mar</v>
      </c>
      <c r="N58" s="27">
        <f t="shared" si="4"/>
        <v>24</v>
      </c>
      <c r="O58" s="27">
        <f t="shared" si="5"/>
        <v>6</v>
      </c>
      <c r="P58" s="27">
        <f t="shared" si="6"/>
        <v>9.0097920000000009</v>
      </c>
    </row>
    <row r="59" spans="1:16" x14ac:dyDescent="0.3">
      <c r="A59" s="24" t="s">
        <v>305</v>
      </c>
      <c r="B59" s="24" t="s">
        <v>339</v>
      </c>
      <c r="C59" s="24">
        <v>545748</v>
      </c>
      <c r="D59" s="25">
        <v>43913</v>
      </c>
      <c r="E59" s="25">
        <f t="shared" si="0"/>
        <v>43921</v>
      </c>
      <c r="F59" s="25">
        <f t="shared" si="1"/>
        <v>43919</v>
      </c>
      <c r="G59" s="35">
        <f t="shared" si="2"/>
        <v>2</v>
      </c>
      <c r="H59" s="25">
        <v>43939</v>
      </c>
      <c r="I59" s="24" t="s">
        <v>249</v>
      </c>
      <c r="J59" s="24">
        <v>223602</v>
      </c>
      <c r="K59" s="24" t="s">
        <v>250</v>
      </c>
      <c r="L59" s="28">
        <v>422.73</v>
      </c>
      <c r="M59" s="25" t="str">
        <f t="shared" si="3"/>
        <v>Mar</v>
      </c>
      <c r="N59" s="27">
        <f t="shared" si="4"/>
        <v>23</v>
      </c>
      <c r="O59" s="27">
        <f t="shared" si="5"/>
        <v>18</v>
      </c>
      <c r="P59" s="27">
        <f t="shared" si="6"/>
        <v>27.392903999999998</v>
      </c>
    </row>
    <row r="60" spans="1:16" x14ac:dyDescent="0.3">
      <c r="A60" s="24" t="s">
        <v>306</v>
      </c>
      <c r="B60" s="24" t="s">
        <v>339</v>
      </c>
      <c r="C60" s="24">
        <v>545750</v>
      </c>
      <c r="D60" s="25">
        <v>43908</v>
      </c>
      <c r="E60" s="25">
        <f t="shared" si="0"/>
        <v>43916</v>
      </c>
      <c r="F60" s="25">
        <f t="shared" si="1"/>
        <v>43914</v>
      </c>
      <c r="G60" s="35">
        <f t="shared" si="2"/>
        <v>2</v>
      </c>
      <c r="H60" s="25">
        <v>43935</v>
      </c>
      <c r="I60" s="24" t="s">
        <v>251</v>
      </c>
      <c r="J60" s="24">
        <v>319833</v>
      </c>
      <c r="K60" s="24" t="s">
        <v>252</v>
      </c>
      <c r="L60" s="28">
        <v>1061.94</v>
      </c>
      <c r="M60" s="25" t="str">
        <f t="shared" si="3"/>
        <v>Mar</v>
      </c>
      <c r="N60" s="27">
        <f t="shared" si="4"/>
        <v>18</v>
      </c>
      <c r="O60" s="27">
        <f t="shared" si="5"/>
        <v>19</v>
      </c>
      <c r="P60" s="27">
        <f t="shared" si="6"/>
        <v>72.636696000000001</v>
      </c>
    </row>
    <row r="61" spans="1:16" x14ac:dyDescent="0.3">
      <c r="A61" s="24" t="s">
        <v>307</v>
      </c>
      <c r="B61" s="24" t="s">
        <v>339</v>
      </c>
      <c r="C61" s="24">
        <v>545751</v>
      </c>
      <c r="D61" s="25">
        <v>43912</v>
      </c>
      <c r="E61" s="25">
        <f t="shared" si="0"/>
        <v>43920</v>
      </c>
      <c r="F61" s="25">
        <f t="shared" si="1"/>
        <v>43918</v>
      </c>
      <c r="G61" s="35">
        <f t="shared" si="2"/>
        <v>2</v>
      </c>
      <c r="H61" s="25">
        <v>43927</v>
      </c>
      <c r="I61" s="24" t="s">
        <v>251</v>
      </c>
      <c r="J61" s="24">
        <v>310345</v>
      </c>
      <c r="K61" s="24" t="s">
        <v>252</v>
      </c>
      <c r="L61" s="28">
        <v>602.58000000000004</v>
      </c>
      <c r="M61" s="25" t="str">
        <f t="shared" si="3"/>
        <v>Mar</v>
      </c>
      <c r="N61" s="27">
        <f t="shared" si="4"/>
        <v>22</v>
      </c>
      <c r="O61" s="27">
        <f t="shared" si="5"/>
        <v>7</v>
      </c>
      <c r="P61" s="27">
        <f t="shared" si="6"/>
        <v>15.185016000000001</v>
      </c>
    </row>
    <row r="62" spans="1:16" x14ac:dyDescent="0.3">
      <c r="A62" s="24" t="s">
        <v>308</v>
      </c>
      <c r="B62" s="24" t="s">
        <v>339</v>
      </c>
      <c r="C62" s="24">
        <v>545753</v>
      </c>
      <c r="D62" s="25">
        <v>43927</v>
      </c>
      <c r="E62" s="25">
        <f t="shared" si="0"/>
        <v>43935</v>
      </c>
      <c r="F62" s="25">
        <f t="shared" si="1"/>
        <v>43933</v>
      </c>
      <c r="G62" s="35">
        <f t="shared" si="2"/>
        <v>2</v>
      </c>
      <c r="H62" s="25">
        <v>43951</v>
      </c>
      <c r="I62" s="24" t="s">
        <v>251</v>
      </c>
      <c r="J62" s="24">
        <v>317142</v>
      </c>
      <c r="K62" s="24" t="s">
        <v>252</v>
      </c>
      <c r="L62" s="28">
        <v>132.66</v>
      </c>
      <c r="M62" s="25" t="str">
        <f t="shared" si="3"/>
        <v>Apr</v>
      </c>
      <c r="N62" s="27">
        <f t="shared" si="4"/>
        <v>6</v>
      </c>
      <c r="O62" s="27">
        <f t="shared" si="5"/>
        <v>16</v>
      </c>
      <c r="P62" s="27">
        <f t="shared" si="6"/>
        <v>7.641216</v>
      </c>
    </row>
    <row r="63" spans="1:16" x14ac:dyDescent="0.3">
      <c r="A63" s="24" t="s">
        <v>309</v>
      </c>
      <c r="B63" s="24" t="s">
        <v>339</v>
      </c>
      <c r="C63" s="24">
        <v>545754</v>
      </c>
      <c r="D63" s="25">
        <v>43896</v>
      </c>
      <c r="E63" s="25">
        <f t="shared" si="0"/>
        <v>43906</v>
      </c>
      <c r="F63" s="25">
        <f t="shared" si="1"/>
        <v>43902</v>
      </c>
      <c r="G63" s="35">
        <f t="shared" si="2"/>
        <v>4</v>
      </c>
      <c r="H63" s="25">
        <v>43925</v>
      </c>
      <c r="I63" s="24" t="s">
        <v>251</v>
      </c>
      <c r="J63" s="24">
        <v>313747</v>
      </c>
      <c r="K63" s="24" t="s">
        <v>252</v>
      </c>
      <c r="L63" s="28">
        <v>56.43</v>
      </c>
      <c r="M63" s="25" t="str">
        <f t="shared" si="3"/>
        <v>Mar</v>
      </c>
      <c r="N63" s="27">
        <f t="shared" si="4"/>
        <v>6</v>
      </c>
      <c r="O63" s="27">
        <f t="shared" si="5"/>
        <v>19</v>
      </c>
      <c r="P63" s="27">
        <f t="shared" si="6"/>
        <v>3.8598120000000002</v>
      </c>
    </row>
    <row r="64" spans="1:16" x14ac:dyDescent="0.3">
      <c r="A64" s="24" t="s">
        <v>310</v>
      </c>
      <c r="B64" s="24" t="s">
        <v>339</v>
      </c>
      <c r="C64" s="24">
        <v>545756</v>
      </c>
      <c r="D64" s="25">
        <v>43881</v>
      </c>
      <c r="E64" s="25">
        <f t="shared" si="0"/>
        <v>43889</v>
      </c>
      <c r="F64" s="25">
        <f t="shared" si="1"/>
        <v>43887</v>
      </c>
      <c r="G64" s="35">
        <f t="shared" si="2"/>
        <v>2</v>
      </c>
      <c r="H64" s="25">
        <v>43926</v>
      </c>
      <c r="I64" s="24" t="s">
        <v>249</v>
      </c>
      <c r="J64" s="24">
        <v>234966</v>
      </c>
      <c r="K64" s="24" t="s">
        <v>250</v>
      </c>
      <c r="L64" s="28">
        <v>511.83</v>
      </c>
      <c r="M64" s="25" t="str">
        <f t="shared" si="3"/>
        <v>Feb</v>
      </c>
      <c r="N64" s="27">
        <f t="shared" si="4"/>
        <v>20</v>
      </c>
      <c r="O64" s="27">
        <f t="shared" si="5"/>
        <v>37</v>
      </c>
      <c r="P64" s="27">
        <f t="shared" si="6"/>
        <v>68.175755999999993</v>
      </c>
    </row>
    <row r="65" spans="1:16" x14ac:dyDescent="0.3">
      <c r="A65" s="24" t="s">
        <v>311</v>
      </c>
      <c r="B65" s="24" t="s">
        <v>339</v>
      </c>
      <c r="C65" s="24">
        <v>545758</v>
      </c>
      <c r="D65" s="25">
        <v>43916</v>
      </c>
      <c r="E65" s="25">
        <f t="shared" si="0"/>
        <v>43924</v>
      </c>
      <c r="F65" s="25">
        <f t="shared" si="1"/>
        <v>43922</v>
      </c>
      <c r="G65" s="35">
        <f t="shared" si="2"/>
        <v>2</v>
      </c>
      <c r="H65" s="25">
        <v>43929</v>
      </c>
      <c r="I65" s="24" t="s">
        <v>249</v>
      </c>
      <c r="J65" s="24">
        <v>215639</v>
      </c>
      <c r="K65" s="24" t="s">
        <v>250</v>
      </c>
      <c r="L65" s="28">
        <v>361.02</v>
      </c>
      <c r="M65" s="25" t="str">
        <f t="shared" si="3"/>
        <v>Mar</v>
      </c>
      <c r="N65" s="27">
        <f t="shared" si="4"/>
        <v>26</v>
      </c>
      <c r="O65" s="27">
        <f t="shared" si="5"/>
        <v>5</v>
      </c>
      <c r="P65" s="27">
        <f t="shared" si="6"/>
        <v>6.498359999999999</v>
      </c>
    </row>
    <row r="66" spans="1:16" x14ac:dyDescent="0.3">
      <c r="A66" s="24" t="s">
        <v>312</v>
      </c>
      <c r="B66" s="24" t="s">
        <v>339</v>
      </c>
      <c r="C66" s="24">
        <v>545760</v>
      </c>
      <c r="D66" s="25">
        <v>43932</v>
      </c>
      <c r="E66" s="25">
        <f t="shared" si="0"/>
        <v>43941</v>
      </c>
      <c r="F66" s="25">
        <f t="shared" si="1"/>
        <v>43938</v>
      </c>
      <c r="G66" s="35">
        <f t="shared" si="2"/>
        <v>3</v>
      </c>
      <c r="H66" s="25">
        <v>43948</v>
      </c>
      <c r="I66" s="24" t="s">
        <v>251</v>
      </c>
      <c r="J66" s="24">
        <v>328536</v>
      </c>
      <c r="K66" s="24" t="s">
        <v>252</v>
      </c>
      <c r="L66" s="28">
        <v>668.25</v>
      </c>
      <c r="M66" s="25" t="str">
        <f t="shared" si="3"/>
        <v>Apr</v>
      </c>
      <c r="N66" s="27">
        <f t="shared" si="4"/>
        <v>11</v>
      </c>
      <c r="O66" s="27">
        <f t="shared" si="5"/>
        <v>7</v>
      </c>
      <c r="P66" s="27">
        <f t="shared" si="6"/>
        <v>16.8399</v>
      </c>
    </row>
    <row r="67" spans="1:16" x14ac:dyDescent="0.3">
      <c r="A67" s="24" t="s">
        <v>313</v>
      </c>
      <c r="B67" s="24" t="s">
        <v>339</v>
      </c>
      <c r="C67" s="24">
        <v>545762</v>
      </c>
      <c r="D67" s="25">
        <v>43914</v>
      </c>
      <c r="E67" s="25">
        <f t="shared" si="0"/>
        <v>43922</v>
      </c>
      <c r="F67" s="25">
        <f t="shared" si="1"/>
        <v>43920</v>
      </c>
      <c r="G67" s="35">
        <f t="shared" si="2"/>
        <v>2</v>
      </c>
      <c r="H67" s="25">
        <v>43933</v>
      </c>
      <c r="I67" s="24" t="s">
        <v>249</v>
      </c>
      <c r="J67" s="24">
        <v>210023</v>
      </c>
      <c r="K67" s="24" t="s">
        <v>250</v>
      </c>
      <c r="L67" s="28">
        <v>126.72</v>
      </c>
      <c r="M67" s="25" t="str">
        <f t="shared" si="3"/>
        <v>Mar</v>
      </c>
      <c r="N67" s="27">
        <f t="shared" si="4"/>
        <v>24</v>
      </c>
      <c r="O67" s="27">
        <f t="shared" si="5"/>
        <v>11</v>
      </c>
      <c r="P67" s="27">
        <f t="shared" si="6"/>
        <v>5.0181119999999995</v>
      </c>
    </row>
    <row r="68" spans="1:16" x14ac:dyDescent="0.3">
      <c r="A68" s="24" t="s">
        <v>314</v>
      </c>
      <c r="B68" s="24" t="s">
        <v>339</v>
      </c>
      <c r="C68" s="24">
        <v>545763</v>
      </c>
      <c r="D68" s="25">
        <v>43905</v>
      </c>
      <c r="E68" s="25">
        <f t="shared" si="0"/>
        <v>43913</v>
      </c>
      <c r="F68" s="25">
        <f t="shared" si="1"/>
        <v>43911</v>
      </c>
      <c r="G68" s="35">
        <f t="shared" si="2"/>
        <v>2</v>
      </c>
      <c r="H68" s="25">
        <v>43943</v>
      </c>
      <c r="I68" s="24" t="s">
        <v>251</v>
      </c>
      <c r="J68" s="24">
        <v>338938</v>
      </c>
      <c r="K68" s="24" t="s">
        <v>252</v>
      </c>
      <c r="L68" s="28">
        <v>1000.23</v>
      </c>
      <c r="M68" s="25" t="str">
        <f t="shared" si="3"/>
        <v>Mar</v>
      </c>
      <c r="N68" s="27">
        <f t="shared" si="4"/>
        <v>15</v>
      </c>
      <c r="O68" s="27">
        <f t="shared" si="5"/>
        <v>30</v>
      </c>
      <c r="P68" s="27">
        <f t="shared" si="6"/>
        <v>108.02484</v>
      </c>
    </row>
    <row r="69" spans="1:16" x14ac:dyDescent="0.3">
      <c r="A69" s="24" t="s">
        <v>315</v>
      </c>
      <c r="B69" s="24" t="s">
        <v>339</v>
      </c>
      <c r="C69" s="24">
        <v>545765</v>
      </c>
      <c r="D69" s="25">
        <v>43918</v>
      </c>
      <c r="E69" s="25">
        <f t="shared" si="0"/>
        <v>43927</v>
      </c>
      <c r="F69" s="25">
        <f t="shared" si="1"/>
        <v>43924</v>
      </c>
      <c r="G69" s="35">
        <f t="shared" si="2"/>
        <v>3</v>
      </c>
      <c r="H69" s="25">
        <v>43939</v>
      </c>
      <c r="I69" s="24" t="s">
        <v>251</v>
      </c>
      <c r="J69" s="24">
        <v>320536</v>
      </c>
      <c r="K69" s="24" t="s">
        <v>252</v>
      </c>
      <c r="L69" s="28">
        <v>948.75</v>
      </c>
      <c r="M69" s="25" t="str">
        <f t="shared" si="3"/>
        <v>Mar</v>
      </c>
      <c r="N69" s="27">
        <f t="shared" si="4"/>
        <v>28</v>
      </c>
      <c r="O69" s="27">
        <f t="shared" si="5"/>
        <v>12</v>
      </c>
      <c r="P69" s="27">
        <f t="shared" si="6"/>
        <v>40.986000000000004</v>
      </c>
    </row>
    <row r="70" spans="1:16" x14ac:dyDescent="0.3">
      <c r="A70" s="24" t="s">
        <v>316</v>
      </c>
      <c r="B70" s="24" t="s">
        <v>339</v>
      </c>
      <c r="C70" s="24">
        <v>545767</v>
      </c>
      <c r="D70" s="25">
        <v>43904</v>
      </c>
      <c r="E70" s="25">
        <f t="shared" ref="E70:E88" si="7">WORKDAY($D70,6)</f>
        <v>43913</v>
      </c>
      <c r="F70" s="25">
        <f t="shared" ref="F70:F88" si="8">$D70+6</f>
        <v>43910</v>
      </c>
      <c r="G70" s="35">
        <f t="shared" ref="G70:G88" si="9">$E70-$F70</f>
        <v>3</v>
      </c>
      <c r="H70" s="25">
        <v>43937</v>
      </c>
      <c r="I70" s="24" t="s">
        <v>251</v>
      </c>
      <c r="J70" s="24">
        <v>322800</v>
      </c>
      <c r="K70" s="24" t="s">
        <v>252</v>
      </c>
      <c r="L70" s="28">
        <v>446.49</v>
      </c>
      <c r="M70" s="25" t="str">
        <f t="shared" ref="M70:M88" si="10">TEXT(D70,"MMM")</f>
        <v>Mar</v>
      </c>
      <c r="N70" s="27">
        <f t="shared" ref="N70:N88" si="11">DAY(D70)</f>
        <v>14</v>
      </c>
      <c r="O70" s="27">
        <f t="shared" ref="O70:O88" si="12">$H70-$E70</f>
        <v>24</v>
      </c>
      <c r="P70" s="27">
        <f t="shared" ref="P70:P88" si="13">$P$2*$O70*$L70</f>
        <v>38.576736000000004</v>
      </c>
    </row>
    <row r="71" spans="1:16" x14ac:dyDescent="0.3">
      <c r="A71" s="24" t="s">
        <v>317</v>
      </c>
      <c r="B71" s="24" t="s">
        <v>339</v>
      </c>
      <c r="C71" s="24">
        <v>545768</v>
      </c>
      <c r="D71" s="25">
        <v>43933</v>
      </c>
      <c r="E71" s="25">
        <f t="shared" si="7"/>
        <v>43941</v>
      </c>
      <c r="F71" s="25">
        <f t="shared" si="8"/>
        <v>43939</v>
      </c>
      <c r="G71" s="35">
        <f t="shared" si="9"/>
        <v>2</v>
      </c>
      <c r="H71" s="25">
        <v>43940</v>
      </c>
      <c r="I71" s="24" t="s">
        <v>251</v>
      </c>
      <c r="J71" s="24">
        <v>321358</v>
      </c>
      <c r="K71" s="24" t="s">
        <v>252</v>
      </c>
      <c r="L71" s="28">
        <v>242.22</v>
      </c>
      <c r="M71" s="25" t="str">
        <f t="shared" si="10"/>
        <v>Apr</v>
      </c>
      <c r="N71" s="27">
        <f t="shared" si="11"/>
        <v>12</v>
      </c>
      <c r="O71" s="27">
        <f t="shared" si="12"/>
        <v>-1</v>
      </c>
      <c r="P71" s="27">
        <f t="shared" si="13"/>
        <v>-0.87199199999999999</v>
      </c>
    </row>
    <row r="72" spans="1:16" x14ac:dyDescent="0.3">
      <c r="A72" s="24" t="s">
        <v>318</v>
      </c>
      <c r="B72" s="24" t="s">
        <v>339</v>
      </c>
      <c r="C72" s="24">
        <v>545769</v>
      </c>
      <c r="D72" s="25">
        <v>43887</v>
      </c>
      <c r="E72" s="25">
        <f t="shared" si="7"/>
        <v>43895</v>
      </c>
      <c r="F72" s="25">
        <f t="shared" si="8"/>
        <v>43893</v>
      </c>
      <c r="G72" s="35">
        <f t="shared" si="9"/>
        <v>2</v>
      </c>
      <c r="H72" s="25">
        <v>43929</v>
      </c>
      <c r="I72" s="24" t="s">
        <v>251</v>
      </c>
      <c r="J72" s="24">
        <v>316190</v>
      </c>
      <c r="K72" s="24" t="s">
        <v>252</v>
      </c>
      <c r="L72" s="28">
        <v>600.6</v>
      </c>
      <c r="M72" s="25" t="str">
        <f t="shared" si="10"/>
        <v>Feb</v>
      </c>
      <c r="N72" s="27">
        <f t="shared" si="11"/>
        <v>26</v>
      </c>
      <c r="O72" s="27">
        <f t="shared" si="12"/>
        <v>34</v>
      </c>
      <c r="P72" s="27">
        <f t="shared" si="13"/>
        <v>73.513440000000003</v>
      </c>
    </row>
    <row r="73" spans="1:16" x14ac:dyDescent="0.3">
      <c r="A73" s="24" t="s">
        <v>319</v>
      </c>
      <c r="B73" s="24" t="s">
        <v>339</v>
      </c>
      <c r="C73" s="24">
        <v>545770</v>
      </c>
      <c r="D73" s="25">
        <v>43905</v>
      </c>
      <c r="E73" s="25">
        <f t="shared" si="7"/>
        <v>43913</v>
      </c>
      <c r="F73" s="25">
        <f t="shared" si="8"/>
        <v>43911</v>
      </c>
      <c r="G73" s="35">
        <f t="shared" si="9"/>
        <v>2</v>
      </c>
      <c r="H73" s="25">
        <v>43942</v>
      </c>
      <c r="I73" s="24" t="s">
        <v>251</v>
      </c>
      <c r="J73" s="24">
        <v>327938</v>
      </c>
      <c r="K73" s="24" t="s">
        <v>252</v>
      </c>
      <c r="L73" s="28">
        <v>546.80999999999995</v>
      </c>
      <c r="M73" s="25" t="str">
        <f t="shared" si="10"/>
        <v>Mar</v>
      </c>
      <c r="N73" s="27">
        <f t="shared" si="11"/>
        <v>15</v>
      </c>
      <c r="O73" s="27">
        <f t="shared" si="12"/>
        <v>29</v>
      </c>
      <c r="P73" s="27">
        <f t="shared" si="13"/>
        <v>57.086963999999988</v>
      </c>
    </row>
    <row r="74" spans="1:16" x14ac:dyDescent="0.3">
      <c r="A74" s="24" t="s">
        <v>320</v>
      </c>
      <c r="B74" s="24" t="s">
        <v>339</v>
      </c>
      <c r="C74" s="24">
        <v>545772</v>
      </c>
      <c r="D74" s="25">
        <v>43900</v>
      </c>
      <c r="E74" s="25">
        <f t="shared" si="7"/>
        <v>43908</v>
      </c>
      <c r="F74" s="25">
        <f t="shared" si="8"/>
        <v>43906</v>
      </c>
      <c r="G74" s="35">
        <f t="shared" si="9"/>
        <v>2</v>
      </c>
      <c r="H74" s="25">
        <v>43931</v>
      </c>
      <c r="I74" s="24" t="s">
        <v>249</v>
      </c>
      <c r="J74" s="24">
        <v>234487</v>
      </c>
      <c r="K74" s="24" t="s">
        <v>250</v>
      </c>
      <c r="L74" s="28">
        <v>840.51</v>
      </c>
      <c r="M74" s="25" t="str">
        <f t="shared" si="10"/>
        <v>Mar</v>
      </c>
      <c r="N74" s="27">
        <f t="shared" si="11"/>
        <v>10</v>
      </c>
      <c r="O74" s="27">
        <f t="shared" si="12"/>
        <v>23</v>
      </c>
      <c r="P74" s="27">
        <f t="shared" si="13"/>
        <v>69.594228000000001</v>
      </c>
    </row>
    <row r="75" spans="1:16" x14ac:dyDescent="0.3">
      <c r="A75" s="24" t="s">
        <v>321</v>
      </c>
      <c r="B75" s="24" t="s">
        <v>339</v>
      </c>
      <c r="C75" s="24">
        <v>545773</v>
      </c>
      <c r="D75" s="25">
        <v>43923</v>
      </c>
      <c r="E75" s="25">
        <f t="shared" si="7"/>
        <v>43931</v>
      </c>
      <c r="F75" s="25">
        <f t="shared" si="8"/>
        <v>43929</v>
      </c>
      <c r="G75" s="35">
        <f t="shared" si="9"/>
        <v>2</v>
      </c>
      <c r="H75" s="25">
        <v>43951</v>
      </c>
      <c r="I75" s="24" t="s">
        <v>249</v>
      </c>
      <c r="J75" s="24">
        <v>231274</v>
      </c>
      <c r="K75" s="24" t="s">
        <v>250</v>
      </c>
      <c r="L75" s="28">
        <v>603.57000000000005</v>
      </c>
      <c r="M75" s="25" t="str">
        <f t="shared" si="10"/>
        <v>Apr</v>
      </c>
      <c r="N75" s="27">
        <f t="shared" si="11"/>
        <v>2</v>
      </c>
      <c r="O75" s="27">
        <f t="shared" si="12"/>
        <v>20</v>
      </c>
      <c r="P75" s="27">
        <f t="shared" si="13"/>
        <v>43.457039999999999</v>
      </c>
    </row>
    <row r="76" spans="1:16" x14ac:dyDescent="0.3">
      <c r="A76" s="24" t="s">
        <v>322</v>
      </c>
      <c r="B76" s="24" t="s">
        <v>339</v>
      </c>
      <c r="C76" s="24">
        <v>545774</v>
      </c>
      <c r="D76" s="25">
        <v>43914</v>
      </c>
      <c r="E76" s="25">
        <f t="shared" si="7"/>
        <v>43922</v>
      </c>
      <c r="F76" s="25">
        <f t="shared" si="8"/>
        <v>43920</v>
      </c>
      <c r="G76" s="35">
        <f t="shared" si="9"/>
        <v>2</v>
      </c>
      <c r="H76" s="25">
        <v>43944</v>
      </c>
      <c r="I76" s="24" t="s">
        <v>249</v>
      </c>
      <c r="J76" s="24">
        <v>224955</v>
      </c>
      <c r="K76" s="24" t="s">
        <v>250</v>
      </c>
      <c r="L76" s="28">
        <v>816.75</v>
      </c>
      <c r="M76" s="25" t="str">
        <f t="shared" si="10"/>
        <v>Mar</v>
      </c>
      <c r="N76" s="27">
        <f t="shared" si="11"/>
        <v>24</v>
      </c>
      <c r="O76" s="27">
        <f t="shared" si="12"/>
        <v>22</v>
      </c>
      <c r="P76" s="27">
        <f t="shared" si="13"/>
        <v>64.686599999999999</v>
      </c>
    </row>
    <row r="77" spans="1:16" x14ac:dyDescent="0.3">
      <c r="A77" s="24" t="s">
        <v>323</v>
      </c>
      <c r="B77" s="24" t="s">
        <v>339</v>
      </c>
      <c r="C77" s="24">
        <v>545775</v>
      </c>
      <c r="D77" s="25">
        <v>43912</v>
      </c>
      <c r="E77" s="25">
        <f t="shared" si="7"/>
        <v>43920</v>
      </c>
      <c r="F77" s="25">
        <f t="shared" si="8"/>
        <v>43918</v>
      </c>
      <c r="G77" s="35">
        <f t="shared" si="9"/>
        <v>2</v>
      </c>
      <c r="H77" s="25">
        <v>43951</v>
      </c>
      <c r="I77" s="24" t="s">
        <v>249</v>
      </c>
      <c r="J77" s="24">
        <v>217275</v>
      </c>
      <c r="K77" s="24" t="s">
        <v>250</v>
      </c>
      <c r="L77" s="28">
        <v>1065.57</v>
      </c>
      <c r="M77" s="25" t="str">
        <f t="shared" si="10"/>
        <v>Mar</v>
      </c>
      <c r="N77" s="27">
        <f t="shared" si="11"/>
        <v>22</v>
      </c>
      <c r="O77" s="27">
        <f t="shared" si="12"/>
        <v>31</v>
      </c>
      <c r="P77" s="27">
        <f t="shared" si="13"/>
        <v>118.91761199999998</v>
      </c>
    </row>
    <row r="78" spans="1:16" x14ac:dyDescent="0.3">
      <c r="A78" s="24" t="s">
        <v>324</v>
      </c>
      <c r="B78" s="24" t="s">
        <v>339</v>
      </c>
      <c r="C78" s="24">
        <v>545776</v>
      </c>
      <c r="D78" s="25">
        <v>43919</v>
      </c>
      <c r="E78" s="25">
        <f t="shared" si="7"/>
        <v>43927</v>
      </c>
      <c r="F78" s="25">
        <f t="shared" si="8"/>
        <v>43925</v>
      </c>
      <c r="G78" s="35">
        <f t="shared" si="9"/>
        <v>2</v>
      </c>
      <c r="H78" s="25">
        <v>43925</v>
      </c>
      <c r="I78" s="24" t="s">
        <v>249</v>
      </c>
      <c r="J78" s="24">
        <v>226240</v>
      </c>
      <c r="K78" s="24" t="s">
        <v>250</v>
      </c>
      <c r="L78" s="28">
        <v>523.38</v>
      </c>
      <c r="M78" s="25" t="str">
        <f t="shared" si="10"/>
        <v>Mar</v>
      </c>
      <c r="N78" s="27">
        <f t="shared" si="11"/>
        <v>29</v>
      </c>
      <c r="O78" s="27">
        <f t="shared" si="12"/>
        <v>-2</v>
      </c>
      <c r="P78" s="27">
        <f t="shared" si="13"/>
        <v>-3.7683359999999997</v>
      </c>
    </row>
    <row r="79" spans="1:16" x14ac:dyDescent="0.3">
      <c r="A79" s="24" t="s">
        <v>325</v>
      </c>
      <c r="B79" s="24" t="s">
        <v>339</v>
      </c>
      <c r="C79" s="24">
        <v>545778</v>
      </c>
      <c r="D79" s="25">
        <v>43890</v>
      </c>
      <c r="E79" s="25">
        <f t="shared" si="7"/>
        <v>43899</v>
      </c>
      <c r="F79" s="25">
        <f t="shared" si="8"/>
        <v>43896</v>
      </c>
      <c r="G79" s="35">
        <f t="shared" si="9"/>
        <v>3</v>
      </c>
      <c r="H79" s="25">
        <v>43932</v>
      </c>
      <c r="I79" s="24" t="s">
        <v>251</v>
      </c>
      <c r="J79" s="24">
        <v>325643</v>
      </c>
      <c r="K79" s="24" t="s">
        <v>252</v>
      </c>
      <c r="L79" s="28">
        <v>650.42999999999995</v>
      </c>
      <c r="M79" s="25" t="str">
        <f t="shared" si="10"/>
        <v>Feb</v>
      </c>
      <c r="N79" s="27">
        <f t="shared" si="11"/>
        <v>29</v>
      </c>
      <c r="O79" s="27">
        <f t="shared" si="12"/>
        <v>33</v>
      </c>
      <c r="P79" s="27">
        <f t="shared" si="13"/>
        <v>77.271084000000002</v>
      </c>
    </row>
    <row r="80" spans="1:16" x14ac:dyDescent="0.3">
      <c r="A80" s="24" t="s">
        <v>326</v>
      </c>
      <c r="B80" s="24" t="s">
        <v>339</v>
      </c>
      <c r="C80" s="24">
        <v>545780</v>
      </c>
      <c r="D80" s="25">
        <v>43934</v>
      </c>
      <c r="E80" s="25">
        <f t="shared" si="7"/>
        <v>43942</v>
      </c>
      <c r="F80" s="25">
        <f t="shared" si="8"/>
        <v>43940</v>
      </c>
      <c r="G80" s="35">
        <f t="shared" si="9"/>
        <v>2</v>
      </c>
      <c r="H80" s="25">
        <v>43943</v>
      </c>
      <c r="I80" s="24" t="s">
        <v>251</v>
      </c>
      <c r="J80" s="24">
        <v>312800</v>
      </c>
      <c r="K80" s="24" t="s">
        <v>252</v>
      </c>
      <c r="L80" s="28">
        <v>809.49</v>
      </c>
      <c r="M80" s="25" t="str">
        <f t="shared" si="10"/>
        <v>Apr</v>
      </c>
      <c r="N80" s="27">
        <f t="shared" si="11"/>
        <v>13</v>
      </c>
      <c r="O80" s="27">
        <f t="shared" si="12"/>
        <v>1</v>
      </c>
      <c r="P80" s="27">
        <f t="shared" si="13"/>
        <v>2.914164</v>
      </c>
    </row>
    <row r="81" spans="1:16" x14ac:dyDescent="0.3">
      <c r="A81" s="24" t="s">
        <v>327</v>
      </c>
      <c r="B81" s="24" t="s">
        <v>339</v>
      </c>
      <c r="C81" s="24">
        <v>545781</v>
      </c>
      <c r="D81" s="25">
        <v>43901</v>
      </c>
      <c r="E81" s="25">
        <f t="shared" si="7"/>
        <v>43909</v>
      </c>
      <c r="F81" s="25">
        <f t="shared" si="8"/>
        <v>43907</v>
      </c>
      <c r="G81" s="35">
        <f t="shared" si="9"/>
        <v>2</v>
      </c>
      <c r="H81" s="25">
        <v>43943</v>
      </c>
      <c r="I81" s="24" t="s">
        <v>251</v>
      </c>
      <c r="J81" s="24">
        <v>338807</v>
      </c>
      <c r="K81" s="24" t="s">
        <v>252</v>
      </c>
      <c r="L81" s="28">
        <v>424.38</v>
      </c>
      <c r="M81" s="25" t="str">
        <f t="shared" si="10"/>
        <v>Mar</v>
      </c>
      <c r="N81" s="27">
        <f t="shared" si="11"/>
        <v>11</v>
      </c>
      <c r="O81" s="27">
        <f t="shared" si="12"/>
        <v>34</v>
      </c>
      <c r="P81" s="27">
        <f t="shared" si="13"/>
        <v>51.944111999999997</v>
      </c>
    </row>
    <row r="82" spans="1:16" x14ac:dyDescent="0.3">
      <c r="A82" s="24" t="s">
        <v>328</v>
      </c>
      <c r="B82" s="24" t="s">
        <v>339</v>
      </c>
      <c r="C82" s="24">
        <v>545783</v>
      </c>
      <c r="D82" s="25">
        <v>43933</v>
      </c>
      <c r="E82" s="25">
        <f t="shared" si="7"/>
        <v>43941</v>
      </c>
      <c r="F82" s="25">
        <f t="shared" si="8"/>
        <v>43939</v>
      </c>
      <c r="G82" s="35">
        <f t="shared" si="9"/>
        <v>2</v>
      </c>
      <c r="H82" s="25">
        <v>43935</v>
      </c>
      <c r="I82" s="24" t="s">
        <v>249</v>
      </c>
      <c r="J82" s="24">
        <v>239476</v>
      </c>
      <c r="K82" s="24" t="s">
        <v>250</v>
      </c>
      <c r="L82" s="28">
        <v>955.68</v>
      </c>
      <c r="M82" s="25" t="str">
        <f t="shared" si="10"/>
        <v>Apr</v>
      </c>
      <c r="N82" s="27">
        <f t="shared" si="11"/>
        <v>12</v>
      </c>
      <c r="O82" s="27">
        <f t="shared" si="12"/>
        <v>-6</v>
      </c>
      <c r="P82" s="27">
        <f t="shared" si="13"/>
        <v>-20.642688</v>
      </c>
    </row>
    <row r="83" spans="1:16" x14ac:dyDescent="0.3">
      <c r="A83" s="24" t="s">
        <v>329</v>
      </c>
      <c r="B83" s="24" t="s">
        <v>339</v>
      </c>
      <c r="C83" s="24">
        <v>545784</v>
      </c>
      <c r="D83" s="25">
        <v>43942</v>
      </c>
      <c r="E83" s="25">
        <f t="shared" si="7"/>
        <v>43950</v>
      </c>
      <c r="F83" s="25">
        <f t="shared" si="8"/>
        <v>43948</v>
      </c>
      <c r="G83" s="35">
        <f t="shared" si="9"/>
        <v>2</v>
      </c>
      <c r="H83" s="25">
        <v>43950</v>
      </c>
      <c r="I83" s="24" t="s">
        <v>249</v>
      </c>
      <c r="J83" s="24">
        <v>213693</v>
      </c>
      <c r="K83" s="24" t="s">
        <v>250</v>
      </c>
      <c r="L83" s="28">
        <v>764.28</v>
      </c>
      <c r="M83" s="25" t="str">
        <f t="shared" si="10"/>
        <v>Apr</v>
      </c>
      <c r="N83" s="27">
        <f t="shared" si="11"/>
        <v>21</v>
      </c>
      <c r="O83" s="27">
        <f t="shared" si="12"/>
        <v>0</v>
      </c>
      <c r="P83" s="27">
        <f t="shared" si="13"/>
        <v>0</v>
      </c>
    </row>
    <row r="84" spans="1:16" x14ac:dyDescent="0.3">
      <c r="A84" s="24" t="s">
        <v>330</v>
      </c>
      <c r="B84" s="24" t="s">
        <v>339</v>
      </c>
      <c r="C84" s="24">
        <v>545785</v>
      </c>
      <c r="D84" s="25">
        <v>43897</v>
      </c>
      <c r="E84" s="25">
        <f t="shared" si="7"/>
        <v>43906</v>
      </c>
      <c r="F84" s="25">
        <f t="shared" si="8"/>
        <v>43903</v>
      </c>
      <c r="G84" s="35">
        <f t="shared" si="9"/>
        <v>3</v>
      </c>
      <c r="H84" s="25">
        <v>43926</v>
      </c>
      <c r="I84" s="24" t="s">
        <v>249</v>
      </c>
      <c r="J84" s="24">
        <v>235040</v>
      </c>
      <c r="K84" s="24" t="s">
        <v>250</v>
      </c>
      <c r="L84" s="28">
        <v>335.61</v>
      </c>
      <c r="M84" s="25" t="str">
        <f t="shared" si="10"/>
        <v>Mar</v>
      </c>
      <c r="N84" s="27">
        <f t="shared" si="11"/>
        <v>7</v>
      </c>
      <c r="O84" s="27">
        <f t="shared" si="12"/>
        <v>20</v>
      </c>
      <c r="P84" s="27">
        <f t="shared" si="13"/>
        <v>24.163919999999997</v>
      </c>
    </row>
    <row r="85" spans="1:16" x14ac:dyDescent="0.3">
      <c r="A85" s="24" t="s">
        <v>331</v>
      </c>
      <c r="B85" s="24" t="s">
        <v>339</v>
      </c>
      <c r="C85" s="24">
        <v>545786</v>
      </c>
      <c r="D85" s="25">
        <v>43898</v>
      </c>
      <c r="E85" s="25">
        <f t="shared" si="7"/>
        <v>43906</v>
      </c>
      <c r="F85" s="25">
        <f t="shared" si="8"/>
        <v>43904</v>
      </c>
      <c r="G85" s="35">
        <f t="shared" si="9"/>
        <v>2</v>
      </c>
      <c r="H85" s="25">
        <v>43940</v>
      </c>
      <c r="I85" s="24" t="s">
        <v>249</v>
      </c>
      <c r="J85" s="24">
        <v>211771</v>
      </c>
      <c r="K85" s="24" t="s">
        <v>250</v>
      </c>
      <c r="L85" s="28">
        <v>763.29</v>
      </c>
      <c r="M85" s="25" t="str">
        <f t="shared" si="10"/>
        <v>Mar</v>
      </c>
      <c r="N85" s="27">
        <f t="shared" si="11"/>
        <v>8</v>
      </c>
      <c r="O85" s="27">
        <f t="shared" si="12"/>
        <v>34</v>
      </c>
      <c r="P85" s="27">
        <f t="shared" si="13"/>
        <v>93.426695999999993</v>
      </c>
    </row>
    <row r="86" spans="1:16" x14ac:dyDescent="0.3">
      <c r="A86" s="24" t="s">
        <v>332</v>
      </c>
      <c r="B86" s="24" t="s">
        <v>339</v>
      </c>
      <c r="C86" s="24">
        <v>545788</v>
      </c>
      <c r="D86" s="25">
        <v>43919</v>
      </c>
      <c r="E86" s="25">
        <f t="shared" si="7"/>
        <v>43927</v>
      </c>
      <c r="F86" s="25">
        <f t="shared" si="8"/>
        <v>43925</v>
      </c>
      <c r="G86" s="35">
        <f t="shared" si="9"/>
        <v>2</v>
      </c>
      <c r="H86" s="25">
        <v>43933</v>
      </c>
      <c r="I86" s="24" t="s">
        <v>251</v>
      </c>
      <c r="J86" s="24">
        <v>326543</v>
      </c>
      <c r="K86" s="24" t="s">
        <v>252</v>
      </c>
      <c r="L86" s="28">
        <v>446.16</v>
      </c>
      <c r="M86" s="25" t="str">
        <f t="shared" si="10"/>
        <v>Mar</v>
      </c>
      <c r="N86" s="27">
        <f t="shared" si="11"/>
        <v>29</v>
      </c>
      <c r="O86" s="27">
        <f t="shared" si="12"/>
        <v>6</v>
      </c>
      <c r="P86" s="27">
        <f t="shared" si="13"/>
        <v>9.6370560000000012</v>
      </c>
    </row>
    <row r="87" spans="1:16" x14ac:dyDescent="0.3">
      <c r="A87" s="24" t="s">
        <v>333</v>
      </c>
      <c r="B87" s="24" t="s">
        <v>339</v>
      </c>
      <c r="C87" s="24">
        <v>545789</v>
      </c>
      <c r="D87" s="25">
        <v>43898</v>
      </c>
      <c r="E87" s="25">
        <f t="shared" si="7"/>
        <v>43906</v>
      </c>
      <c r="F87" s="25">
        <f t="shared" si="8"/>
        <v>43904</v>
      </c>
      <c r="G87" s="35">
        <f t="shared" si="9"/>
        <v>2</v>
      </c>
      <c r="H87" s="25">
        <v>43941</v>
      </c>
      <c r="I87" s="24" t="s">
        <v>251</v>
      </c>
      <c r="J87" s="24">
        <v>338553</v>
      </c>
      <c r="K87" s="24" t="s">
        <v>252</v>
      </c>
      <c r="L87" s="28">
        <v>1032.24</v>
      </c>
      <c r="M87" s="25" t="str">
        <f t="shared" si="10"/>
        <v>Mar</v>
      </c>
      <c r="N87" s="27">
        <f t="shared" si="11"/>
        <v>8</v>
      </c>
      <c r="O87" s="27">
        <f t="shared" si="12"/>
        <v>35</v>
      </c>
      <c r="P87" s="27">
        <f t="shared" si="13"/>
        <v>130.06224</v>
      </c>
    </row>
    <row r="88" spans="1:16" x14ac:dyDescent="0.3">
      <c r="A88" s="24" t="s">
        <v>334</v>
      </c>
      <c r="B88" s="24" t="s">
        <v>339</v>
      </c>
      <c r="C88" s="24">
        <v>545790</v>
      </c>
      <c r="D88" s="25">
        <v>43915</v>
      </c>
      <c r="E88" s="25">
        <f t="shared" si="7"/>
        <v>43923</v>
      </c>
      <c r="F88" s="25">
        <f t="shared" si="8"/>
        <v>43921</v>
      </c>
      <c r="G88" s="35">
        <f t="shared" si="9"/>
        <v>2</v>
      </c>
      <c r="H88" s="25">
        <v>43933</v>
      </c>
      <c r="I88" s="24" t="s">
        <v>249</v>
      </c>
      <c r="J88" s="24">
        <v>213342</v>
      </c>
      <c r="K88" s="24" t="s">
        <v>250</v>
      </c>
      <c r="L88" s="28">
        <v>533.28</v>
      </c>
      <c r="M88" s="25" t="str">
        <f t="shared" si="10"/>
        <v>Mar</v>
      </c>
      <c r="N88" s="27">
        <f t="shared" si="11"/>
        <v>25</v>
      </c>
      <c r="O88" s="27">
        <f t="shared" si="12"/>
        <v>10</v>
      </c>
      <c r="P88" s="27">
        <f t="shared" si="13"/>
        <v>19.198079999999997</v>
      </c>
    </row>
  </sheetData>
  <sortState xmlns:xlrd2="http://schemas.microsoft.com/office/spreadsheetml/2017/richdata2" ref="D5:H88">
    <sortCondition ref="H5:H88"/>
  </sortState>
  <phoneticPr fontId="4" type="noConversion"/>
  <conditionalFormatting sqref="A5:P88">
    <cfRule type="expression" dxfId="1" priority="14">
      <formula>$K5=$M$2</formula>
    </cfRule>
  </conditionalFormatting>
  <conditionalFormatting sqref="P1:P1048576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51EA9-9779-45DC-8275-7C6ACC2F16A5}">
  <dimension ref="A1:D10"/>
  <sheetViews>
    <sheetView workbookViewId="0">
      <selection activeCell="B3" sqref="B3"/>
    </sheetView>
  </sheetViews>
  <sheetFormatPr defaultRowHeight="14.4" x14ac:dyDescent="0.3"/>
  <cols>
    <col min="1" max="1" width="22.44140625" customWidth="1"/>
    <col min="2" max="4" width="19.44140625" customWidth="1"/>
  </cols>
  <sheetData>
    <row r="1" spans="1:4" ht="20.399999999999999" thickBot="1" x14ac:dyDescent="0.45">
      <c r="A1" s="10" t="s">
        <v>345</v>
      </c>
      <c r="B1" s="10"/>
      <c r="C1" s="10"/>
      <c r="D1" s="10"/>
    </row>
    <row r="2" spans="1:4" ht="15" thickTop="1" x14ac:dyDescent="0.3"/>
    <row r="3" spans="1:4" x14ac:dyDescent="0.3">
      <c r="A3" t="s">
        <v>347</v>
      </c>
      <c r="B3" s="1"/>
    </row>
    <row r="4" spans="1:4" x14ac:dyDescent="0.3">
      <c r="A4" t="s">
        <v>346</v>
      </c>
      <c r="B4" s="1"/>
    </row>
    <row r="5" spans="1:4" x14ac:dyDescent="0.3">
      <c r="A5" t="s">
        <v>348</v>
      </c>
      <c r="B5" s="1"/>
    </row>
    <row r="7" spans="1:4" x14ac:dyDescent="0.3">
      <c r="A7" s="3" t="s">
        <v>349</v>
      </c>
      <c r="B7" s="8" t="s">
        <v>350</v>
      </c>
      <c r="C7" s="8" t="s">
        <v>351</v>
      </c>
      <c r="D7" s="8" t="s">
        <v>352</v>
      </c>
    </row>
    <row r="8" spans="1:4" x14ac:dyDescent="0.3">
      <c r="A8" t="s">
        <v>250</v>
      </c>
      <c r="D8" s="9"/>
    </row>
    <row r="9" spans="1:4" x14ac:dyDescent="0.3">
      <c r="A9" t="s">
        <v>252</v>
      </c>
      <c r="D9" s="9"/>
    </row>
    <row r="10" spans="1:4" x14ac:dyDescent="0.3">
      <c r="D10" s="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BD081-91A7-4DE1-81D8-87D0B9859C69}">
  <dimension ref="A1:C35"/>
  <sheetViews>
    <sheetView workbookViewId="0"/>
  </sheetViews>
  <sheetFormatPr defaultRowHeight="14.4" x14ac:dyDescent="0.3"/>
  <cols>
    <col min="1" max="1" width="13.33203125" style="16" customWidth="1"/>
    <col min="2" max="2" width="9" style="4"/>
    <col min="3" max="3" width="24.5546875" customWidth="1"/>
  </cols>
  <sheetData>
    <row r="1" spans="1:3" ht="20.399999999999999" thickBot="1" x14ac:dyDescent="0.45">
      <c r="A1" s="21" t="s">
        <v>379</v>
      </c>
      <c r="B1" s="21"/>
      <c r="C1" s="21"/>
    </row>
    <row r="2" spans="1:3" ht="15" thickTop="1" x14ac:dyDescent="0.3"/>
    <row r="3" spans="1:3" x14ac:dyDescent="0.3">
      <c r="A3" s="18" t="s">
        <v>364</v>
      </c>
      <c r="B3" s="19" t="s">
        <v>365</v>
      </c>
      <c r="C3" s="20" t="s">
        <v>366</v>
      </c>
    </row>
    <row r="4" spans="1:3" x14ac:dyDescent="0.3">
      <c r="A4" s="16">
        <v>43831</v>
      </c>
      <c r="B4" s="4" t="str">
        <f>TEXT(A4,"ddd")</f>
        <v>Wed</v>
      </c>
      <c r="C4" t="s">
        <v>367</v>
      </c>
    </row>
    <row r="5" spans="1:3" x14ac:dyDescent="0.3">
      <c r="A5" s="16">
        <v>43857</v>
      </c>
      <c r="B5" s="4" t="str">
        <f t="shared" ref="B5:B15" si="0">TEXT(A5,"ddd")</f>
        <v>Mon</v>
      </c>
      <c r="C5" t="s">
        <v>368</v>
      </c>
    </row>
    <row r="6" spans="1:3" x14ac:dyDescent="0.3">
      <c r="A6" s="16">
        <v>43931</v>
      </c>
      <c r="B6" s="4" t="str">
        <f t="shared" si="0"/>
        <v>Fri</v>
      </c>
      <c r="C6" t="s">
        <v>370</v>
      </c>
    </row>
    <row r="7" spans="1:3" x14ac:dyDescent="0.3">
      <c r="A7" s="16">
        <v>43932</v>
      </c>
      <c r="B7" s="4" t="str">
        <f t="shared" si="0"/>
        <v>Sat</v>
      </c>
      <c r="C7" t="s">
        <v>371</v>
      </c>
    </row>
    <row r="8" spans="1:3" x14ac:dyDescent="0.3">
      <c r="A8" s="16">
        <v>43933</v>
      </c>
      <c r="B8" s="4" t="str">
        <f t="shared" si="0"/>
        <v>Sun</v>
      </c>
      <c r="C8" t="s">
        <v>372</v>
      </c>
    </row>
    <row r="9" spans="1:3" x14ac:dyDescent="0.3">
      <c r="A9" s="16">
        <v>43934</v>
      </c>
      <c r="B9" s="4" t="str">
        <f t="shared" si="0"/>
        <v>Mon</v>
      </c>
      <c r="C9" t="s">
        <v>373</v>
      </c>
    </row>
    <row r="10" spans="1:3" x14ac:dyDescent="0.3">
      <c r="A10" s="16">
        <v>43946</v>
      </c>
      <c r="B10" s="4" t="str">
        <f t="shared" si="0"/>
        <v>Sat</v>
      </c>
      <c r="C10" t="s">
        <v>374</v>
      </c>
    </row>
    <row r="11" spans="1:3" x14ac:dyDescent="0.3">
      <c r="A11" s="16">
        <v>43990</v>
      </c>
      <c r="B11" s="4" t="str">
        <f t="shared" si="0"/>
        <v>Mon</v>
      </c>
      <c r="C11" t="s">
        <v>375</v>
      </c>
    </row>
    <row r="12" spans="1:3" x14ac:dyDescent="0.3">
      <c r="A12" s="16">
        <v>44109</v>
      </c>
      <c r="B12" s="4" t="str">
        <f t="shared" si="0"/>
        <v>Mon</v>
      </c>
      <c r="C12" t="s">
        <v>369</v>
      </c>
    </row>
    <row r="13" spans="1:3" x14ac:dyDescent="0.3">
      <c r="A13" s="16">
        <v>44190</v>
      </c>
      <c r="B13" s="4" t="str">
        <f t="shared" si="0"/>
        <v>Fri</v>
      </c>
      <c r="C13" t="s">
        <v>376</v>
      </c>
    </row>
    <row r="14" spans="1:3" x14ac:dyDescent="0.3">
      <c r="A14" s="16">
        <v>44191</v>
      </c>
      <c r="B14" s="4" t="str">
        <f t="shared" si="0"/>
        <v>Sat</v>
      </c>
      <c r="C14" t="s">
        <v>377</v>
      </c>
    </row>
    <row r="15" spans="1:3" x14ac:dyDescent="0.3">
      <c r="A15" s="16">
        <v>44193</v>
      </c>
      <c r="B15" s="4" t="str">
        <f t="shared" si="0"/>
        <v>Mon</v>
      </c>
      <c r="C15" t="s">
        <v>378</v>
      </c>
    </row>
    <row r="19" spans="1:3" x14ac:dyDescent="0.3">
      <c r="A19" t="s">
        <v>395</v>
      </c>
      <c r="B19"/>
    </row>
    <row r="20" spans="1:3" x14ac:dyDescent="0.3">
      <c r="A20" s="20" t="s">
        <v>396</v>
      </c>
      <c r="B20" s="20" t="s">
        <v>397</v>
      </c>
      <c r="C20" s="20"/>
    </row>
    <row r="21" spans="1:3" x14ac:dyDescent="0.3">
      <c r="A21" t="s">
        <v>380</v>
      </c>
      <c r="B21" t="s">
        <v>381</v>
      </c>
    </row>
    <row r="22" spans="1:3" x14ac:dyDescent="0.3">
      <c r="A22">
        <v>2</v>
      </c>
      <c r="B22" t="s">
        <v>382</v>
      </c>
    </row>
    <row r="23" spans="1:3" x14ac:dyDescent="0.3">
      <c r="A23">
        <v>3</v>
      </c>
      <c r="B23" t="s">
        <v>383</v>
      </c>
    </row>
    <row r="24" spans="1:3" x14ac:dyDescent="0.3">
      <c r="A24">
        <v>4</v>
      </c>
      <c r="B24" t="s">
        <v>384</v>
      </c>
    </row>
    <row r="25" spans="1:3" x14ac:dyDescent="0.3">
      <c r="A25">
        <v>5</v>
      </c>
      <c r="B25" t="s">
        <v>385</v>
      </c>
    </row>
    <row r="26" spans="1:3" x14ac:dyDescent="0.3">
      <c r="A26">
        <v>6</v>
      </c>
      <c r="B26" t="s">
        <v>386</v>
      </c>
    </row>
    <row r="27" spans="1:3" x14ac:dyDescent="0.3">
      <c r="A27">
        <v>7</v>
      </c>
      <c r="B27" t="s">
        <v>387</v>
      </c>
    </row>
    <row r="28" spans="1:3" x14ac:dyDescent="0.3">
      <c r="A28">
        <v>11</v>
      </c>
      <c r="B28" t="s">
        <v>388</v>
      </c>
    </row>
    <row r="29" spans="1:3" x14ac:dyDescent="0.3">
      <c r="A29">
        <v>12</v>
      </c>
      <c r="B29" t="s">
        <v>389</v>
      </c>
    </row>
    <row r="30" spans="1:3" x14ac:dyDescent="0.3">
      <c r="A30">
        <v>13</v>
      </c>
      <c r="B30" t="s">
        <v>390</v>
      </c>
    </row>
    <row r="31" spans="1:3" x14ac:dyDescent="0.3">
      <c r="A31">
        <v>14</v>
      </c>
      <c r="B31" t="s">
        <v>391</v>
      </c>
    </row>
    <row r="32" spans="1:3" x14ac:dyDescent="0.3">
      <c r="A32">
        <v>15</v>
      </c>
      <c r="B32" t="s">
        <v>392</v>
      </c>
    </row>
    <row r="33" spans="1:2" x14ac:dyDescent="0.3">
      <c r="A33">
        <v>16</v>
      </c>
      <c r="B33" t="s">
        <v>393</v>
      </c>
    </row>
    <row r="34" spans="1:2" x14ac:dyDescent="0.3">
      <c r="A34">
        <v>17</v>
      </c>
      <c r="B34" t="s">
        <v>394</v>
      </c>
    </row>
    <row r="35" spans="1:2" x14ac:dyDescent="0.3">
      <c r="A35" s="16" t="s">
        <v>398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Supplier Invoice Statement</vt:lpstr>
      <vt:lpstr>MC Invoice Report</vt:lpstr>
      <vt:lpstr>Recon Analysis</vt:lpstr>
      <vt:lpstr>NSW Holidays 2020</vt:lpstr>
      <vt:lpstr>Holidays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Bull</dc:creator>
  <cp:lastModifiedBy>Anoban Karunananthan</cp:lastModifiedBy>
  <dcterms:created xsi:type="dcterms:W3CDTF">2019-12-02T06:01:41Z</dcterms:created>
  <dcterms:modified xsi:type="dcterms:W3CDTF">2022-04-29T20:40:11Z</dcterms:modified>
</cp:coreProperties>
</file>