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2-Workbooks\"/>
    </mc:Choice>
  </mc:AlternateContent>
  <xr:revisionPtr revIDLastSave="0" documentId="13_ncr:1_{F7AC053A-EBA1-48FA-9305-89C7F503A9A7}" xr6:coauthVersionLast="47" xr6:coauthVersionMax="47" xr10:uidLastSave="{00000000-0000-0000-0000-000000000000}"/>
  <bookViews>
    <workbookView xWindow="-108" yWindow="-108" windowWidth="22080" windowHeight="13176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E128" i="1" a="1"/>
  <c r="E128" i="1" s="1"/>
  <c r="E115" i="1" a="1"/>
  <c r="E11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E10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5" i="1"/>
  <c r="T5" i="1" s="1"/>
  <c r="F6" i="1"/>
  <c r="F7" i="1"/>
  <c r="F8" i="1"/>
  <c r="F9" i="1"/>
  <c r="T9" i="1" s="1"/>
  <c r="F10" i="1"/>
  <c r="T10" i="1" s="1"/>
  <c r="F11" i="1"/>
  <c r="F12" i="1"/>
  <c r="S12" i="1" s="1"/>
  <c r="U12" i="1" s="1"/>
  <c r="F13" i="1"/>
  <c r="T13" i="1" s="1"/>
  <c r="F14" i="1"/>
  <c r="F15" i="1"/>
  <c r="S15" i="1" s="1"/>
  <c r="U15" i="1" s="1"/>
  <c r="F16" i="1"/>
  <c r="F17" i="1"/>
  <c r="S17" i="1" s="1"/>
  <c r="U17" i="1" s="1"/>
  <c r="F18" i="1"/>
  <c r="S18" i="1" s="1"/>
  <c r="U18" i="1" s="1"/>
  <c r="F19" i="1"/>
  <c r="F20" i="1"/>
  <c r="S20" i="1" s="1"/>
  <c r="U20" i="1" s="1"/>
  <c r="F21" i="1"/>
  <c r="F22" i="1"/>
  <c r="S22" i="1" s="1"/>
  <c r="U22" i="1" s="1"/>
  <c r="F23" i="1"/>
  <c r="F24" i="1"/>
  <c r="F25" i="1"/>
  <c r="T25" i="1" s="1"/>
  <c r="F26" i="1"/>
  <c r="T26" i="1" s="1"/>
  <c r="F27" i="1"/>
  <c r="S27" i="1" s="1"/>
  <c r="U27" i="1" s="1"/>
  <c r="F28" i="1"/>
  <c r="S28" i="1" s="1"/>
  <c r="U28" i="1" s="1"/>
  <c r="F29" i="1"/>
  <c r="S29" i="1" s="1"/>
  <c r="U29" i="1" s="1"/>
  <c r="F30" i="1"/>
  <c r="S30" i="1" s="1"/>
  <c r="U30" i="1" s="1"/>
  <c r="F31" i="1"/>
  <c r="F32" i="1"/>
  <c r="F33" i="1"/>
  <c r="T33" i="1" s="1"/>
  <c r="F34" i="1"/>
  <c r="S34" i="1" s="1"/>
  <c r="U34" i="1" s="1"/>
  <c r="F35" i="1"/>
  <c r="S35" i="1" s="1"/>
  <c r="U35" i="1" s="1"/>
  <c r="F36" i="1"/>
  <c r="S36" i="1" s="1"/>
  <c r="U36" i="1" s="1"/>
  <c r="F37" i="1"/>
  <c r="S37" i="1" s="1"/>
  <c r="U37" i="1" s="1"/>
  <c r="F38" i="1"/>
  <c r="F39" i="1"/>
  <c r="F40" i="1"/>
  <c r="F41" i="1"/>
  <c r="S41" i="1" s="1"/>
  <c r="U41" i="1" s="1"/>
  <c r="F42" i="1"/>
  <c r="S42" i="1" s="1"/>
  <c r="U42" i="1" s="1"/>
  <c r="F43" i="1"/>
  <c r="S43" i="1" s="1"/>
  <c r="U43" i="1" s="1"/>
  <c r="F44" i="1"/>
  <c r="S44" i="1" s="1"/>
  <c r="U44" i="1" s="1"/>
  <c r="F45" i="1"/>
  <c r="S45" i="1" s="1"/>
  <c r="U45" i="1" s="1"/>
  <c r="F46" i="1"/>
  <c r="S46" i="1" s="1"/>
  <c r="U46" i="1" s="1"/>
  <c r="F47" i="1"/>
  <c r="F48" i="1"/>
  <c r="F49" i="1"/>
  <c r="T49" i="1" s="1"/>
  <c r="F50" i="1"/>
  <c r="T50" i="1" s="1"/>
  <c r="F51" i="1"/>
  <c r="S51" i="1" s="1"/>
  <c r="U51" i="1" s="1"/>
  <c r="F52" i="1"/>
  <c r="S52" i="1" s="1"/>
  <c r="U52" i="1" s="1"/>
  <c r="F53" i="1"/>
  <c r="T53" i="1" s="1"/>
  <c r="F54" i="1"/>
  <c r="F55" i="1"/>
  <c r="F56" i="1"/>
  <c r="F57" i="1"/>
  <c r="T57" i="1" s="1"/>
  <c r="F58" i="1"/>
  <c r="S58" i="1" s="1"/>
  <c r="U58" i="1" s="1"/>
  <c r="F59" i="1"/>
  <c r="F60" i="1"/>
  <c r="S60" i="1" s="1"/>
  <c r="U60" i="1" s="1"/>
  <c r="F61" i="1"/>
  <c r="T61" i="1" s="1"/>
  <c r="F62" i="1"/>
  <c r="F63" i="1"/>
  <c r="T63" i="1" s="1"/>
  <c r="F64" i="1"/>
  <c r="F65" i="1"/>
  <c r="S65" i="1" s="1"/>
  <c r="U65" i="1" s="1"/>
  <c r="F66" i="1"/>
  <c r="S66" i="1" s="1"/>
  <c r="U66" i="1" s="1"/>
  <c r="F67" i="1"/>
  <c r="S67" i="1" s="1"/>
  <c r="U67" i="1" s="1"/>
  <c r="F68" i="1"/>
  <c r="S68" i="1" s="1"/>
  <c r="U68" i="1" s="1"/>
  <c r="F69" i="1"/>
  <c r="S69" i="1" s="1"/>
  <c r="U69" i="1" s="1"/>
  <c r="F70" i="1"/>
  <c r="S70" i="1" s="1"/>
  <c r="U70" i="1" s="1"/>
  <c r="F71" i="1"/>
  <c r="F72" i="1"/>
  <c r="F73" i="1"/>
  <c r="T73" i="1" s="1"/>
  <c r="F74" i="1"/>
  <c r="T74" i="1" s="1"/>
  <c r="F75" i="1"/>
  <c r="F76" i="1"/>
  <c r="S76" i="1" s="1"/>
  <c r="U76" i="1" s="1"/>
  <c r="F77" i="1"/>
  <c r="S77" i="1" s="1"/>
  <c r="U77" i="1" s="1"/>
  <c r="F78" i="1"/>
  <c r="F79" i="1"/>
  <c r="T79" i="1" s="1"/>
  <c r="F80" i="1"/>
  <c r="F81" i="1"/>
  <c r="S81" i="1" s="1"/>
  <c r="U81" i="1" s="1"/>
  <c r="F82" i="1"/>
  <c r="S82" i="1" s="1"/>
  <c r="U82" i="1" s="1"/>
  <c r="F83" i="1"/>
  <c r="S83" i="1" s="1"/>
  <c r="U83" i="1" s="1"/>
  <c r="F84" i="1"/>
  <c r="S84" i="1" s="1"/>
  <c r="U84" i="1" s="1"/>
  <c r="F85" i="1"/>
  <c r="S85" i="1" s="1"/>
  <c r="U85" i="1" s="1"/>
  <c r="F86" i="1"/>
  <c r="F87" i="1"/>
  <c r="F88" i="1"/>
  <c r="T21" i="1"/>
  <c r="T37" i="1"/>
  <c r="T85" i="1"/>
  <c r="S55" i="1"/>
  <c r="U55" i="1" s="1"/>
  <c r="S6" i="1"/>
  <c r="U6" i="1" s="1"/>
  <c r="T7" i="1"/>
  <c r="S8" i="1"/>
  <c r="U8" i="1" s="1"/>
  <c r="S11" i="1"/>
  <c r="U11" i="1" s="1"/>
  <c r="S13" i="1"/>
  <c r="U13" i="1" s="1"/>
  <c r="S14" i="1"/>
  <c r="U14" i="1" s="1"/>
  <c r="T15" i="1"/>
  <c r="S16" i="1"/>
  <c r="U16" i="1" s="1"/>
  <c r="S19" i="1"/>
  <c r="U19" i="1" s="1"/>
  <c r="S21" i="1"/>
  <c r="U21" i="1" s="1"/>
  <c r="T23" i="1"/>
  <c r="S24" i="1"/>
  <c r="U24" i="1" s="1"/>
  <c r="T31" i="1"/>
  <c r="S32" i="1"/>
  <c r="U32" i="1" s="1"/>
  <c r="S38" i="1"/>
  <c r="U38" i="1" s="1"/>
  <c r="S39" i="1"/>
  <c r="U39" i="1" s="1"/>
  <c r="S40" i="1"/>
  <c r="U40" i="1" s="1"/>
  <c r="T47" i="1"/>
  <c r="S48" i="1"/>
  <c r="U48" i="1" s="1"/>
  <c r="S54" i="1"/>
  <c r="U54" i="1" s="1"/>
  <c r="T55" i="1"/>
  <c r="S56" i="1"/>
  <c r="U56" i="1" s="1"/>
  <c r="S59" i="1"/>
  <c r="U59" i="1" s="1"/>
  <c r="S62" i="1"/>
  <c r="U62" i="1" s="1"/>
  <c r="S64" i="1"/>
  <c r="U64" i="1" s="1"/>
  <c r="T71" i="1"/>
  <c r="S72" i="1"/>
  <c r="U72" i="1" s="1"/>
  <c r="S75" i="1"/>
  <c r="U75" i="1" s="1"/>
  <c r="S78" i="1"/>
  <c r="U78" i="1" s="1"/>
  <c r="S80" i="1"/>
  <c r="U80" i="1" s="1"/>
  <c r="S86" i="1"/>
  <c r="U86" i="1" s="1"/>
  <c r="T87" i="1"/>
  <c r="S88" i="1"/>
  <c r="U88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54" i="1"/>
  <c r="K54" i="1" s="1"/>
  <c r="E55" i="1"/>
  <c r="K55" i="1" s="1"/>
  <c r="E56" i="1"/>
  <c r="K56" i="1" s="1"/>
  <c r="E57" i="1"/>
  <c r="K57" i="1" s="1"/>
  <c r="E58" i="1"/>
  <c r="K58" i="1" s="1"/>
  <c r="E59" i="1"/>
  <c r="K59" i="1" s="1"/>
  <c r="E60" i="1"/>
  <c r="K60" i="1" s="1"/>
  <c r="E61" i="1"/>
  <c r="K61" i="1" s="1"/>
  <c r="E62" i="1"/>
  <c r="K62" i="1" s="1"/>
  <c r="E63" i="1"/>
  <c r="K63" i="1" s="1"/>
  <c r="E64" i="1"/>
  <c r="K64" i="1" s="1"/>
  <c r="E65" i="1"/>
  <c r="K65" i="1" s="1"/>
  <c r="E66" i="1"/>
  <c r="K66" i="1" s="1"/>
  <c r="E67" i="1"/>
  <c r="K67" i="1" s="1"/>
  <c r="E68" i="1"/>
  <c r="K68" i="1" s="1"/>
  <c r="E69" i="1"/>
  <c r="K69" i="1" s="1"/>
  <c r="E70" i="1"/>
  <c r="K70" i="1" s="1"/>
  <c r="E71" i="1"/>
  <c r="K71" i="1" s="1"/>
  <c r="E72" i="1"/>
  <c r="K72" i="1" s="1"/>
  <c r="E73" i="1"/>
  <c r="K73" i="1" s="1"/>
  <c r="E74" i="1"/>
  <c r="K74" i="1" s="1"/>
  <c r="E75" i="1"/>
  <c r="K75" i="1" s="1"/>
  <c r="E76" i="1"/>
  <c r="K76" i="1" s="1"/>
  <c r="E77" i="1"/>
  <c r="K77" i="1" s="1"/>
  <c r="E78" i="1"/>
  <c r="K78" i="1" s="1"/>
  <c r="E79" i="1"/>
  <c r="K79" i="1" s="1"/>
  <c r="E80" i="1"/>
  <c r="K80" i="1" s="1"/>
  <c r="E81" i="1"/>
  <c r="K81" i="1" s="1"/>
  <c r="E82" i="1"/>
  <c r="K82" i="1" s="1"/>
  <c r="E83" i="1"/>
  <c r="K83" i="1" s="1"/>
  <c r="E84" i="1"/>
  <c r="K84" i="1" s="1"/>
  <c r="E85" i="1"/>
  <c r="K85" i="1" s="1"/>
  <c r="E86" i="1"/>
  <c r="K86" i="1" s="1"/>
  <c r="E87" i="1"/>
  <c r="K87" i="1" s="1"/>
  <c r="E88" i="1"/>
  <c r="K88" i="1" s="1"/>
  <c r="E5" i="1"/>
  <c r="K5" i="1" s="1"/>
  <c r="K90" i="1" l="1"/>
  <c r="T45" i="1"/>
  <c r="S79" i="1"/>
  <c r="U79" i="1" s="1"/>
  <c r="S53" i="1"/>
  <c r="U53" i="1" s="1"/>
  <c r="T29" i="1"/>
  <c r="T77" i="1"/>
  <c r="S61" i="1"/>
  <c r="U61" i="1" s="1"/>
  <c r="T69" i="1"/>
  <c r="K89" i="1"/>
  <c r="S10" i="1"/>
  <c r="U10" i="1" s="1"/>
  <c r="S74" i="1"/>
  <c r="U74" i="1" s="1"/>
  <c r="T34" i="1"/>
  <c r="S33" i="1"/>
  <c r="U33" i="1" s="1"/>
  <c r="T84" i="1"/>
  <c r="T76" i="1"/>
  <c r="T68" i="1"/>
  <c r="T60" i="1"/>
  <c r="T52" i="1"/>
  <c r="T44" i="1"/>
  <c r="T36" i="1"/>
  <c r="T28" i="1"/>
  <c r="T20" i="1"/>
  <c r="T12" i="1"/>
  <c r="S73" i="1"/>
  <c r="U73" i="1" s="1"/>
  <c r="S50" i="1"/>
  <c r="U50" i="1" s="1"/>
  <c r="S31" i="1"/>
  <c r="U31" i="1" s="1"/>
  <c r="S9" i="1"/>
  <c r="U9" i="1" s="1"/>
  <c r="T83" i="1"/>
  <c r="T75" i="1"/>
  <c r="T67" i="1"/>
  <c r="T59" i="1"/>
  <c r="T51" i="1"/>
  <c r="T43" i="1"/>
  <c r="T35" i="1"/>
  <c r="T27" i="1"/>
  <c r="T19" i="1"/>
  <c r="T11" i="1"/>
  <c r="S57" i="1"/>
  <c r="U57" i="1" s="1"/>
  <c r="S71" i="1"/>
  <c r="U71" i="1" s="1"/>
  <c r="S49" i="1"/>
  <c r="U49" i="1" s="1"/>
  <c r="S26" i="1"/>
  <c r="U26" i="1" s="1"/>
  <c r="S7" i="1"/>
  <c r="U7" i="1" s="1"/>
  <c r="T82" i="1"/>
  <c r="T66" i="1"/>
  <c r="T58" i="1"/>
  <c r="T42" i="1"/>
  <c r="T18" i="1"/>
  <c r="S5" i="1"/>
  <c r="U5" i="1" s="1"/>
  <c r="S47" i="1"/>
  <c r="U47" i="1" s="1"/>
  <c r="S25" i="1"/>
  <c r="U25" i="1" s="1"/>
  <c r="T81" i="1"/>
  <c r="T65" i="1"/>
  <c r="T41" i="1"/>
  <c r="T17" i="1"/>
  <c r="S87" i="1"/>
  <c r="U87" i="1" s="1"/>
  <c r="S23" i="1"/>
  <c r="U23" i="1" s="1"/>
  <c r="T88" i="1"/>
  <c r="T80" i="1"/>
  <c r="T72" i="1"/>
  <c r="T64" i="1"/>
  <c r="T56" i="1"/>
  <c r="T48" i="1"/>
  <c r="T40" i="1"/>
  <c r="T32" i="1"/>
  <c r="T24" i="1"/>
  <c r="T16" i="1"/>
  <c r="T8" i="1"/>
  <c r="S63" i="1"/>
  <c r="U63" i="1" s="1"/>
  <c r="T39" i="1"/>
  <c r="T86" i="1"/>
  <c r="T78" i="1"/>
  <c r="T70" i="1"/>
  <c r="T62" i="1"/>
  <c r="T54" i="1"/>
  <c r="T46" i="1"/>
  <c r="T38" i="1"/>
  <c r="T30" i="1"/>
  <c r="T22" i="1"/>
  <c r="T14" i="1"/>
  <c r="T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5" i="1"/>
  <c r="B2" i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<sst xmlns="http://schemas.openxmlformats.org/spreadsheetml/2006/main" count="865" uniqueCount="425">
  <si>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</si>
  <si>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</si>
  <si>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</si>
  <si>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</si>
  <si>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</si>
  <si>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</si>
  <si>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</si>
  <si>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</si>
  <si>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</si>
  <si>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</si>
  <si>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</si>
  <si>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</si>
  <si>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</si>
  <si>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</si>
  <si>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</si>
  <si>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</si>
  <si>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</si>
  <si>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</si>
  <si>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</si>
  <si>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</si>
  <si>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</si>
  <si>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</si>
  <si>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</si>
  <si>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</si>
  <si>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</si>
  <si>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</si>
  <si>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</si>
  <si>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</si>
  <si>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</si>
  <si>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</si>
  <si>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</si>
  <si>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</si>
  <si>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</si>
  <si>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</si>
  <si>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</si>
  <si>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</si>
  <si>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</si>
  <si>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</si>
  <si>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</si>
  <si>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</si>
  <si>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</si>
  <si>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</si>
  <si>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</si>
  <si>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</si>
  <si>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</si>
  <si>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</si>
  <si>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</si>
  <si>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</si>
  <si>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</si>
  <si>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</si>
  <si>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</si>
  <si>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</si>
  <si>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</si>
  <si>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</si>
  <si>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</si>
  <si>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</si>
  <si>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</si>
  <si>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</si>
  <si>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</si>
  <si>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</si>
  <si>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</si>
  <si>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</si>
  <si>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</si>
  <si>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</si>
  <si>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</si>
  <si>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</si>
  <si>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</si>
  <si>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</si>
  <si>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</si>
  <si>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</si>
  <si>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</si>
  <si>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</si>
  <si>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</si>
  <si>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</si>
  <si>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</si>
  <si>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</si>
  <si>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</si>
  <si>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</si>
  <si>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</si>
  <si>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</si>
  <si>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</si>
  <si>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</si>
  <si>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</si>
  <si>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</si>
  <si>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</si>
  <si>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</si>
  <si>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</si>
  <si>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</si>
  <si>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</si>
  <si>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</si>
  <si>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</si>
  <si>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</si>
  <si>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</si>
  <si>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</si>
  <si>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</si>
  <si>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</si>
  <si>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</si>
  <si>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</si>
  <si>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</si>
  <si>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</si>
  <si>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</si>
  <si>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</si>
  <si>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</si>
  <si>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</si>
  <si>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</si>
  <si>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</si>
  <si>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</si>
  <si>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</si>
  <si>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</si>
  <si>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</si>
  <si>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</si>
  <si>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</si>
  <si>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</si>
  <si>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</si>
  <si>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</si>
  <si>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</si>
  <si>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</si>
  <si>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</si>
  <si>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</si>
  <si>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</si>
  <si>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</si>
  <si>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</si>
  <si>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</si>
  <si>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</si>
  <si>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</si>
  <si>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</si>
  <si>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</si>
  <si>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</si>
  <si>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</si>
  <si>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</si>
  <si>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</si>
  <si>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</si>
  <si>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</si>
  <si>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</si>
  <si>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</si>
  <si>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</si>
  <si>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</si>
  <si>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</si>
  <si>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</si>
  <si>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</si>
  <si>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</si>
  <si>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</si>
  <si>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</si>
  <si>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</si>
  <si>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</si>
  <si>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</si>
  <si>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</si>
  <si>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</si>
  <si>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</si>
  <si>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</si>
  <si>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</si>
  <si>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</si>
  <si>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</si>
  <si>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</si>
  <si>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</si>
  <si>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</si>
  <si>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</si>
  <si>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</si>
  <si>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</si>
  <si>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</si>
  <si>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</si>
  <si>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</si>
  <si>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</si>
  <si>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</si>
  <si>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</si>
  <si>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</si>
  <si>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</si>
  <si>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</si>
  <si>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</si>
  <si>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</si>
  <si>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</si>
  <si>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</si>
  <si>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</si>
  <si>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</si>
  <si>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</si>
  <si>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</si>
  <si>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</si>
  <si>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</si>
  <si>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</si>
  <si>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</si>
  <si>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</si>
  <si>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</si>
  <si>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</si>
  <si>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</si>
  <si>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</si>
  <si>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</si>
  <si>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</si>
  <si>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</si>
  <si>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</si>
  <si>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</si>
  <si>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</si>
  <si>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</si>
  <si>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</si>
  <si>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</si>
  <si>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</si>
  <si>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</si>
  <si>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</si>
  <si>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</si>
  <si>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</si>
  <si>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</si>
  <si>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</si>
  <si>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</si>
  <si>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</si>
  <si>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</si>
  <si>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</si>
  <si>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</si>
  <si>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</si>
  <si>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</si>
  <si>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</si>
  <si>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</si>
  <si>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</si>
  <si>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</si>
  <si>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</si>
  <si>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</si>
  <si>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</si>
  <si>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</si>
  <si>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</si>
  <si>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</si>
  <si>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</si>
  <si>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</si>
  <si>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</si>
  <si>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</si>
  <si>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</si>
  <si>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</si>
  <si>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</si>
  <si>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</si>
  <si>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</si>
  <si>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</si>
  <si>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</si>
  <si>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</si>
  <si>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</si>
  <si>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</si>
  <si>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</si>
  <si>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</si>
  <si>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</si>
  <si>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</si>
  <si>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</si>
  <si>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</si>
  <si>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</si>
  <si>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</si>
  <si>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</si>
  <si>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</si>
  <si>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</si>
  <si>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</si>
  <si>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</si>
  <si>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</si>
  <si>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</si>
  <si>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</si>
  <si>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</si>
  <si>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</si>
  <si>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</si>
  <si>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</si>
  <si>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</si>
  <si>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</si>
  <si>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</si>
  <si>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</si>
  <si>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</si>
  <si>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</si>
  <si>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</si>
  <si>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</si>
  <si>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</si>
  <si>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</si>
  <si>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</si>
  <si>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</si>
  <si>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</si>
  <si>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</si>
  <si>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</si>
  <si>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</si>
  <si>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</si>
  <si>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</si>
  <si>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</si>
  <si>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</si>
  <si>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</si>
  <si>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</si>
  <si>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</si>
  <si>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</si>
  <si>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</si>
  <si>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</si>
  <si>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</si>
  <si>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</si>
  <si>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</si>
  <si>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</si>
  <si>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</si>
  <si>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</si>
  <si>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</si>
  <si>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</si>
  <si>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</si>
  <si>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</si>
  <si>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</si>
  <si>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</si>
  <si>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</si>
  <si>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</si>
  <si>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</si>
  <si>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</si>
  <si>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</si>
  <si>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</si>
  <si>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</si>
  <si>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</si>
  <si>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</si>
  <si>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</si>
  <si>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</si>
  <si>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</si>
  <si>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</si>
  <si>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</si>
  <si>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</si>
  <si>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</si>
  <si>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</si>
  <si>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</si>
  <si>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</si>
  <si>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</si>
  <si>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</si>
  <si>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</si>
  <si>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</si>
  <si>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</si>
  <si>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</si>
  <si>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</si>
  <si>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</si>
  <si>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</si>
  <si>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</si>
  <si>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</si>
  <si>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</si>
  <si>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</si>
  <si>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</si>
  <si>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</si>
  <si>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</si>
  <si>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</si>
  <si>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</si>
  <si>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</si>
  <si>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</si>
  <si>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</si>
  <si>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</si>
  <si>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</si>
  <si>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</si>
  <si>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</si>
  <si>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</si>
  <si>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</si>
  <si>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</si>
  <si>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</si>
  <si>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</si>
  <si>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</si>
  <si>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</si>
  <si>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</si>
  <si>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</si>
  <si>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</si>
  <si>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</si>
  <si>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</si>
  <si>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</si>
  <si>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</si>
  <si>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</si>
  <si>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</si>
  <si>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</si>
  <si>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</si>
  <si>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</si>
  <si>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</si>
  <si>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</si>
  <si>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</si>
  <si>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</si>
  <si>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</si>
  <si>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</si>
  <si>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</si>
  <si>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</si>
  <si>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</si>
  <si>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</si>
  <si>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</si>
  <si>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</si>
  <si>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</si>
  <si>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</si>
  <si>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</si>
  <si>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</si>
  <si>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</si>
  <si>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</si>
  <si>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</si>
  <si>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</si>
  <si>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</si>
  <si>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</si>
  <si>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</si>
  <si>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</si>
  <si>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</si>
  <si>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</si>
  <si>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</si>
  <si>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</si>
  <si>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</si>
  <si>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</si>
  <si>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</si>
  <si>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</si>
  <si>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</si>
  <si>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</si>
  <si>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</si>
  <si>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</si>
  <si>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</si>
  <si>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</si>
  <si>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</si>
  <si>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</si>
  <si>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</si>
  <si>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</si>
  <si>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</si>
  <si>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</si>
  <si>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</si>
  <si>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</si>
  <si>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</si>
  <si>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DUE DATE W/O ACCOUNTING FOR WEEKENDS</t>
  </si>
  <si>
    <t>DUE DAY W/O ACCOUNTING FOR WEEKDAYS</t>
  </si>
  <si>
    <t>Saturdays = 16</t>
  </si>
  <si>
    <t>SundayS = 14</t>
  </si>
  <si>
    <t>SO THE DUE DATE IS 6 WORKING DAYS AWAY FROM THE INVOICED DATE!</t>
  </si>
  <si>
    <t>HOWEVER WORKINGDAYS DIFFER WITH COUNTRIES &amp; INSTITUTIONS</t>
  </si>
  <si>
    <t>THERE IS AN OPTION TO CUSTOMIZE WORKDAYS IN EXCEL.</t>
  </si>
  <si>
    <t>=WORKDAY.INTL()</t>
  </si>
  <si>
    <t>SUN,SAT,MON - NON WORKDAYS</t>
  </si>
  <si>
    <t>ONLY SUNDAY</t>
  </si>
  <si>
    <t>THIS FUNCTION ACCEPTS A STRING SPECIFYING WORKING DAYS</t>
  </si>
  <si>
    <t>THIS BOOLEAN STRING MUST CONTAIN NON WORKINGDAYS ASSIGNED 1 &amp; WORKDAYS ASSIGNED 0</t>
  </si>
  <si>
    <t>E.G</t>
  </si>
  <si>
    <t>IF SUNDAYS &amp; WEDNESDAYS ARE NON-WORKING DAYS</t>
  </si>
  <si>
    <t>THE STRING MUST BE "0010001"</t>
  </si>
  <si>
    <t>THIS STRING STARTS WITH MONDAYS BY DEFAULT</t>
  </si>
  <si>
    <t>ACCOUNTING FOR PUBLIC HOLIDAYS</t>
  </si>
  <si>
    <t>10TH APRIL IS EASTER HOLIDAY!</t>
  </si>
  <si>
    <t>1OTH APRIL IS A FRIDAY</t>
  </si>
  <si>
    <t>THIS IMPLIES THAT WE ARE GOING TO SHIFT 3 DAYS PAST THE RAW DUE DATE SINCE WE HAVE TO SKIP THE FOLLOWING WEEKEND AS WELL. DAMN</t>
  </si>
  <si>
    <t>BUT EASTER MONDAY IS ALSO A HOLIDAY. FUCK!</t>
  </si>
  <si>
    <t>ALL HOLIDAYS IN NEW SOUTH WALES ARE SPECIFIED IN A SEPARATE WORKSHEET NSW HOLIDAYS 2020</t>
  </si>
  <si>
    <t>NSW HOLIDAYS</t>
  </si>
  <si>
    <t>DUE DATE - EASTER ADJUSTED</t>
  </si>
  <si>
    <t>DUE DATE: ALL HOLIDAYS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</si>
</sst>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7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6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6" fontId="0" fillId="0" borderId="0" xfId="0" applyNumberFormat="1" applyBorder="1"/>
    <xf numFmtId="14" fontId="0" fillId="0" borderId="0" xfId="0" applyNumberFormat="1" applyBorder="1"/>
    <xf numFmtId="2" fontId="7" fillId="0" borderId="0" xfId="0" applyNumberFormat="1" applyFont="1" applyBorder="1"/>
    <xf numFmtId="167" fontId="0" fillId="0" borderId="0" xfId="0" quotePrefix="1" applyNumberFormat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50" zoomScaleNormal="150" workbookViewId="0"/>
  </sheetViews>
  <sheetFormatPr defaultRowHeight="14.4" x14ac:dyDescent="0.3"/>
  <cols>
    <col min="1" max="1" width="13.88671875" customWidth="1"/>
    <col min="2" max="2" width="13.109375" customWidth="1"/>
    <col min="3" max="3" width="11.6640625" style="5" customWidth="1"/>
    <col min="4" max="4" width="13.109375" style="5" customWidth="1"/>
    <col min="5" max="5" width="9.4414062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44140625" hidden="1" customWidth="1"/>
    <col min="10" max="10" width="7.44140625" hidden="1" customWidth="1"/>
    <col min="11" max="11" width="12.5546875" customWidth="1"/>
    <col min="12" max="12" width="17.5546875" customWidth="1"/>
    <col min="13" max="13" width="10" customWidth="1"/>
    <col min="14" max="14" width="12" customWidth="1"/>
    <col min="15" max="15" width="11.109375" customWidth="1"/>
    <col min="16" max="16" width="8" customWidth="1"/>
    <col min="17" max="17" width="10.6640625" style="1" customWidth="1"/>
    <col min="18" max="18" width="11.88671875" style="5" customWidth="1"/>
    <col min="19" max="19" width="11.88671875" style="17" customWidth="1"/>
    <col min="22" max="22" width="15.6640625" customWidth="1"/>
  </cols>
  <sheetData>
    <row r="1" spans="1:22" s="4" customFormat="1" ht="22.95" customHeight="1" x14ac:dyDescent="0.3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3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DATE(2020,MONTH(1&amp;M2),RIGHT(D2,2))</f>
        <v>43892</v>
      </c>
      <c r="S2" s="34">
        <f>DATE(2020,4,RIGHT(C2,2))</f>
        <v>43938</v>
      </c>
      <c r="U2" s="1"/>
    </row>
    <row r="3" spans="1:22" x14ac:dyDescent="0.3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DATE(2020,MONTH(1&amp;M3),RIGHT(D3,2))</f>
        <v>43922</v>
      </c>
      <c r="S3" s="34">
        <f t="shared" ref="S3:S66" si="8">DATE(2020,4,RIGHT(C3,2))</f>
        <v>43941</v>
      </c>
    </row>
    <row r="4" spans="1:22" x14ac:dyDescent="0.3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3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3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3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3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3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3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3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3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3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3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3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3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3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3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3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3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3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3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3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3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3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3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3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3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3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3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3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3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3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3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3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3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3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3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3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3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3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3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3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3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3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3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3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3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3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3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3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3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3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3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3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3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3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3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3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3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3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3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3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3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3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3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3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DATE(2020,MONTH(1&amp;M67),RIGHT(D67,2))</f>
        <v>43904</v>
      </c>
      <c r="S67" s="34">
        <f t="shared" ref="S67:S85" si="17">DATE(2020,4,RIGHT(C67,2))</f>
        <v>43937</v>
      </c>
    </row>
    <row r="68" spans="1:19" x14ac:dyDescent="0.3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3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3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3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3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3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3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3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3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3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3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3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3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3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3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3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3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3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U139"/>
  <sheetViews>
    <sheetView tabSelected="1" topLeftCell="G1" zoomScaleNormal="100" workbookViewId="0">
      <selection activeCell="I2" sqref="I2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24.77734375" style="2" bestFit="1" customWidth="1"/>
    <col min="6" max="6" width="13.88671875" style="2" customWidth="1"/>
    <col min="7" max="7" width="29" style="2" bestFit="1" customWidth="1"/>
    <col min="8" max="8" width="32" style="2" bestFit="1" customWidth="1"/>
    <col min="9" max="9" width="29.77734375" style="2" bestFit="1" customWidth="1"/>
    <col min="10" max="10" width="13.88671875" style="2" customWidth="1"/>
    <col min="11" max="11" width="39.21875" style="2" bestFit="1" customWidth="1"/>
    <col min="12" max="12" width="14" style="2" customWidth="1"/>
    <col min="13" max="13" width="17.33203125" customWidth="1"/>
    <col min="14" max="14" width="12" customWidth="1"/>
    <col min="15" max="16" width="13.109375" customWidth="1"/>
    <col min="17" max="17" width="14.44140625" style="5" customWidth="1"/>
    <col min="18" max="18" width="11.109375" style="5" customWidth="1"/>
    <col min="19" max="20" width="12.6640625" style="5" customWidth="1"/>
    <col min="21" max="21" width="12" style="5" customWidth="1"/>
  </cols>
  <sheetData>
    <row r="1" spans="1:21" ht="23.4" x14ac:dyDescent="0.45">
      <c r="A1" s="12" t="s">
        <v>339</v>
      </c>
      <c r="U1"/>
    </row>
    <row r="2" spans="1:21" x14ac:dyDescent="0.3">
      <c r="A2" t="s">
        <v>364</v>
      </c>
      <c r="B2" s="16">
        <f ca="1">TODAY()</f>
        <v>44681</v>
      </c>
      <c r="D2" s="16"/>
      <c r="E2" s="16"/>
      <c r="F2"/>
      <c r="G2"/>
      <c r="H2"/>
      <c r="I2"/>
      <c r="J2"/>
      <c r="K2"/>
      <c r="M2" s="6" t="s">
        <v>357</v>
      </c>
      <c r="N2" s="13"/>
      <c r="P2" s="6" t="s">
        <v>354</v>
      </c>
      <c r="Q2" s="11"/>
      <c r="T2" s="6" t="s">
        <v>344</v>
      </c>
      <c r="U2" s="7">
        <v>3.5999999999999999E-3</v>
      </c>
    </row>
    <row r="3" spans="1:21" x14ac:dyDescent="0.3">
      <c r="Q3" s="2"/>
      <c r="S3" s="2"/>
      <c r="T3" s="2"/>
      <c r="U3"/>
    </row>
    <row r="4" spans="1:21" s="4" customFormat="1" x14ac:dyDescent="0.3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400</v>
      </c>
      <c r="F4" s="22" t="s">
        <v>1</v>
      </c>
      <c r="G4" s="22" t="s">
        <v>423</v>
      </c>
      <c r="H4" s="22" t="s">
        <v>424</v>
      </c>
      <c r="I4" s="22" t="s">
        <v>408</v>
      </c>
      <c r="J4" s="22" t="s">
        <v>409</v>
      </c>
      <c r="K4" s="22" t="s">
        <v>401</v>
      </c>
      <c r="L4" s="22" t="s">
        <v>2</v>
      </c>
      <c r="M4" s="22" t="s">
        <v>8</v>
      </c>
      <c r="N4" s="22" t="s">
        <v>21</v>
      </c>
      <c r="O4" s="22" t="s">
        <v>7</v>
      </c>
      <c r="P4" s="22" t="s">
        <v>359</v>
      </c>
      <c r="Q4" s="22" t="s">
        <v>341</v>
      </c>
      <c r="R4" s="23" t="s">
        <v>363</v>
      </c>
      <c r="S4" s="22" t="s">
        <v>345</v>
      </c>
      <c r="T4" s="22"/>
      <c r="U4" s="22" t="s">
        <v>343</v>
      </c>
    </row>
    <row r="5" spans="1:21" x14ac:dyDescent="0.3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>
        <f>$D5+6</f>
        <v>43898</v>
      </c>
      <c r="F5" s="25">
        <f>WORKDAY($D5,6)</f>
        <v>43900</v>
      </c>
      <c r="G5" s="25">
        <f>WORKDAY($D5,6,"10/4/2020")</f>
        <v>43900</v>
      </c>
      <c r="H5" s="25">
        <f>WORKDAY.INTL($D5,6,"0000011",'NSW Holidays 2020'!$A$4:$A$15)</f>
        <v>43900</v>
      </c>
      <c r="I5" s="25">
        <f>WORKDAY.INTL($D5,6,"1000011")</f>
        <v>43901</v>
      </c>
      <c r="J5" s="25">
        <f>WORKDAY.INTL($D5,6,11)</f>
        <v>43899</v>
      </c>
      <c r="K5" s="25" t="str">
        <f>TEXT($E5,"DDDD")</f>
        <v>Sunday</v>
      </c>
      <c r="L5" s="25">
        <v>43938</v>
      </c>
      <c r="M5" s="24" t="s">
        <v>250</v>
      </c>
      <c r="N5" s="24">
        <v>223809</v>
      </c>
      <c r="O5" s="24" t="s">
        <v>251</v>
      </c>
      <c r="P5" s="26">
        <v>742.5</v>
      </c>
      <c r="Q5" s="25" t="str">
        <f>TEXT(D5,"MMM")</f>
        <v>Mar</v>
      </c>
      <c r="R5" s="27">
        <f>DAY(D5)</f>
        <v>2</v>
      </c>
      <c r="S5" s="27">
        <f>$L5-$F5</f>
        <v>38</v>
      </c>
      <c r="T5" s="27">
        <f>_xlfn.DAYS($L5,$F5)</f>
        <v>38</v>
      </c>
      <c r="U5" s="35">
        <f>$U$2*$S5*$P5</f>
        <v>101.574</v>
      </c>
    </row>
    <row r="6" spans="1:21" x14ac:dyDescent="0.3">
      <c r="A6" s="24" t="s">
        <v>249</v>
      </c>
      <c r="B6" s="24" t="s">
        <v>340</v>
      </c>
      <c r="C6" s="24">
        <v>545672</v>
      </c>
      <c r="D6" s="25">
        <v>43923</v>
      </c>
      <c r="E6" s="25">
        <f t="shared" ref="E6:E69" si="0">$D6+6</f>
        <v>43929</v>
      </c>
      <c r="F6" s="25">
        <f t="shared" ref="F6:F69" si="1">WORKDAY($D6,6)</f>
        <v>43931</v>
      </c>
      <c r="G6" s="25">
        <f t="shared" ref="G6:G69" si="2">WORKDAY($D6,6,"10/4/2020")</f>
        <v>43934</v>
      </c>
      <c r="H6" s="25">
        <f>WORKDAY.INTL($D6,6,"0000011",'NSW Holidays 2020'!$A$4:$A$15)</f>
        <v>43935</v>
      </c>
      <c r="I6" s="25">
        <f t="shared" ref="I6:I69" si="3">WORKDAY.INTL($D6,6,"1000011")</f>
        <v>43935</v>
      </c>
      <c r="J6" s="25">
        <f t="shared" ref="J6:J69" si="4">WORKDAY.INTL($D6,6,11)</f>
        <v>43930</v>
      </c>
      <c r="K6" s="25" t="str">
        <f t="shared" ref="K6:K69" si="5">TEXT($E6,"DDDD")</f>
        <v>Wednesday</v>
      </c>
      <c r="L6" s="25">
        <v>43941</v>
      </c>
      <c r="M6" s="24" t="s">
        <v>252</v>
      </c>
      <c r="N6" s="24">
        <v>327600</v>
      </c>
      <c r="O6" s="24" t="s">
        <v>253</v>
      </c>
      <c r="P6" s="28">
        <v>1021.02</v>
      </c>
      <c r="Q6" s="25" t="str">
        <f t="shared" ref="Q6:Q69" si="6">TEXT(D6,"MMM")</f>
        <v>Apr</v>
      </c>
      <c r="R6" s="27">
        <f t="shared" ref="R6:R69" si="7">DAY(D6)</f>
        <v>2</v>
      </c>
      <c r="S6" s="27">
        <f>$L6-$F6</f>
        <v>10</v>
      </c>
      <c r="T6" s="27">
        <f>_xlfn.DAYS($L6,$F6)</f>
        <v>10</v>
      </c>
      <c r="U6" s="35">
        <f t="shared" ref="U6:U69" si="8">$U$2*$S6*$P6</f>
        <v>36.756719999999994</v>
      </c>
    </row>
    <row r="7" spans="1:21" x14ac:dyDescent="0.3">
      <c r="A7" s="24" t="s">
        <v>254</v>
      </c>
      <c r="B7" s="24" t="s">
        <v>340</v>
      </c>
      <c r="C7" s="24">
        <v>545674</v>
      </c>
      <c r="D7" s="25">
        <v>43906</v>
      </c>
      <c r="E7" s="25">
        <f t="shared" si="0"/>
        <v>43912</v>
      </c>
      <c r="F7" s="25">
        <f t="shared" si="1"/>
        <v>43914</v>
      </c>
      <c r="G7" s="25">
        <f t="shared" si="2"/>
        <v>43914</v>
      </c>
      <c r="H7" s="25">
        <f>WORKDAY.INTL($D7,6,"0000011",'NSW Holidays 2020'!$A$4:$A$15)</f>
        <v>43914</v>
      </c>
      <c r="I7" s="25">
        <f t="shared" si="3"/>
        <v>43915</v>
      </c>
      <c r="J7" s="25">
        <f t="shared" si="4"/>
        <v>43913</v>
      </c>
      <c r="K7" s="25" t="str">
        <f t="shared" si="5"/>
        <v>Sunday</v>
      </c>
      <c r="L7" s="25">
        <v>43926</v>
      </c>
      <c r="M7" s="24" t="s">
        <v>252</v>
      </c>
      <c r="N7" s="24">
        <v>332589</v>
      </c>
      <c r="O7" s="24" t="s">
        <v>253</v>
      </c>
      <c r="P7" s="28">
        <v>409.53</v>
      </c>
      <c r="Q7" s="25" t="str">
        <f t="shared" si="6"/>
        <v>Mar</v>
      </c>
      <c r="R7" s="27">
        <f t="shared" si="7"/>
        <v>16</v>
      </c>
      <c r="S7" s="27">
        <f>$L7-$F7</f>
        <v>12</v>
      </c>
      <c r="T7" s="27">
        <f>_xlfn.DAYS($L7,$F7)</f>
        <v>12</v>
      </c>
      <c r="U7" s="35">
        <f t="shared" si="8"/>
        <v>17.691696</v>
      </c>
    </row>
    <row r="8" spans="1:21" x14ac:dyDescent="0.3">
      <c r="A8" s="24" t="s">
        <v>255</v>
      </c>
      <c r="B8" s="24" t="s">
        <v>340</v>
      </c>
      <c r="C8" s="24">
        <v>545676</v>
      </c>
      <c r="D8" s="25">
        <v>43915</v>
      </c>
      <c r="E8" s="25">
        <f t="shared" si="0"/>
        <v>43921</v>
      </c>
      <c r="F8" s="25">
        <f t="shared" si="1"/>
        <v>43923</v>
      </c>
      <c r="G8" s="25">
        <f t="shared" si="2"/>
        <v>43923</v>
      </c>
      <c r="H8" s="25">
        <f>WORKDAY.INTL($D8,6,"0000011",'NSW Holidays 2020'!$A$4:$A$15)</f>
        <v>43923</v>
      </c>
      <c r="I8" s="25">
        <f t="shared" si="3"/>
        <v>43924</v>
      </c>
      <c r="J8" s="25">
        <f t="shared" si="4"/>
        <v>43922</v>
      </c>
      <c r="K8" s="25" t="str">
        <f t="shared" si="5"/>
        <v>Tuesday</v>
      </c>
      <c r="L8" s="25">
        <v>43941</v>
      </c>
      <c r="M8" s="24" t="s">
        <v>252</v>
      </c>
      <c r="N8" s="24">
        <v>337131</v>
      </c>
      <c r="O8" s="24" t="s">
        <v>253</v>
      </c>
      <c r="P8" s="28">
        <v>-234.96</v>
      </c>
      <c r="Q8" s="25" t="str">
        <f t="shared" si="6"/>
        <v>Mar</v>
      </c>
      <c r="R8" s="27">
        <f t="shared" si="7"/>
        <v>25</v>
      </c>
      <c r="S8" s="27">
        <f>$L8-$F8</f>
        <v>18</v>
      </c>
      <c r="T8" s="27">
        <f>_xlfn.DAYS($L8,$F8)</f>
        <v>18</v>
      </c>
      <c r="U8" s="35">
        <f t="shared" si="8"/>
        <v>-15.225408</v>
      </c>
    </row>
    <row r="9" spans="1:21" x14ac:dyDescent="0.3">
      <c r="A9" s="24" t="s">
        <v>256</v>
      </c>
      <c r="B9" s="24" t="s">
        <v>340</v>
      </c>
      <c r="C9" s="24">
        <v>545677</v>
      </c>
      <c r="D9" s="25">
        <v>43907</v>
      </c>
      <c r="E9" s="25">
        <f t="shared" si="0"/>
        <v>43913</v>
      </c>
      <c r="F9" s="25">
        <f t="shared" si="1"/>
        <v>43915</v>
      </c>
      <c r="G9" s="25">
        <f t="shared" si="2"/>
        <v>43915</v>
      </c>
      <c r="H9" s="25">
        <f>WORKDAY.INTL($D9,6,"0000011",'NSW Holidays 2020'!$A$4:$A$15)</f>
        <v>43915</v>
      </c>
      <c r="I9" s="25">
        <f t="shared" si="3"/>
        <v>43916</v>
      </c>
      <c r="J9" s="25">
        <f t="shared" si="4"/>
        <v>43914</v>
      </c>
      <c r="K9" s="25" t="str">
        <f t="shared" si="5"/>
        <v>Monday</v>
      </c>
      <c r="L9" s="25">
        <v>43931</v>
      </c>
      <c r="M9" s="24" t="s">
        <v>252</v>
      </c>
      <c r="N9" s="24">
        <v>319376</v>
      </c>
      <c r="O9" s="24" t="s">
        <v>253</v>
      </c>
      <c r="P9" s="28">
        <v>-450.12</v>
      </c>
      <c r="Q9" s="25" t="str">
        <f t="shared" si="6"/>
        <v>Mar</v>
      </c>
      <c r="R9" s="27">
        <f t="shared" si="7"/>
        <v>17</v>
      </c>
      <c r="S9" s="27">
        <f>$L9-$F9</f>
        <v>16</v>
      </c>
      <c r="T9" s="27">
        <f>_xlfn.DAYS($L9,$F9)</f>
        <v>16</v>
      </c>
      <c r="U9" s="35">
        <f t="shared" si="8"/>
        <v>-25.926911999999998</v>
      </c>
    </row>
    <row r="10" spans="1:21" x14ac:dyDescent="0.3">
      <c r="A10" s="24" t="s">
        <v>257</v>
      </c>
      <c r="B10" s="24" t="s">
        <v>340</v>
      </c>
      <c r="C10" s="24">
        <v>545678</v>
      </c>
      <c r="D10" s="25">
        <v>43930</v>
      </c>
      <c r="E10" s="25">
        <f t="shared" si="0"/>
        <v>43936</v>
      </c>
      <c r="F10" s="25">
        <f t="shared" si="1"/>
        <v>43938</v>
      </c>
      <c r="G10" s="25">
        <f t="shared" si="2"/>
        <v>43941</v>
      </c>
      <c r="H10" s="25">
        <f>WORKDAY.INTL($D10,6,"0000011",'NSW Holidays 2020'!$A$4:$A$15)</f>
        <v>43942</v>
      </c>
      <c r="I10" s="25">
        <f t="shared" si="3"/>
        <v>43942</v>
      </c>
      <c r="J10" s="25">
        <f t="shared" si="4"/>
        <v>43937</v>
      </c>
      <c r="K10" s="25" t="str">
        <f t="shared" si="5"/>
        <v>Wednesday</v>
      </c>
      <c r="L10" s="25">
        <v>43951</v>
      </c>
      <c r="M10" s="24" t="s">
        <v>252</v>
      </c>
      <c r="N10" s="24">
        <v>334724</v>
      </c>
      <c r="O10" s="24" t="s">
        <v>253</v>
      </c>
      <c r="P10" s="28">
        <v>114.18</v>
      </c>
      <c r="Q10" s="25" t="str">
        <f t="shared" si="6"/>
        <v>Apr</v>
      </c>
      <c r="R10" s="27">
        <f t="shared" si="7"/>
        <v>9</v>
      </c>
      <c r="S10" s="27">
        <f>$L10-$F10</f>
        <v>13</v>
      </c>
      <c r="T10" s="27">
        <f>_xlfn.DAYS($L10,$F10)</f>
        <v>13</v>
      </c>
      <c r="U10" s="35">
        <f t="shared" si="8"/>
        <v>5.3436240000000002</v>
      </c>
    </row>
    <row r="11" spans="1:21" x14ac:dyDescent="0.3">
      <c r="A11" s="24" t="s">
        <v>258</v>
      </c>
      <c r="B11" s="24" t="s">
        <v>340</v>
      </c>
      <c r="C11" s="24">
        <v>545679</v>
      </c>
      <c r="D11" s="25">
        <v>43913</v>
      </c>
      <c r="E11" s="25">
        <f t="shared" si="0"/>
        <v>43919</v>
      </c>
      <c r="F11" s="25">
        <f t="shared" si="1"/>
        <v>43921</v>
      </c>
      <c r="G11" s="25">
        <f t="shared" si="2"/>
        <v>43921</v>
      </c>
      <c r="H11" s="25">
        <f>WORKDAY.INTL($D11,6,"0000011",'NSW Holidays 2020'!$A$4:$A$15)</f>
        <v>43921</v>
      </c>
      <c r="I11" s="25">
        <f t="shared" si="3"/>
        <v>43922</v>
      </c>
      <c r="J11" s="25">
        <f t="shared" si="4"/>
        <v>43920</v>
      </c>
      <c r="K11" s="25" t="str">
        <f t="shared" si="5"/>
        <v>Sunday</v>
      </c>
      <c r="L11" s="25">
        <v>43951</v>
      </c>
      <c r="M11" s="24" t="s">
        <v>252</v>
      </c>
      <c r="N11" s="24">
        <v>310607</v>
      </c>
      <c r="O11" s="24" t="s">
        <v>253</v>
      </c>
      <c r="P11" s="28">
        <v>930.93</v>
      </c>
      <c r="Q11" s="25" t="str">
        <f t="shared" si="6"/>
        <v>Mar</v>
      </c>
      <c r="R11" s="27">
        <f t="shared" si="7"/>
        <v>23</v>
      </c>
      <c r="S11" s="27">
        <f>$L11-$F11</f>
        <v>30</v>
      </c>
      <c r="T11" s="27">
        <f>_xlfn.DAYS($L11,$F11)</f>
        <v>30</v>
      </c>
      <c r="U11" s="35">
        <f t="shared" si="8"/>
        <v>100.54043999999999</v>
      </c>
    </row>
    <row r="12" spans="1:21" x14ac:dyDescent="0.3">
      <c r="A12" s="24" t="s">
        <v>259</v>
      </c>
      <c r="B12" s="24" t="s">
        <v>340</v>
      </c>
      <c r="C12" s="24">
        <v>545681</v>
      </c>
      <c r="D12" s="25">
        <v>43917</v>
      </c>
      <c r="E12" s="25">
        <f t="shared" si="0"/>
        <v>43923</v>
      </c>
      <c r="F12" s="25">
        <f t="shared" si="1"/>
        <v>43927</v>
      </c>
      <c r="G12" s="25">
        <f t="shared" si="2"/>
        <v>43927</v>
      </c>
      <c r="H12" s="25">
        <f>WORKDAY.INTL($D12,6,"0000011",'NSW Holidays 2020'!$A$4:$A$15)</f>
        <v>43927</v>
      </c>
      <c r="I12" s="25">
        <f t="shared" si="3"/>
        <v>43929</v>
      </c>
      <c r="J12" s="25">
        <f t="shared" si="4"/>
        <v>43924</v>
      </c>
      <c r="K12" s="25" t="str">
        <f t="shared" si="5"/>
        <v>Thursday</v>
      </c>
      <c r="L12" s="25">
        <v>43935</v>
      </c>
      <c r="M12" s="24" t="s">
        <v>250</v>
      </c>
      <c r="N12" s="24">
        <v>226225</v>
      </c>
      <c r="O12" s="24" t="s">
        <v>251</v>
      </c>
      <c r="P12" s="28">
        <v>466.29</v>
      </c>
      <c r="Q12" s="25" t="str">
        <f t="shared" si="6"/>
        <v>Mar</v>
      </c>
      <c r="R12" s="27">
        <f t="shared" si="7"/>
        <v>27</v>
      </c>
      <c r="S12" s="27">
        <f>$L12-$F12</f>
        <v>8</v>
      </c>
      <c r="T12" s="27">
        <f>_xlfn.DAYS($L12,$F12)</f>
        <v>8</v>
      </c>
      <c r="U12" s="35">
        <f t="shared" si="8"/>
        <v>13.429152</v>
      </c>
    </row>
    <row r="13" spans="1:21" x14ac:dyDescent="0.3">
      <c r="A13" s="24" t="s">
        <v>260</v>
      </c>
      <c r="B13" s="24" t="s">
        <v>340</v>
      </c>
      <c r="C13" s="24">
        <v>545682</v>
      </c>
      <c r="D13" s="25">
        <v>43912</v>
      </c>
      <c r="E13" s="25">
        <f t="shared" si="0"/>
        <v>43918</v>
      </c>
      <c r="F13" s="25">
        <f t="shared" si="1"/>
        <v>43920</v>
      </c>
      <c r="G13" s="25">
        <f t="shared" si="2"/>
        <v>43920</v>
      </c>
      <c r="H13" s="25">
        <f>WORKDAY.INTL($D13,6,"0000011",'NSW Holidays 2020'!$A$4:$A$15)</f>
        <v>43920</v>
      </c>
      <c r="I13" s="25">
        <f t="shared" si="3"/>
        <v>43922</v>
      </c>
      <c r="J13" s="25">
        <f t="shared" si="4"/>
        <v>43918</v>
      </c>
      <c r="K13" s="25" t="str">
        <f t="shared" si="5"/>
        <v>Saturday</v>
      </c>
      <c r="L13" s="25">
        <v>43948</v>
      </c>
      <c r="M13" s="24" t="s">
        <v>250</v>
      </c>
      <c r="N13" s="24">
        <v>223858</v>
      </c>
      <c r="O13" s="24" t="s">
        <v>251</v>
      </c>
      <c r="P13" s="28">
        <v>222.42</v>
      </c>
      <c r="Q13" s="25" t="str">
        <f t="shared" si="6"/>
        <v>Mar</v>
      </c>
      <c r="R13" s="27">
        <f t="shared" si="7"/>
        <v>22</v>
      </c>
      <c r="S13" s="27">
        <f>$L13-$F13</f>
        <v>28</v>
      </c>
      <c r="T13" s="27">
        <f>_xlfn.DAYS($L13,$F13)</f>
        <v>28</v>
      </c>
      <c r="U13" s="35">
        <f t="shared" si="8"/>
        <v>22.419936</v>
      </c>
    </row>
    <row r="14" spans="1:21" x14ac:dyDescent="0.3">
      <c r="A14" s="24" t="s">
        <v>261</v>
      </c>
      <c r="B14" s="24" t="s">
        <v>340</v>
      </c>
      <c r="C14" s="24">
        <v>545683</v>
      </c>
      <c r="D14" s="25">
        <v>43899</v>
      </c>
      <c r="E14" s="25">
        <f t="shared" si="0"/>
        <v>43905</v>
      </c>
      <c r="F14" s="25">
        <f t="shared" si="1"/>
        <v>43907</v>
      </c>
      <c r="G14" s="25">
        <f t="shared" si="2"/>
        <v>43907</v>
      </c>
      <c r="H14" s="25">
        <f>WORKDAY.INTL($D14,6,"0000011",'NSW Holidays 2020'!$A$4:$A$15)</f>
        <v>43907</v>
      </c>
      <c r="I14" s="25">
        <f t="shared" si="3"/>
        <v>43908</v>
      </c>
      <c r="J14" s="25">
        <f t="shared" si="4"/>
        <v>43906</v>
      </c>
      <c r="K14" s="25" t="str">
        <f t="shared" si="5"/>
        <v>Sunday</v>
      </c>
      <c r="L14" s="25">
        <v>43932</v>
      </c>
      <c r="M14" s="24" t="s">
        <v>250</v>
      </c>
      <c r="N14" s="24">
        <v>211781</v>
      </c>
      <c r="O14" s="24" t="s">
        <v>251</v>
      </c>
      <c r="P14" s="28">
        <v>679.8</v>
      </c>
      <c r="Q14" s="25" t="str">
        <f t="shared" si="6"/>
        <v>Mar</v>
      </c>
      <c r="R14" s="27">
        <f t="shared" si="7"/>
        <v>9</v>
      </c>
      <c r="S14" s="27">
        <f>$L14-$F14</f>
        <v>25</v>
      </c>
      <c r="T14" s="27">
        <f>_xlfn.DAYS($L14,$F14)</f>
        <v>25</v>
      </c>
      <c r="U14" s="35">
        <f t="shared" si="8"/>
        <v>61.181999999999995</v>
      </c>
    </row>
    <row r="15" spans="1:21" x14ac:dyDescent="0.3">
      <c r="A15" s="24" t="s">
        <v>262</v>
      </c>
      <c r="B15" s="24" t="s">
        <v>340</v>
      </c>
      <c r="C15" s="24">
        <v>545685</v>
      </c>
      <c r="D15" s="25">
        <v>43925</v>
      </c>
      <c r="E15" s="25">
        <f t="shared" si="0"/>
        <v>43931</v>
      </c>
      <c r="F15" s="25">
        <f t="shared" si="1"/>
        <v>43934</v>
      </c>
      <c r="G15" s="25">
        <f t="shared" si="2"/>
        <v>43935</v>
      </c>
      <c r="H15" s="25">
        <f>WORKDAY.INTL($D15,6,"0000011",'NSW Holidays 2020'!$A$4:$A$15)</f>
        <v>43936</v>
      </c>
      <c r="I15" s="25">
        <f t="shared" si="3"/>
        <v>43936</v>
      </c>
      <c r="J15" s="25">
        <f t="shared" si="4"/>
        <v>43932</v>
      </c>
      <c r="K15" s="25" t="str">
        <f t="shared" si="5"/>
        <v>Friday</v>
      </c>
      <c r="L15" s="25">
        <v>43944</v>
      </c>
      <c r="M15" s="24" t="s">
        <v>250</v>
      </c>
      <c r="N15" s="24">
        <v>232805</v>
      </c>
      <c r="O15" s="24" t="s">
        <v>251</v>
      </c>
      <c r="P15" s="28">
        <v>171.93</v>
      </c>
      <c r="Q15" s="25" t="str">
        <f t="shared" si="6"/>
        <v>Apr</v>
      </c>
      <c r="R15" s="27">
        <f t="shared" si="7"/>
        <v>4</v>
      </c>
      <c r="S15" s="27">
        <f>$L15-$F15</f>
        <v>10</v>
      </c>
      <c r="T15" s="27">
        <f>_xlfn.DAYS($L15,$F15)</f>
        <v>10</v>
      </c>
      <c r="U15" s="35">
        <f t="shared" si="8"/>
        <v>6.1894799999999996</v>
      </c>
    </row>
    <row r="16" spans="1:21" x14ac:dyDescent="0.3">
      <c r="A16" s="24" t="s">
        <v>263</v>
      </c>
      <c r="B16" s="24" t="s">
        <v>340</v>
      </c>
      <c r="C16" s="24">
        <v>545687</v>
      </c>
      <c r="D16" s="25">
        <v>43885</v>
      </c>
      <c r="E16" s="25">
        <f t="shared" si="0"/>
        <v>43891</v>
      </c>
      <c r="F16" s="25">
        <f t="shared" si="1"/>
        <v>43893</v>
      </c>
      <c r="G16" s="25">
        <f t="shared" si="2"/>
        <v>43893</v>
      </c>
      <c r="H16" s="25">
        <f>WORKDAY.INTL($D16,6,"0000011",'NSW Holidays 2020'!$A$4:$A$15)</f>
        <v>43893</v>
      </c>
      <c r="I16" s="25">
        <f t="shared" si="3"/>
        <v>43894</v>
      </c>
      <c r="J16" s="25">
        <f t="shared" si="4"/>
        <v>43892</v>
      </c>
      <c r="K16" s="25" t="str">
        <f t="shared" si="5"/>
        <v>Sunday</v>
      </c>
      <c r="L16" s="25">
        <v>43927</v>
      </c>
      <c r="M16" s="24" t="s">
        <v>252</v>
      </c>
      <c r="N16" s="24">
        <v>312187</v>
      </c>
      <c r="O16" s="24" t="s">
        <v>253</v>
      </c>
      <c r="P16" s="28">
        <v>623.70000000000005</v>
      </c>
      <c r="Q16" s="25" t="str">
        <f t="shared" si="6"/>
        <v>Feb</v>
      </c>
      <c r="R16" s="27">
        <f t="shared" si="7"/>
        <v>24</v>
      </c>
      <c r="S16" s="27">
        <f>$L16-$F16</f>
        <v>34</v>
      </c>
      <c r="T16" s="27">
        <f>_xlfn.DAYS($L16,$F16)</f>
        <v>34</v>
      </c>
      <c r="U16" s="35">
        <f t="shared" si="8"/>
        <v>76.340879999999999</v>
      </c>
    </row>
    <row r="17" spans="1:21" x14ac:dyDescent="0.3">
      <c r="A17" s="24" t="s">
        <v>264</v>
      </c>
      <c r="B17" s="24" t="s">
        <v>340</v>
      </c>
      <c r="C17" s="24">
        <v>545689</v>
      </c>
      <c r="D17" s="25">
        <v>43919</v>
      </c>
      <c r="E17" s="25">
        <f t="shared" si="0"/>
        <v>43925</v>
      </c>
      <c r="F17" s="25">
        <f t="shared" si="1"/>
        <v>43927</v>
      </c>
      <c r="G17" s="25">
        <f t="shared" si="2"/>
        <v>43927</v>
      </c>
      <c r="H17" s="25">
        <f>WORKDAY.INTL($D17,6,"0000011",'NSW Holidays 2020'!$A$4:$A$15)</f>
        <v>43927</v>
      </c>
      <c r="I17" s="25">
        <f t="shared" si="3"/>
        <v>43929</v>
      </c>
      <c r="J17" s="25">
        <f t="shared" si="4"/>
        <v>43925</v>
      </c>
      <c r="K17" s="25" t="str">
        <f t="shared" si="5"/>
        <v>Saturday</v>
      </c>
      <c r="L17" s="25">
        <v>43945</v>
      </c>
      <c r="M17" s="24" t="s">
        <v>252</v>
      </c>
      <c r="N17" s="24">
        <v>319790</v>
      </c>
      <c r="O17" s="24" t="s">
        <v>253</v>
      </c>
      <c r="P17" s="28">
        <v>221.1</v>
      </c>
      <c r="Q17" s="25" t="str">
        <f t="shared" si="6"/>
        <v>Mar</v>
      </c>
      <c r="R17" s="27">
        <f t="shared" si="7"/>
        <v>29</v>
      </c>
      <c r="S17" s="27">
        <f>$L17-$F17</f>
        <v>18</v>
      </c>
      <c r="T17" s="27">
        <f>_xlfn.DAYS($L17,$F17)</f>
        <v>18</v>
      </c>
      <c r="U17" s="35">
        <f t="shared" si="8"/>
        <v>14.327279999999998</v>
      </c>
    </row>
    <row r="18" spans="1:21" x14ac:dyDescent="0.3">
      <c r="A18" s="24" t="s">
        <v>265</v>
      </c>
      <c r="B18" s="24" t="s">
        <v>340</v>
      </c>
      <c r="C18" s="24">
        <v>545690</v>
      </c>
      <c r="D18" s="25">
        <v>43930</v>
      </c>
      <c r="E18" s="25">
        <f t="shared" si="0"/>
        <v>43936</v>
      </c>
      <c r="F18" s="25">
        <f t="shared" si="1"/>
        <v>43938</v>
      </c>
      <c r="G18" s="25">
        <f t="shared" si="2"/>
        <v>43941</v>
      </c>
      <c r="H18" s="25">
        <f>WORKDAY.INTL($D18,6,"0000011",'NSW Holidays 2020'!$A$4:$A$15)</f>
        <v>43942</v>
      </c>
      <c r="I18" s="25">
        <f t="shared" si="3"/>
        <v>43942</v>
      </c>
      <c r="J18" s="25">
        <f t="shared" si="4"/>
        <v>43937</v>
      </c>
      <c r="K18" s="25" t="str">
        <f t="shared" si="5"/>
        <v>Wednesday</v>
      </c>
      <c r="L18" s="25">
        <v>43949</v>
      </c>
      <c r="M18" s="24" t="s">
        <v>252</v>
      </c>
      <c r="N18" s="24">
        <v>327342</v>
      </c>
      <c r="O18" s="24" t="s">
        <v>253</v>
      </c>
      <c r="P18" s="28">
        <v>393.36</v>
      </c>
      <c r="Q18" s="25" t="str">
        <f t="shared" si="6"/>
        <v>Apr</v>
      </c>
      <c r="R18" s="27">
        <f t="shared" si="7"/>
        <v>9</v>
      </c>
      <c r="S18" s="27">
        <f>$L18-$F18</f>
        <v>11</v>
      </c>
      <c r="T18" s="27">
        <f>_xlfn.DAYS($L18,$F18)</f>
        <v>11</v>
      </c>
      <c r="U18" s="35">
        <f t="shared" si="8"/>
        <v>15.577055999999999</v>
      </c>
    </row>
    <row r="19" spans="1:21" x14ac:dyDescent="0.3">
      <c r="A19" s="24" t="s">
        <v>266</v>
      </c>
      <c r="B19" s="24" t="s">
        <v>340</v>
      </c>
      <c r="C19" s="24">
        <v>545691</v>
      </c>
      <c r="D19" s="25">
        <v>43899</v>
      </c>
      <c r="E19" s="25">
        <f t="shared" si="0"/>
        <v>43905</v>
      </c>
      <c r="F19" s="25">
        <f t="shared" si="1"/>
        <v>43907</v>
      </c>
      <c r="G19" s="25">
        <f t="shared" si="2"/>
        <v>43907</v>
      </c>
      <c r="H19" s="25">
        <f>WORKDAY.INTL($D19,6,"0000011",'NSW Holidays 2020'!$A$4:$A$15)</f>
        <v>43907</v>
      </c>
      <c r="I19" s="25">
        <f t="shared" si="3"/>
        <v>43908</v>
      </c>
      <c r="J19" s="25">
        <f t="shared" si="4"/>
        <v>43906</v>
      </c>
      <c r="K19" s="25" t="str">
        <f t="shared" si="5"/>
        <v>Sunday</v>
      </c>
      <c r="L19" s="25">
        <v>43942</v>
      </c>
      <c r="M19" s="24" t="s">
        <v>252</v>
      </c>
      <c r="N19" s="24">
        <v>335460</v>
      </c>
      <c r="O19" s="24" t="s">
        <v>253</v>
      </c>
      <c r="P19" s="28">
        <v>642.17999999999995</v>
      </c>
      <c r="Q19" s="25" t="str">
        <f t="shared" si="6"/>
        <v>Mar</v>
      </c>
      <c r="R19" s="27">
        <f t="shared" si="7"/>
        <v>9</v>
      </c>
      <c r="S19" s="27">
        <f>$L19-$F19</f>
        <v>35</v>
      </c>
      <c r="T19" s="27">
        <f>_xlfn.DAYS($L19,$F19)</f>
        <v>35</v>
      </c>
      <c r="U19" s="35">
        <f t="shared" si="8"/>
        <v>80.91467999999999</v>
      </c>
    </row>
    <row r="20" spans="1:21" x14ac:dyDescent="0.3">
      <c r="A20" s="24" t="s">
        <v>267</v>
      </c>
      <c r="B20" s="24" t="s">
        <v>340</v>
      </c>
      <c r="C20" s="24">
        <v>545692</v>
      </c>
      <c r="D20" s="25">
        <v>43909</v>
      </c>
      <c r="E20" s="25">
        <f t="shared" si="0"/>
        <v>43915</v>
      </c>
      <c r="F20" s="25">
        <f t="shared" si="1"/>
        <v>43917</v>
      </c>
      <c r="G20" s="25">
        <f t="shared" si="2"/>
        <v>43917</v>
      </c>
      <c r="H20" s="25">
        <f>WORKDAY.INTL($D20,6,"0000011",'NSW Holidays 2020'!$A$4:$A$15)</f>
        <v>43917</v>
      </c>
      <c r="I20" s="25">
        <f t="shared" si="3"/>
        <v>43921</v>
      </c>
      <c r="J20" s="25">
        <f t="shared" si="4"/>
        <v>43916</v>
      </c>
      <c r="K20" s="25" t="str">
        <f t="shared" si="5"/>
        <v>Wednesday</v>
      </c>
      <c r="L20" s="25">
        <v>43951</v>
      </c>
      <c r="M20" s="24" t="s">
        <v>252</v>
      </c>
      <c r="N20" s="24">
        <v>323955</v>
      </c>
      <c r="O20" s="24" t="s">
        <v>253</v>
      </c>
      <c r="P20" s="28">
        <v>499.95</v>
      </c>
      <c r="Q20" s="25" t="str">
        <f t="shared" si="6"/>
        <v>Mar</v>
      </c>
      <c r="R20" s="27">
        <f t="shared" si="7"/>
        <v>19</v>
      </c>
      <c r="S20" s="27">
        <f>$L20-$F20</f>
        <v>34</v>
      </c>
      <c r="T20" s="27">
        <f>_xlfn.DAYS($L20,$F20)</f>
        <v>34</v>
      </c>
      <c r="U20" s="35">
        <f t="shared" si="8"/>
        <v>61.193879999999993</v>
      </c>
    </row>
    <row r="21" spans="1:21" x14ac:dyDescent="0.3">
      <c r="A21" s="24" t="s">
        <v>268</v>
      </c>
      <c r="B21" s="24" t="s">
        <v>340</v>
      </c>
      <c r="C21" s="24">
        <v>545693</v>
      </c>
      <c r="D21" s="25">
        <v>43890</v>
      </c>
      <c r="E21" s="25">
        <f t="shared" si="0"/>
        <v>43896</v>
      </c>
      <c r="F21" s="25">
        <f t="shared" si="1"/>
        <v>43899</v>
      </c>
      <c r="G21" s="25">
        <f t="shared" si="2"/>
        <v>43899</v>
      </c>
      <c r="H21" s="25">
        <f>WORKDAY.INTL($D21,6,"0000011",'NSW Holidays 2020'!$A$4:$A$15)</f>
        <v>43899</v>
      </c>
      <c r="I21" s="25">
        <f t="shared" si="3"/>
        <v>43901</v>
      </c>
      <c r="J21" s="25">
        <f t="shared" si="4"/>
        <v>43897</v>
      </c>
      <c r="K21" s="25" t="str">
        <f t="shared" si="5"/>
        <v>Friday</v>
      </c>
      <c r="L21" s="25">
        <v>43928</v>
      </c>
      <c r="M21" s="24" t="s">
        <v>252</v>
      </c>
      <c r="N21" s="24">
        <v>316515</v>
      </c>
      <c r="O21" s="24" t="s">
        <v>253</v>
      </c>
      <c r="P21" s="28">
        <v>299.64</v>
      </c>
      <c r="Q21" s="25" t="str">
        <f t="shared" si="6"/>
        <v>Feb</v>
      </c>
      <c r="R21" s="27">
        <f t="shared" si="7"/>
        <v>29</v>
      </c>
      <c r="S21" s="27">
        <f>$L21-$F21</f>
        <v>29</v>
      </c>
      <c r="T21" s="27">
        <f>_xlfn.DAYS($L21,$F21)</f>
        <v>29</v>
      </c>
      <c r="U21" s="35">
        <f t="shared" si="8"/>
        <v>31.282415999999998</v>
      </c>
    </row>
    <row r="22" spans="1:21" x14ac:dyDescent="0.3">
      <c r="A22" s="24" t="s">
        <v>269</v>
      </c>
      <c r="B22" s="24" t="s">
        <v>340</v>
      </c>
      <c r="C22" s="24">
        <v>545695</v>
      </c>
      <c r="D22" s="25">
        <v>43912</v>
      </c>
      <c r="E22" s="25">
        <f t="shared" si="0"/>
        <v>43918</v>
      </c>
      <c r="F22" s="25">
        <f t="shared" si="1"/>
        <v>43920</v>
      </c>
      <c r="G22" s="25">
        <f t="shared" si="2"/>
        <v>43920</v>
      </c>
      <c r="H22" s="25">
        <f>WORKDAY.INTL($D22,6,"0000011",'NSW Holidays 2020'!$A$4:$A$15)</f>
        <v>43920</v>
      </c>
      <c r="I22" s="25">
        <f t="shared" si="3"/>
        <v>43922</v>
      </c>
      <c r="J22" s="25">
        <f t="shared" si="4"/>
        <v>43918</v>
      </c>
      <c r="K22" s="25" t="str">
        <f t="shared" si="5"/>
        <v>Saturday</v>
      </c>
      <c r="L22" s="25">
        <v>43951</v>
      </c>
      <c r="M22" s="24" t="s">
        <v>250</v>
      </c>
      <c r="N22" s="24">
        <v>231320</v>
      </c>
      <c r="O22" s="24" t="s">
        <v>251</v>
      </c>
      <c r="P22" s="28">
        <v>312.83999999999997</v>
      </c>
      <c r="Q22" s="25" t="str">
        <f t="shared" si="6"/>
        <v>Mar</v>
      </c>
      <c r="R22" s="27">
        <f t="shared" si="7"/>
        <v>22</v>
      </c>
      <c r="S22" s="27">
        <f>$L22-$F22</f>
        <v>31</v>
      </c>
      <c r="T22" s="27">
        <f>_xlfn.DAYS($L22,$F22)</f>
        <v>31</v>
      </c>
      <c r="U22" s="35">
        <f t="shared" si="8"/>
        <v>34.912943999999996</v>
      </c>
    </row>
    <row r="23" spans="1:21" x14ac:dyDescent="0.3">
      <c r="A23" s="24" t="s">
        <v>270</v>
      </c>
      <c r="B23" s="24" t="s">
        <v>340</v>
      </c>
      <c r="C23" s="24">
        <v>545696</v>
      </c>
      <c r="D23" s="25">
        <v>43904</v>
      </c>
      <c r="E23" s="25">
        <f t="shared" si="0"/>
        <v>43910</v>
      </c>
      <c r="F23" s="25">
        <f t="shared" si="1"/>
        <v>43913</v>
      </c>
      <c r="G23" s="25">
        <f t="shared" si="2"/>
        <v>43913</v>
      </c>
      <c r="H23" s="25">
        <f>WORKDAY.INTL($D23,6,"0000011",'NSW Holidays 2020'!$A$4:$A$15)</f>
        <v>43913</v>
      </c>
      <c r="I23" s="25">
        <f t="shared" si="3"/>
        <v>43915</v>
      </c>
      <c r="J23" s="25">
        <f t="shared" si="4"/>
        <v>43911</v>
      </c>
      <c r="K23" s="25" t="str">
        <f t="shared" si="5"/>
        <v>Friday</v>
      </c>
      <c r="L23" s="25">
        <v>43926</v>
      </c>
      <c r="M23" s="24" t="s">
        <v>250</v>
      </c>
      <c r="N23" s="24">
        <v>213670</v>
      </c>
      <c r="O23" s="24" t="s">
        <v>251</v>
      </c>
      <c r="P23" s="28">
        <v>993.63</v>
      </c>
      <c r="Q23" s="25" t="str">
        <f t="shared" si="6"/>
        <v>Mar</v>
      </c>
      <c r="R23" s="27">
        <f t="shared" si="7"/>
        <v>14</v>
      </c>
      <c r="S23" s="27">
        <f>$L23-$F23</f>
        <v>13</v>
      </c>
      <c r="T23" s="27">
        <f>_xlfn.DAYS($L23,$F23)</f>
        <v>13</v>
      </c>
      <c r="U23" s="35">
        <f t="shared" si="8"/>
        <v>46.501884000000004</v>
      </c>
    </row>
    <row r="24" spans="1:21" x14ac:dyDescent="0.3">
      <c r="A24" s="24" t="s">
        <v>271</v>
      </c>
      <c r="B24" s="24" t="s">
        <v>340</v>
      </c>
      <c r="C24" s="24">
        <v>545697</v>
      </c>
      <c r="D24" s="25">
        <v>43917</v>
      </c>
      <c r="E24" s="25">
        <f t="shared" si="0"/>
        <v>43923</v>
      </c>
      <c r="F24" s="25">
        <f t="shared" si="1"/>
        <v>43927</v>
      </c>
      <c r="G24" s="25">
        <f t="shared" si="2"/>
        <v>43927</v>
      </c>
      <c r="H24" s="25">
        <f>WORKDAY.INTL($D24,6,"0000011",'NSW Holidays 2020'!$A$4:$A$15)</f>
        <v>43927</v>
      </c>
      <c r="I24" s="25">
        <f t="shared" si="3"/>
        <v>43929</v>
      </c>
      <c r="J24" s="25">
        <f t="shared" si="4"/>
        <v>43924</v>
      </c>
      <c r="K24" s="25" t="str">
        <f t="shared" si="5"/>
        <v>Thursday</v>
      </c>
      <c r="L24" s="25">
        <v>43922</v>
      </c>
      <c r="M24" s="24" t="s">
        <v>250</v>
      </c>
      <c r="N24" s="24">
        <v>226166</v>
      </c>
      <c r="O24" s="24" t="s">
        <v>251</v>
      </c>
      <c r="P24" s="28">
        <v>1053.69</v>
      </c>
      <c r="Q24" s="25" t="str">
        <f t="shared" si="6"/>
        <v>Mar</v>
      </c>
      <c r="R24" s="27">
        <f t="shared" si="7"/>
        <v>27</v>
      </c>
      <c r="S24" s="27">
        <f>$L24-$F24</f>
        <v>-5</v>
      </c>
      <c r="T24" s="27">
        <f>_xlfn.DAYS($L24,$F24)</f>
        <v>-5</v>
      </c>
      <c r="U24" s="35">
        <f t="shared" si="8"/>
        <v>-18.966419999999999</v>
      </c>
    </row>
    <row r="25" spans="1:21" x14ac:dyDescent="0.3">
      <c r="A25" s="24" t="s">
        <v>272</v>
      </c>
      <c r="B25" s="24" t="s">
        <v>340</v>
      </c>
      <c r="C25" s="24">
        <v>545698</v>
      </c>
      <c r="D25" s="25">
        <v>43929</v>
      </c>
      <c r="E25" s="25">
        <f t="shared" si="0"/>
        <v>43935</v>
      </c>
      <c r="F25" s="25">
        <f t="shared" si="1"/>
        <v>43937</v>
      </c>
      <c r="G25" s="25">
        <f t="shared" si="2"/>
        <v>43938</v>
      </c>
      <c r="H25" s="25">
        <f>WORKDAY.INTL($D25,6,"0000011",'NSW Holidays 2020'!$A$4:$A$15)</f>
        <v>43941</v>
      </c>
      <c r="I25" s="25">
        <f t="shared" si="3"/>
        <v>43938</v>
      </c>
      <c r="J25" s="25">
        <f t="shared" si="4"/>
        <v>43936</v>
      </c>
      <c r="K25" s="25" t="str">
        <f t="shared" si="5"/>
        <v>Tuesday</v>
      </c>
      <c r="L25" s="25">
        <v>43951</v>
      </c>
      <c r="M25" s="24" t="s">
        <v>252</v>
      </c>
      <c r="N25" s="24">
        <v>316479</v>
      </c>
      <c r="O25" s="24" t="s">
        <v>253</v>
      </c>
      <c r="P25" s="28">
        <v>1047.75</v>
      </c>
      <c r="Q25" s="25" t="str">
        <f t="shared" si="6"/>
        <v>Apr</v>
      </c>
      <c r="R25" s="27">
        <f t="shared" si="7"/>
        <v>8</v>
      </c>
      <c r="S25" s="27">
        <f>$L25-$F25</f>
        <v>14</v>
      </c>
      <c r="T25" s="27">
        <f>_xlfn.DAYS($L25,$F25)</f>
        <v>14</v>
      </c>
      <c r="U25" s="35">
        <f t="shared" si="8"/>
        <v>52.806600000000003</v>
      </c>
    </row>
    <row r="26" spans="1:21" x14ac:dyDescent="0.3">
      <c r="A26" s="24" t="s">
        <v>273</v>
      </c>
      <c r="B26" s="24" t="s">
        <v>340</v>
      </c>
      <c r="C26" s="24">
        <v>545700</v>
      </c>
      <c r="D26" s="25">
        <v>43888</v>
      </c>
      <c r="E26" s="25">
        <f t="shared" si="0"/>
        <v>43894</v>
      </c>
      <c r="F26" s="25">
        <f t="shared" si="1"/>
        <v>43896</v>
      </c>
      <c r="G26" s="25">
        <f t="shared" si="2"/>
        <v>43896</v>
      </c>
      <c r="H26" s="25">
        <f>WORKDAY.INTL($D26,6,"0000011",'NSW Holidays 2020'!$A$4:$A$15)</f>
        <v>43896</v>
      </c>
      <c r="I26" s="25">
        <f t="shared" si="3"/>
        <v>43900</v>
      </c>
      <c r="J26" s="25">
        <f t="shared" si="4"/>
        <v>43895</v>
      </c>
      <c r="K26" s="25" t="str">
        <f t="shared" si="5"/>
        <v>Wednesday</v>
      </c>
      <c r="L26" s="25">
        <v>43929</v>
      </c>
      <c r="M26" s="24" t="s">
        <v>250</v>
      </c>
      <c r="N26" s="24">
        <v>230046</v>
      </c>
      <c r="O26" s="24" t="s">
        <v>251</v>
      </c>
      <c r="P26" s="28">
        <v>1096.92</v>
      </c>
      <c r="Q26" s="25" t="str">
        <f t="shared" si="6"/>
        <v>Feb</v>
      </c>
      <c r="R26" s="27">
        <f t="shared" si="7"/>
        <v>27</v>
      </c>
      <c r="S26" s="27">
        <f>$L26-$F26</f>
        <v>33</v>
      </c>
      <c r="T26" s="27">
        <f>_xlfn.DAYS($L26,$F26)</f>
        <v>33</v>
      </c>
      <c r="U26" s="35">
        <f t="shared" si="8"/>
        <v>130.31409600000001</v>
      </c>
    </row>
    <row r="27" spans="1:21" x14ac:dyDescent="0.3">
      <c r="A27" s="24" t="s">
        <v>274</v>
      </c>
      <c r="B27" s="24" t="s">
        <v>340</v>
      </c>
      <c r="C27" s="24">
        <v>545702</v>
      </c>
      <c r="D27" s="25">
        <v>43886</v>
      </c>
      <c r="E27" s="25">
        <f t="shared" si="0"/>
        <v>43892</v>
      </c>
      <c r="F27" s="25">
        <f t="shared" si="1"/>
        <v>43894</v>
      </c>
      <c r="G27" s="25">
        <f t="shared" si="2"/>
        <v>43894</v>
      </c>
      <c r="H27" s="25">
        <f>WORKDAY.INTL($D27,6,"0000011",'NSW Holidays 2020'!$A$4:$A$15)</f>
        <v>43894</v>
      </c>
      <c r="I27" s="25">
        <f t="shared" si="3"/>
        <v>43895</v>
      </c>
      <c r="J27" s="25">
        <f t="shared" si="4"/>
        <v>43893</v>
      </c>
      <c r="K27" s="25" t="str">
        <f t="shared" si="5"/>
        <v>Monday</v>
      </c>
      <c r="L27" s="25">
        <v>43928</v>
      </c>
      <c r="M27" s="24" t="s">
        <v>250</v>
      </c>
      <c r="N27" s="24">
        <v>224680</v>
      </c>
      <c r="O27" s="24" t="s">
        <v>251</v>
      </c>
      <c r="P27" s="28">
        <v>257.07</v>
      </c>
      <c r="Q27" s="25" t="str">
        <f t="shared" si="6"/>
        <v>Feb</v>
      </c>
      <c r="R27" s="27">
        <f t="shared" si="7"/>
        <v>25</v>
      </c>
      <c r="S27" s="27">
        <f>$L27-$F27</f>
        <v>34</v>
      </c>
      <c r="T27" s="27">
        <f>_xlfn.DAYS($L27,$F27)</f>
        <v>34</v>
      </c>
      <c r="U27" s="35">
        <f t="shared" si="8"/>
        <v>31.465367999999998</v>
      </c>
    </row>
    <row r="28" spans="1:21" x14ac:dyDescent="0.3">
      <c r="A28" s="24" t="s">
        <v>275</v>
      </c>
      <c r="B28" s="24" t="s">
        <v>340</v>
      </c>
      <c r="C28" s="24">
        <v>545703</v>
      </c>
      <c r="D28" s="25">
        <v>43945</v>
      </c>
      <c r="E28" s="25">
        <f t="shared" si="0"/>
        <v>43951</v>
      </c>
      <c r="F28" s="25">
        <f t="shared" si="1"/>
        <v>43955</v>
      </c>
      <c r="G28" s="25">
        <f t="shared" si="2"/>
        <v>43955</v>
      </c>
      <c r="H28" s="25">
        <f>WORKDAY.INTL($D28,6,"0000011",'NSW Holidays 2020'!$A$4:$A$15)</f>
        <v>43955</v>
      </c>
      <c r="I28" s="25">
        <f t="shared" si="3"/>
        <v>43957</v>
      </c>
      <c r="J28" s="25">
        <f t="shared" si="4"/>
        <v>43952</v>
      </c>
      <c r="K28" s="25" t="str">
        <f t="shared" si="5"/>
        <v>Thursday</v>
      </c>
      <c r="L28" s="25">
        <v>43949</v>
      </c>
      <c r="M28" s="24" t="s">
        <v>250</v>
      </c>
      <c r="N28" s="24">
        <v>238023</v>
      </c>
      <c r="O28" s="24" t="s">
        <v>251</v>
      </c>
      <c r="P28" s="28">
        <v>215.49</v>
      </c>
      <c r="Q28" s="25" t="str">
        <f t="shared" si="6"/>
        <v>Apr</v>
      </c>
      <c r="R28" s="27">
        <f t="shared" si="7"/>
        <v>24</v>
      </c>
      <c r="S28" s="27">
        <f>$L28-$F28</f>
        <v>-6</v>
      </c>
      <c r="T28" s="27">
        <f>_xlfn.DAYS($L28,$F28)</f>
        <v>-6</v>
      </c>
      <c r="U28" s="35">
        <f t="shared" si="8"/>
        <v>-4.6545840000000007</v>
      </c>
    </row>
    <row r="29" spans="1:21" x14ac:dyDescent="0.3">
      <c r="A29" s="24" t="s">
        <v>276</v>
      </c>
      <c r="B29" s="24" t="s">
        <v>340</v>
      </c>
      <c r="C29" s="24">
        <v>545705</v>
      </c>
      <c r="D29" s="25">
        <v>43926</v>
      </c>
      <c r="E29" s="25">
        <f t="shared" si="0"/>
        <v>43932</v>
      </c>
      <c r="F29" s="25">
        <f t="shared" si="1"/>
        <v>43934</v>
      </c>
      <c r="G29" s="25">
        <f t="shared" si="2"/>
        <v>43935</v>
      </c>
      <c r="H29" s="25">
        <f>WORKDAY.INTL($D29,6,"0000011",'NSW Holidays 2020'!$A$4:$A$15)</f>
        <v>43936</v>
      </c>
      <c r="I29" s="25">
        <f t="shared" si="3"/>
        <v>43936</v>
      </c>
      <c r="J29" s="25">
        <f t="shared" si="4"/>
        <v>43932</v>
      </c>
      <c r="K29" s="25" t="str">
        <f t="shared" si="5"/>
        <v>Saturday</v>
      </c>
      <c r="L29" s="25">
        <v>43945</v>
      </c>
      <c r="M29" s="24" t="s">
        <v>250</v>
      </c>
      <c r="N29" s="24">
        <v>224184</v>
      </c>
      <c r="O29" s="24" t="s">
        <v>251</v>
      </c>
      <c r="P29" s="28">
        <v>455.07</v>
      </c>
      <c r="Q29" s="25" t="str">
        <f t="shared" si="6"/>
        <v>Apr</v>
      </c>
      <c r="R29" s="27">
        <f t="shared" si="7"/>
        <v>5</v>
      </c>
      <c r="S29" s="27">
        <f>$L29-$F29</f>
        <v>11</v>
      </c>
      <c r="T29" s="27">
        <f>_xlfn.DAYS($L29,$F29)</f>
        <v>11</v>
      </c>
      <c r="U29" s="35">
        <f t="shared" si="8"/>
        <v>18.020771999999997</v>
      </c>
    </row>
    <row r="30" spans="1:21" x14ac:dyDescent="0.3">
      <c r="A30" s="24" t="s">
        <v>277</v>
      </c>
      <c r="B30" s="24" t="s">
        <v>340</v>
      </c>
      <c r="C30" s="24">
        <v>545706</v>
      </c>
      <c r="D30" s="25">
        <v>43923</v>
      </c>
      <c r="E30" s="25">
        <f t="shared" si="0"/>
        <v>43929</v>
      </c>
      <c r="F30" s="25">
        <f t="shared" si="1"/>
        <v>43931</v>
      </c>
      <c r="G30" s="25">
        <f t="shared" si="2"/>
        <v>43934</v>
      </c>
      <c r="H30" s="25">
        <f>WORKDAY.INTL($D30,6,"0000011",'NSW Holidays 2020'!$A$4:$A$15)</f>
        <v>43935</v>
      </c>
      <c r="I30" s="25">
        <f t="shared" si="3"/>
        <v>43935</v>
      </c>
      <c r="J30" s="25">
        <f t="shared" si="4"/>
        <v>43930</v>
      </c>
      <c r="K30" s="25" t="str">
        <f t="shared" si="5"/>
        <v>Wednesday</v>
      </c>
      <c r="L30" s="25">
        <v>43930</v>
      </c>
      <c r="M30" s="24" t="s">
        <v>250</v>
      </c>
      <c r="N30" s="24">
        <v>216205</v>
      </c>
      <c r="O30" s="24" t="s">
        <v>251</v>
      </c>
      <c r="P30" s="28">
        <v>711.81</v>
      </c>
      <c r="Q30" s="25" t="str">
        <f t="shared" si="6"/>
        <v>Apr</v>
      </c>
      <c r="R30" s="27">
        <f t="shared" si="7"/>
        <v>2</v>
      </c>
      <c r="S30" s="27">
        <f>$L30-$F30</f>
        <v>-1</v>
      </c>
      <c r="T30" s="27">
        <f>_xlfn.DAYS($L30,$F30)</f>
        <v>-1</v>
      </c>
      <c r="U30" s="35">
        <f t="shared" si="8"/>
        <v>-2.5625159999999996</v>
      </c>
    </row>
    <row r="31" spans="1:21" x14ac:dyDescent="0.3">
      <c r="A31" s="24" t="s">
        <v>278</v>
      </c>
      <c r="B31" s="24" t="s">
        <v>340</v>
      </c>
      <c r="C31" s="24">
        <v>545707</v>
      </c>
      <c r="D31" s="25">
        <v>43911</v>
      </c>
      <c r="E31" s="25">
        <f t="shared" si="0"/>
        <v>43917</v>
      </c>
      <c r="F31" s="25">
        <f t="shared" si="1"/>
        <v>43920</v>
      </c>
      <c r="G31" s="25">
        <f t="shared" si="2"/>
        <v>43920</v>
      </c>
      <c r="H31" s="25">
        <f>WORKDAY.INTL($D31,6,"0000011",'NSW Holidays 2020'!$A$4:$A$15)</f>
        <v>43920</v>
      </c>
      <c r="I31" s="25">
        <f t="shared" si="3"/>
        <v>43922</v>
      </c>
      <c r="J31" s="25">
        <f t="shared" si="4"/>
        <v>43918</v>
      </c>
      <c r="K31" s="25" t="str">
        <f t="shared" si="5"/>
        <v>Friday</v>
      </c>
      <c r="L31" s="25">
        <v>43925</v>
      </c>
      <c r="M31" s="24" t="s">
        <v>252</v>
      </c>
      <c r="N31" s="24">
        <v>331383</v>
      </c>
      <c r="O31" s="24" t="s">
        <v>253</v>
      </c>
      <c r="P31" s="28">
        <v>78.540000000000006</v>
      </c>
      <c r="Q31" s="25" t="str">
        <f t="shared" si="6"/>
        <v>Mar</v>
      </c>
      <c r="R31" s="27">
        <f t="shared" si="7"/>
        <v>21</v>
      </c>
      <c r="S31" s="27">
        <f>$L31-$F31</f>
        <v>5</v>
      </c>
      <c r="T31" s="27">
        <f>_xlfn.DAYS($L31,$F31)</f>
        <v>5</v>
      </c>
      <c r="U31" s="35">
        <f t="shared" si="8"/>
        <v>1.4137200000000001</v>
      </c>
    </row>
    <row r="32" spans="1:21" x14ac:dyDescent="0.3">
      <c r="A32" s="24" t="s">
        <v>279</v>
      </c>
      <c r="B32" s="24" t="s">
        <v>340</v>
      </c>
      <c r="C32" s="24">
        <v>545708</v>
      </c>
      <c r="D32" s="25">
        <v>43892</v>
      </c>
      <c r="E32" s="25">
        <f t="shared" si="0"/>
        <v>43898</v>
      </c>
      <c r="F32" s="25">
        <f t="shared" si="1"/>
        <v>43900</v>
      </c>
      <c r="G32" s="25">
        <f t="shared" si="2"/>
        <v>43900</v>
      </c>
      <c r="H32" s="25">
        <f>WORKDAY.INTL($D32,6,"0000011",'NSW Holidays 2020'!$A$4:$A$15)</f>
        <v>43900</v>
      </c>
      <c r="I32" s="25">
        <f t="shared" si="3"/>
        <v>43901</v>
      </c>
      <c r="J32" s="25">
        <f t="shared" si="4"/>
        <v>43899</v>
      </c>
      <c r="K32" s="25" t="str">
        <f t="shared" si="5"/>
        <v>Sunday</v>
      </c>
      <c r="L32" s="25">
        <v>43927</v>
      </c>
      <c r="M32" s="24" t="s">
        <v>252</v>
      </c>
      <c r="N32" s="24">
        <v>335282</v>
      </c>
      <c r="O32" s="24" t="s">
        <v>253</v>
      </c>
      <c r="P32" s="28">
        <v>302.61</v>
      </c>
      <c r="Q32" s="25" t="str">
        <f t="shared" si="6"/>
        <v>Mar</v>
      </c>
      <c r="R32" s="27">
        <f t="shared" si="7"/>
        <v>2</v>
      </c>
      <c r="S32" s="27">
        <f>$L32-$F32</f>
        <v>27</v>
      </c>
      <c r="T32" s="27">
        <f>_xlfn.DAYS($L32,$F32)</f>
        <v>27</v>
      </c>
      <c r="U32" s="35">
        <f t="shared" si="8"/>
        <v>29.413692000000001</v>
      </c>
    </row>
    <row r="33" spans="1:21" x14ac:dyDescent="0.3">
      <c r="A33" s="24" t="s">
        <v>280</v>
      </c>
      <c r="B33" s="24" t="s">
        <v>340</v>
      </c>
      <c r="C33" s="24">
        <v>545710</v>
      </c>
      <c r="D33" s="25">
        <v>43886</v>
      </c>
      <c r="E33" s="25">
        <f t="shared" si="0"/>
        <v>43892</v>
      </c>
      <c r="F33" s="25">
        <f t="shared" si="1"/>
        <v>43894</v>
      </c>
      <c r="G33" s="25">
        <f t="shared" si="2"/>
        <v>43894</v>
      </c>
      <c r="H33" s="25">
        <f>WORKDAY.INTL($D33,6,"0000011",'NSW Holidays 2020'!$A$4:$A$15)</f>
        <v>43894</v>
      </c>
      <c r="I33" s="25">
        <f t="shared" si="3"/>
        <v>43895</v>
      </c>
      <c r="J33" s="25">
        <f t="shared" si="4"/>
        <v>43893</v>
      </c>
      <c r="K33" s="25" t="str">
        <f t="shared" si="5"/>
        <v>Monday</v>
      </c>
      <c r="L33" s="25">
        <v>43931</v>
      </c>
      <c r="M33" s="24" t="s">
        <v>252</v>
      </c>
      <c r="N33" s="24">
        <v>330858</v>
      </c>
      <c r="O33" s="24" t="s">
        <v>253</v>
      </c>
      <c r="P33" s="28">
        <v>426.03</v>
      </c>
      <c r="Q33" s="25" t="str">
        <f t="shared" si="6"/>
        <v>Feb</v>
      </c>
      <c r="R33" s="27">
        <f t="shared" si="7"/>
        <v>25</v>
      </c>
      <c r="S33" s="27">
        <f>$L33-$F33</f>
        <v>37</v>
      </c>
      <c r="T33" s="27">
        <f>_xlfn.DAYS($L33,$F33)</f>
        <v>37</v>
      </c>
      <c r="U33" s="35">
        <f t="shared" si="8"/>
        <v>56.747195999999988</v>
      </c>
    </row>
    <row r="34" spans="1:21" x14ac:dyDescent="0.3">
      <c r="A34" s="24" t="s">
        <v>281</v>
      </c>
      <c r="B34" s="24" t="s">
        <v>340</v>
      </c>
      <c r="C34" s="24">
        <v>545711</v>
      </c>
      <c r="D34" s="25">
        <v>43899</v>
      </c>
      <c r="E34" s="25">
        <f t="shared" si="0"/>
        <v>43905</v>
      </c>
      <c r="F34" s="25">
        <f t="shared" si="1"/>
        <v>43907</v>
      </c>
      <c r="G34" s="25">
        <f t="shared" si="2"/>
        <v>43907</v>
      </c>
      <c r="H34" s="25">
        <f>WORKDAY.INTL($D34,6,"0000011",'NSW Holidays 2020'!$A$4:$A$15)</f>
        <v>43907</v>
      </c>
      <c r="I34" s="25">
        <f t="shared" si="3"/>
        <v>43908</v>
      </c>
      <c r="J34" s="25">
        <f t="shared" si="4"/>
        <v>43906</v>
      </c>
      <c r="K34" s="25" t="str">
        <f t="shared" si="5"/>
        <v>Sunday</v>
      </c>
      <c r="L34" s="25">
        <v>43932</v>
      </c>
      <c r="M34" s="24" t="s">
        <v>250</v>
      </c>
      <c r="N34" s="24">
        <v>238202</v>
      </c>
      <c r="O34" s="24" t="s">
        <v>251</v>
      </c>
      <c r="P34" s="28">
        <v>489.72</v>
      </c>
      <c r="Q34" s="25" t="str">
        <f t="shared" si="6"/>
        <v>Mar</v>
      </c>
      <c r="R34" s="27">
        <f t="shared" si="7"/>
        <v>9</v>
      </c>
      <c r="S34" s="27">
        <f>$L34-$F34</f>
        <v>25</v>
      </c>
      <c r="T34" s="27">
        <f>_xlfn.DAYS($L34,$F34)</f>
        <v>25</v>
      </c>
      <c r="U34" s="35">
        <f t="shared" si="8"/>
        <v>44.074800000000003</v>
      </c>
    </row>
    <row r="35" spans="1:21" x14ac:dyDescent="0.3">
      <c r="A35" s="24" t="s">
        <v>282</v>
      </c>
      <c r="B35" s="24" t="s">
        <v>340</v>
      </c>
      <c r="C35" s="24">
        <v>545713</v>
      </c>
      <c r="D35" s="25">
        <v>43915</v>
      </c>
      <c r="E35" s="25">
        <f t="shared" si="0"/>
        <v>43921</v>
      </c>
      <c r="F35" s="25">
        <f t="shared" si="1"/>
        <v>43923</v>
      </c>
      <c r="G35" s="25">
        <f t="shared" si="2"/>
        <v>43923</v>
      </c>
      <c r="H35" s="25">
        <f>WORKDAY.INTL($D35,6,"0000011",'NSW Holidays 2020'!$A$4:$A$15)</f>
        <v>43923</v>
      </c>
      <c r="I35" s="25">
        <f t="shared" si="3"/>
        <v>43924</v>
      </c>
      <c r="J35" s="25">
        <f t="shared" si="4"/>
        <v>43922</v>
      </c>
      <c r="K35" s="25" t="str">
        <f t="shared" si="5"/>
        <v>Tuesday</v>
      </c>
      <c r="L35" s="25">
        <v>43949</v>
      </c>
      <c r="M35" s="24" t="s">
        <v>250</v>
      </c>
      <c r="N35" s="24">
        <v>217217</v>
      </c>
      <c r="O35" s="24" t="s">
        <v>251</v>
      </c>
      <c r="P35" s="28">
        <v>352.44</v>
      </c>
      <c r="Q35" s="25" t="str">
        <f t="shared" si="6"/>
        <v>Mar</v>
      </c>
      <c r="R35" s="27">
        <f t="shared" si="7"/>
        <v>25</v>
      </c>
      <c r="S35" s="27">
        <f>$L35-$F35</f>
        <v>26</v>
      </c>
      <c r="T35" s="27">
        <f>_xlfn.DAYS($L35,$F35)</f>
        <v>26</v>
      </c>
      <c r="U35" s="35">
        <f t="shared" si="8"/>
        <v>32.988384000000003</v>
      </c>
    </row>
    <row r="36" spans="1:21" x14ac:dyDescent="0.3">
      <c r="A36" s="24" t="s">
        <v>283</v>
      </c>
      <c r="B36" s="24" t="s">
        <v>340</v>
      </c>
      <c r="C36" s="24">
        <v>545715</v>
      </c>
      <c r="D36" s="25">
        <v>43912</v>
      </c>
      <c r="E36" s="25">
        <f t="shared" si="0"/>
        <v>43918</v>
      </c>
      <c r="F36" s="25">
        <f t="shared" si="1"/>
        <v>43920</v>
      </c>
      <c r="G36" s="25">
        <f t="shared" si="2"/>
        <v>43920</v>
      </c>
      <c r="H36" s="25">
        <f>WORKDAY.INTL($D36,6,"0000011",'NSW Holidays 2020'!$A$4:$A$15)</f>
        <v>43920</v>
      </c>
      <c r="I36" s="25">
        <f t="shared" si="3"/>
        <v>43922</v>
      </c>
      <c r="J36" s="25">
        <f t="shared" si="4"/>
        <v>43918</v>
      </c>
      <c r="K36" s="25" t="str">
        <f t="shared" si="5"/>
        <v>Saturday</v>
      </c>
      <c r="L36" s="25">
        <v>43937</v>
      </c>
      <c r="M36" s="24" t="s">
        <v>250</v>
      </c>
      <c r="N36" s="24">
        <v>234637</v>
      </c>
      <c r="O36" s="24" t="s">
        <v>251</v>
      </c>
      <c r="P36" s="28">
        <v>238.59</v>
      </c>
      <c r="Q36" s="25" t="str">
        <f t="shared" si="6"/>
        <v>Mar</v>
      </c>
      <c r="R36" s="27">
        <f t="shared" si="7"/>
        <v>22</v>
      </c>
      <c r="S36" s="27">
        <f>$L36-$F36</f>
        <v>17</v>
      </c>
      <c r="T36" s="27">
        <f>_xlfn.DAYS($L36,$F36)</f>
        <v>17</v>
      </c>
      <c r="U36" s="35">
        <f t="shared" si="8"/>
        <v>14.601708</v>
      </c>
    </row>
    <row r="37" spans="1:21" x14ac:dyDescent="0.3">
      <c r="A37" s="24" t="s">
        <v>284</v>
      </c>
      <c r="B37" s="24" t="s">
        <v>340</v>
      </c>
      <c r="C37" s="24">
        <v>545716</v>
      </c>
      <c r="D37" s="25">
        <v>43936</v>
      </c>
      <c r="E37" s="25">
        <f t="shared" si="0"/>
        <v>43942</v>
      </c>
      <c r="F37" s="25">
        <f t="shared" si="1"/>
        <v>43944</v>
      </c>
      <c r="G37" s="25">
        <f t="shared" si="2"/>
        <v>43944</v>
      </c>
      <c r="H37" s="25">
        <f>WORKDAY.INTL($D37,6,"0000011",'NSW Holidays 2020'!$A$4:$A$15)</f>
        <v>43944</v>
      </c>
      <c r="I37" s="25">
        <f t="shared" si="3"/>
        <v>43945</v>
      </c>
      <c r="J37" s="25">
        <f t="shared" si="4"/>
        <v>43943</v>
      </c>
      <c r="K37" s="25" t="str">
        <f t="shared" si="5"/>
        <v>Tuesday</v>
      </c>
      <c r="L37" s="25">
        <v>43941</v>
      </c>
      <c r="M37" s="24" t="s">
        <v>252</v>
      </c>
      <c r="N37" s="24">
        <v>332725</v>
      </c>
      <c r="O37" s="24" t="s">
        <v>253</v>
      </c>
      <c r="P37" s="28">
        <v>549.12</v>
      </c>
      <c r="Q37" s="25" t="str">
        <f t="shared" si="6"/>
        <v>Apr</v>
      </c>
      <c r="R37" s="27">
        <f t="shared" si="7"/>
        <v>15</v>
      </c>
      <c r="S37" s="27">
        <f>$L37-$F37</f>
        <v>-3</v>
      </c>
      <c r="T37" s="27">
        <f>_xlfn.DAYS($L37,$F37)</f>
        <v>-3</v>
      </c>
      <c r="U37" s="35">
        <f t="shared" si="8"/>
        <v>-5.9304960000000007</v>
      </c>
    </row>
    <row r="38" spans="1:21" x14ac:dyDescent="0.3">
      <c r="A38" s="24" t="s">
        <v>285</v>
      </c>
      <c r="B38" s="24" t="s">
        <v>340</v>
      </c>
      <c r="C38" s="24">
        <v>545718</v>
      </c>
      <c r="D38" s="25">
        <v>43893</v>
      </c>
      <c r="E38" s="25">
        <f t="shared" si="0"/>
        <v>43899</v>
      </c>
      <c r="F38" s="25">
        <f t="shared" si="1"/>
        <v>43901</v>
      </c>
      <c r="G38" s="25">
        <f t="shared" si="2"/>
        <v>43901</v>
      </c>
      <c r="H38" s="25">
        <f>WORKDAY.INTL($D38,6,"0000011",'NSW Holidays 2020'!$A$4:$A$15)</f>
        <v>43901</v>
      </c>
      <c r="I38" s="25">
        <f t="shared" si="3"/>
        <v>43902</v>
      </c>
      <c r="J38" s="25">
        <f t="shared" si="4"/>
        <v>43900</v>
      </c>
      <c r="K38" s="25" t="str">
        <f t="shared" si="5"/>
        <v>Monday</v>
      </c>
      <c r="L38" s="25">
        <v>43923</v>
      </c>
      <c r="M38" s="24" t="s">
        <v>250</v>
      </c>
      <c r="N38" s="24">
        <v>227351</v>
      </c>
      <c r="O38" s="24" t="s">
        <v>251</v>
      </c>
      <c r="P38" s="28">
        <v>322.41000000000003</v>
      </c>
      <c r="Q38" s="25" t="str">
        <f t="shared" si="6"/>
        <v>Mar</v>
      </c>
      <c r="R38" s="27">
        <f t="shared" si="7"/>
        <v>3</v>
      </c>
      <c r="S38" s="27">
        <f>$L38-$F38</f>
        <v>22</v>
      </c>
      <c r="T38" s="27">
        <f>_xlfn.DAYS($L38,$F38)</f>
        <v>22</v>
      </c>
      <c r="U38" s="35">
        <f t="shared" si="8"/>
        <v>25.534872</v>
      </c>
    </row>
    <row r="39" spans="1:21" x14ac:dyDescent="0.3">
      <c r="A39" s="24" t="s">
        <v>286</v>
      </c>
      <c r="B39" s="24" t="s">
        <v>340</v>
      </c>
      <c r="C39" s="24">
        <v>545719</v>
      </c>
      <c r="D39" s="25">
        <v>43892</v>
      </c>
      <c r="E39" s="25">
        <f t="shared" si="0"/>
        <v>43898</v>
      </c>
      <c r="F39" s="25">
        <f t="shared" si="1"/>
        <v>43900</v>
      </c>
      <c r="G39" s="25">
        <f t="shared" si="2"/>
        <v>43900</v>
      </c>
      <c r="H39" s="25">
        <f>WORKDAY.INTL($D39,6,"0000011",'NSW Holidays 2020'!$A$4:$A$15)</f>
        <v>43900</v>
      </c>
      <c r="I39" s="25">
        <f t="shared" si="3"/>
        <v>43901</v>
      </c>
      <c r="J39" s="25">
        <f t="shared" si="4"/>
        <v>43899</v>
      </c>
      <c r="K39" s="25" t="str">
        <f t="shared" si="5"/>
        <v>Sunday</v>
      </c>
      <c r="L39" s="25">
        <v>43934</v>
      </c>
      <c r="M39" s="24" t="s">
        <v>252</v>
      </c>
      <c r="N39" s="24">
        <v>336345</v>
      </c>
      <c r="O39" s="24" t="s">
        <v>253</v>
      </c>
      <c r="P39" s="28">
        <v>644.82000000000005</v>
      </c>
      <c r="Q39" s="25" t="str">
        <f t="shared" si="6"/>
        <v>Mar</v>
      </c>
      <c r="R39" s="27">
        <f t="shared" si="7"/>
        <v>2</v>
      </c>
      <c r="S39" s="27">
        <f>$L39-$F39</f>
        <v>34</v>
      </c>
      <c r="T39" s="27">
        <f>_xlfn.DAYS($L39,$F39)</f>
        <v>34</v>
      </c>
      <c r="U39" s="35">
        <f t="shared" si="8"/>
        <v>78.925967999999997</v>
      </c>
    </row>
    <row r="40" spans="1:21" x14ac:dyDescent="0.3">
      <c r="A40" s="24" t="s">
        <v>287</v>
      </c>
      <c r="B40" s="24" t="s">
        <v>340</v>
      </c>
      <c r="C40" s="24">
        <v>545721</v>
      </c>
      <c r="D40" s="25">
        <v>43923</v>
      </c>
      <c r="E40" s="25">
        <f t="shared" si="0"/>
        <v>43929</v>
      </c>
      <c r="F40" s="25">
        <f t="shared" si="1"/>
        <v>43931</v>
      </c>
      <c r="G40" s="25">
        <f t="shared" si="2"/>
        <v>43934</v>
      </c>
      <c r="H40" s="25">
        <f>WORKDAY.INTL($D40,6,"0000011",'NSW Holidays 2020'!$A$4:$A$15)</f>
        <v>43935</v>
      </c>
      <c r="I40" s="25">
        <f t="shared" si="3"/>
        <v>43935</v>
      </c>
      <c r="J40" s="25">
        <f t="shared" si="4"/>
        <v>43930</v>
      </c>
      <c r="K40" s="25" t="str">
        <f t="shared" si="5"/>
        <v>Wednesday</v>
      </c>
      <c r="L40" s="25">
        <v>43944</v>
      </c>
      <c r="M40" s="24" t="s">
        <v>252</v>
      </c>
      <c r="N40" s="24">
        <v>338595</v>
      </c>
      <c r="O40" s="24" t="s">
        <v>253</v>
      </c>
      <c r="P40" s="28">
        <v>113.19</v>
      </c>
      <c r="Q40" s="25" t="str">
        <f t="shared" si="6"/>
        <v>Apr</v>
      </c>
      <c r="R40" s="27">
        <f t="shared" si="7"/>
        <v>2</v>
      </c>
      <c r="S40" s="27">
        <f>$L40-$F40</f>
        <v>13</v>
      </c>
      <c r="T40" s="27">
        <f>_xlfn.DAYS($L40,$F40)</f>
        <v>13</v>
      </c>
      <c r="U40" s="35">
        <f t="shared" si="8"/>
        <v>5.2972919999999997</v>
      </c>
    </row>
    <row r="41" spans="1:21" x14ac:dyDescent="0.3">
      <c r="A41" s="24" t="s">
        <v>288</v>
      </c>
      <c r="B41" s="24" t="s">
        <v>340</v>
      </c>
      <c r="C41" s="24">
        <v>545722</v>
      </c>
      <c r="D41" s="25">
        <v>43941</v>
      </c>
      <c r="E41" s="25">
        <f t="shared" si="0"/>
        <v>43947</v>
      </c>
      <c r="F41" s="25">
        <f t="shared" si="1"/>
        <v>43949</v>
      </c>
      <c r="G41" s="25">
        <f t="shared" si="2"/>
        <v>43949</v>
      </c>
      <c r="H41" s="25">
        <f>WORKDAY.INTL($D41,6,"0000011",'NSW Holidays 2020'!$A$4:$A$15)</f>
        <v>43949</v>
      </c>
      <c r="I41" s="25">
        <f t="shared" si="3"/>
        <v>43950</v>
      </c>
      <c r="J41" s="25">
        <f t="shared" si="4"/>
        <v>43948</v>
      </c>
      <c r="K41" s="25" t="str">
        <f t="shared" si="5"/>
        <v>Sunday</v>
      </c>
      <c r="L41" s="25">
        <v>43949</v>
      </c>
      <c r="M41" s="24" t="s">
        <v>252</v>
      </c>
      <c r="N41" s="24">
        <v>325149</v>
      </c>
      <c r="O41" s="24" t="s">
        <v>253</v>
      </c>
      <c r="P41" s="28">
        <v>449.13</v>
      </c>
      <c r="Q41" s="25" t="str">
        <f t="shared" si="6"/>
        <v>Apr</v>
      </c>
      <c r="R41" s="27">
        <f t="shared" si="7"/>
        <v>20</v>
      </c>
      <c r="S41" s="27">
        <f>$L41-$F41</f>
        <v>0</v>
      </c>
      <c r="T41" s="27">
        <f>_xlfn.DAYS($L41,$F41)</f>
        <v>0</v>
      </c>
      <c r="U41" s="35">
        <f t="shared" si="8"/>
        <v>0</v>
      </c>
    </row>
    <row r="42" spans="1:21" x14ac:dyDescent="0.3">
      <c r="A42" s="24" t="s">
        <v>289</v>
      </c>
      <c r="B42" s="24" t="s">
        <v>340</v>
      </c>
      <c r="C42" s="24">
        <v>545723</v>
      </c>
      <c r="D42" s="25">
        <v>43911</v>
      </c>
      <c r="E42" s="25">
        <f t="shared" si="0"/>
        <v>43917</v>
      </c>
      <c r="F42" s="25">
        <f t="shared" si="1"/>
        <v>43920</v>
      </c>
      <c r="G42" s="25">
        <f t="shared" si="2"/>
        <v>43920</v>
      </c>
      <c r="H42" s="25">
        <f>WORKDAY.INTL($D42,6,"0000011",'NSW Holidays 2020'!$A$4:$A$15)</f>
        <v>43920</v>
      </c>
      <c r="I42" s="25">
        <f t="shared" si="3"/>
        <v>43922</v>
      </c>
      <c r="J42" s="25">
        <f t="shared" si="4"/>
        <v>43918</v>
      </c>
      <c r="K42" s="25" t="str">
        <f t="shared" si="5"/>
        <v>Friday</v>
      </c>
      <c r="L42" s="25">
        <v>43933</v>
      </c>
      <c r="M42" s="24" t="s">
        <v>250</v>
      </c>
      <c r="N42" s="24">
        <v>227994</v>
      </c>
      <c r="O42" s="24" t="s">
        <v>251</v>
      </c>
      <c r="P42" s="28">
        <v>819.06</v>
      </c>
      <c r="Q42" s="25" t="str">
        <f t="shared" si="6"/>
        <v>Mar</v>
      </c>
      <c r="R42" s="27">
        <f t="shared" si="7"/>
        <v>21</v>
      </c>
      <c r="S42" s="27">
        <f>$L42-$F42</f>
        <v>13</v>
      </c>
      <c r="T42" s="27">
        <f>_xlfn.DAYS($L42,$F42)</f>
        <v>13</v>
      </c>
      <c r="U42" s="35">
        <f t="shared" si="8"/>
        <v>38.332008000000002</v>
      </c>
    </row>
    <row r="43" spans="1:21" x14ac:dyDescent="0.3">
      <c r="A43" s="24" t="s">
        <v>290</v>
      </c>
      <c r="B43" s="24" t="s">
        <v>340</v>
      </c>
      <c r="C43" s="24">
        <v>545724</v>
      </c>
      <c r="D43" s="25">
        <v>43880</v>
      </c>
      <c r="E43" s="25">
        <f t="shared" si="0"/>
        <v>43886</v>
      </c>
      <c r="F43" s="25">
        <f t="shared" si="1"/>
        <v>43888</v>
      </c>
      <c r="G43" s="25">
        <f t="shared" si="2"/>
        <v>43888</v>
      </c>
      <c r="H43" s="25">
        <f>WORKDAY.INTL($D43,6,"0000011",'NSW Holidays 2020'!$A$4:$A$15)</f>
        <v>43888</v>
      </c>
      <c r="I43" s="25">
        <f t="shared" si="3"/>
        <v>43889</v>
      </c>
      <c r="J43" s="25">
        <f t="shared" si="4"/>
        <v>43887</v>
      </c>
      <c r="K43" s="25" t="str">
        <f t="shared" si="5"/>
        <v>Tuesday</v>
      </c>
      <c r="L43" s="25">
        <v>43924</v>
      </c>
      <c r="M43" s="24" t="s">
        <v>250</v>
      </c>
      <c r="N43" s="24">
        <v>222399</v>
      </c>
      <c r="O43" s="24" t="s">
        <v>251</v>
      </c>
      <c r="P43" s="28">
        <v>1019.04</v>
      </c>
      <c r="Q43" s="25" t="str">
        <f t="shared" si="6"/>
        <v>Feb</v>
      </c>
      <c r="R43" s="27">
        <f t="shared" si="7"/>
        <v>19</v>
      </c>
      <c r="S43" s="27">
        <f>$L43-$F43</f>
        <v>36</v>
      </c>
      <c r="T43" s="27">
        <f>_xlfn.DAYS($L43,$F43)</f>
        <v>36</v>
      </c>
      <c r="U43" s="35">
        <f t="shared" si="8"/>
        <v>132.06758399999998</v>
      </c>
    </row>
    <row r="44" spans="1:21" x14ac:dyDescent="0.3">
      <c r="A44" s="24" t="s">
        <v>291</v>
      </c>
      <c r="B44" s="24" t="s">
        <v>340</v>
      </c>
      <c r="C44" s="24">
        <v>545725</v>
      </c>
      <c r="D44" s="25">
        <v>43919</v>
      </c>
      <c r="E44" s="25">
        <f t="shared" si="0"/>
        <v>43925</v>
      </c>
      <c r="F44" s="25">
        <f t="shared" si="1"/>
        <v>43927</v>
      </c>
      <c r="G44" s="25">
        <f t="shared" si="2"/>
        <v>43927</v>
      </c>
      <c r="H44" s="25">
        <f>WORKDAY.INTL($D44,6,"0000011",'NSW Holidays 2020'!$A$4:$A$15)</f>
        <v>43927</v>
      </c>
      <c r="I44" s="25">
        <f t="shared" si="3"/>
        <v>43929</v>
      </c>
      <c r="J44" s="25">
        <f t="shared" si="4"/>
        <v>43925</v>
      </c>
      <c r="K44" s="25" t="str">
        <f t="shared" si="5"/>
        <v>Saturday</v>
      </c>
      <c r="L44" s="25">
        <v>43935</v>
      </c>
      <c r="M44" s="24" t="s">
        <v>252</v>
      </c>
      <c r="N44" s="24">
        <v>316436</v>
      </c>
      <c r="O44" s="24" t="s">
        <v>253</v>
      </c>
      <c r="P44" s="28">
        <v>736.23</v>
      </c>
      <c r="Q44" s="25" t="str">
        <f t="shared" si="6"/>
        <v>Mar</v>
      </c>
      <c r="R44" s="27">
        <f t="shared" si="7"/>
        <v>29</v>
      </c>
      <c r="S44" s="27">
        <f>$L44-$F44</f>
        <v>8</v>
      </c>
      <c r="T44" s="27">
        <f>_xlfn.DAYS($L44,$F44)</f>
        <v>8</v>
      </c>
      <c r="U44" s="35">
        <f t="shared" si="8"/>
        <v>21.203423999999998</v>
      </c>
    </row>
    <row r="45" spans="1:21" x14ac:dyDescent="0.3">
      <c r="A45" s="24" t="s">
        <v>292</v>
      </c>
      <c r="B45" s="24" t="s">
        <v>340</v>
      </c>
      <c r="C45" s="24">
        <v>545726</v>
      </c>
      <c r="D45" s="25">
        <v>43895</v>
      </c>
      <c r="E45" s="25">
        <f t="shared" si="0"/>
        <v>43901</v>
      </c>
      <c r="F45" s="25">
        <f t="shared" si="1"/>
        <v>43903</v>
      </c>
      <c r="G45" s="25">
        <f t="shared" si="2"/>
        <v>43903</v>
      </c>
      <c r="H45" s="25">
        <f>WORKDAY.INTL($D45,6,"0000011",'NSW Holidays 2020'!$A$4:$A$15)</f>
        <v>43903</v>
      </c>
      <c r="I45" s="25">
        <f t="shared" si="3"/>
        <v>43907</v>
      </c>
      <c r="J45" s="25">
        <f t="shared" si="4"/>
        <v>43902</v>
      </c>
      <c r="K45" s="25" t="str">
        <f t="shared" si="5"/>
        <v>Wednesday</v>
      </c>
      <c r="L45" s="25">
        <v>43937</v>
      </c>
      <c r="M45" s="24" t="s">
        <v>252</v>
      </c>
      <c r="N45" s="24">
        <v>312603</v>
      </c>
      <c r="O45" s="24" t="s">
        <v>253</v>
      </c>
      <c r="P45" s="28">
        <v>-600.27</v>
      </c>
      <c r="Q45" s="25" t="str">
        <f t="shared" si="6"/>
        <v>Mar</v>
      </c>
      <c r="R45" s="27">
        <f t="shared" si="7"/>
        <v>5</v>
      </c>
      <c r="S45" s="27">
        <f>$L45-$F45</f>
        <v>34</v>
      </c>
      <c r="T45" s="27">
        <f>_xlfn.DAYS($L45,$F45)</f>
        <v>34</v>
      </c>
      <c r="U45" s="35">
        <f t="shared" si="8"/>
        <v>-73.473047999999991</v>
      </c>
    </row>
    <row r="46" spans="1:21" x14ac:dyDescent="0.3">
      <c r="A46" s="24" t="s">
        <v>293</v>
      </c>
      <c r="B46" s="24" t="s">
        <v>340</v>
      </c>
      <c r="C46" s="24">
        <v>545727</v>
      </c>
      <c r="D46" s="25">
        <v>43907</v>
      </c>
      <c r="E46" s="25">
        <f t="shared" si="0"/>
        <v>43913</v>
      </c>
      <c r="F46" s="25">
        <f t="shared" si="1"/>
        <v>43915</v>
      </c>
      <c r="G46" s="25">
        <f t="shared" si="2"/>
        <v>43915</v>
      </c>
      <c r="H46" s="25">
        <f>WORKDAY.INTL($D46,6,"0000011",'NSW Holidays 2020'!$A$4:$A$15)</f>
        <v>43915</v>
      </c>
      <c r="I46" s="25">
        <f t="shared" si="3"/>
        <v>43916</v>
      </c>
      <c r="J46" s="25">
        <f t="shared" si="4"/>
        <v>43914</v>
      </c>
      <c r="K46" s="25" t="str">
        <f t="shared" si="5"/>
        <v>Monday</v>
      </c>
      <c r="L46" s="25">
        <v>43929</v>
      </c>
      <c r="M46" s="24" t="s">
        <v>252</v>
      </c>
      <c r="N46" s="24">
        <v>339907</v>
      </c>
      <c r="O46" s="24" t="s">
        <v>253</v>
      </c>
      <c r="P46" s="28">
        <v>480.81</v>
      </c>
      <c r="Q46" s="25" t="str">
        <f t="shared" si="6"/>
        <v>Mar</v>
      </c>
      <c r="R46" s="27">
        <f t="shared" si="7"/>
        <v>17</v>
      </c>
      <c r="S46" s="27">
        <f>$L46-$F46</f>
        <v>14</v>
      </c>
      <c r="T46" s="27">
        <f>_xlfn.DAYS($L46,$F46)</f>
        <v>14</v>
      </c>
      <c r="U46" s="35">
        <f t="shared" si="8"/>
        <v>24.232824000000001</v>
      </c>
    </row>
    <row r="47" spans="1:21" x14ac:dyDescent="0.3">
      <c r="A47" s="24" t="s">
        <v>294</v>
      </c>
      <c r="B47" s="24" t="s">
        <v>340</v>
      </c>
      <c r="C47" s="24">
        <v>545729</v>
      </c>
      <c r="D47" s="25">
        <v>43908</v>
      </c>
      <c r="E47" s="25">
        <f t="shared" si="0"/>
        <v>43914</v>
      </c>
      <c r="F47" s="25">
        <f t="shared" si="1"/>
        <v>43916</v>
      </c>
      <c r="G47" s="25">
        <f t="shared" si="2"/>
        <v>43916</v>
      </c>
      <c r="H47" s="25">
        <f>WORKDAY.INTL($D47,6,"0000011",'NSW Holidays 2020'!$A$4:$A$15)</f>
        <v>43916</v>
      </c>
      <c r="I47" s="25">
        <f t="shared" si="3"/>
        <v>43917</v>
      </c>
      <c r="J47" s="25">
        <f t="shared" si="4"/>
        <v>43915</v>
      </c>
      <c r="K47" s="25" t="str">
        <f t="shared" si="5"/>
        <v>Tuesday</v>
      </c>
      <c r="L47" s="25">
        <v>43948</v>
      </c>
      <c r="M47" s="24" t="s">
        <v>250</v>
      </c>
      <c r="N47" s="24">
        <v>218463</v>
      </c>
      <c r="O47" s="24" t="s">
        <v>251</v>
      </c>
      <c r="P47" s="28">
        <v>253.77</v>
      </c>
      <c r="Q47" s="25" t="str">
        <f t="shared" si="6"/>
        <v>Mar</v>
      </c>
      <c r="R47" s="27">
        <f t="shared" si="7"/>
        <v>18</v>
      </c>
      <c r="S47" s="27">
        <f>$L47-$F47</f>
        <v>32</v>
      </c>
      <c r="T47" s="27">
        <f>_xlfn.DAYS($L47,$F47)</f>
        <v>32</v>
      </c>
      <c r="U47" s="35">
        <f t="shared" si="8"/>
        <v>29.234304000000002</v>
      </c>
    </row>
    <row r="48" spans="1:21" x14ac:dyDescent="0.3">
      <c r="A48" s="24" t="s">
        <v>295</v>
      </c>
      <c r="B48" s="24" t="s">
        <v>340</v>
      </c>
      <c r="C48" s="24">
        <v>545731</v>
      </c>
      <c r="D48" s="25">
        <v>43906</v>
      </c>
      <c r="E48" s="25">
        <f t="shared" si="0"/>
        <v>43912</v>
      </c>
      <c r="F48" s="25">
        <f t="shared" si="1"/>
        <v>43914</v>
      </c>
      <c r="G48" s="25">
        <f t="shared" si="2"/>
        <v>43914</v>
      </c>
      <c r="H48" s="25">
        <f>WORKDAY.INTL($D48,6,"0000011",'NSW Holidays 2020'!$A$4:$A$15)</f>
        <v>43914</v>
      </c>
      <c r="I48" s="25">
        <f t="shared" si="3"/>
        <v>43915</v>
      </c>
      <c r="J48" s="25">
        <f t="shared" si="4"/>
        <v>43913</v>
      </c>
      <c r="K48" s="25" t="str">
        <f t="shared" si="5"/>
        <v>Sunday</v>
      </c>
      <c r="L48" s="25">
        <v>43949</v>
      </c>
      <c r="M48" s="24" t="s">
        <v>252</v>
      </c>
      <c r="N48" s="24">
        <v>336345</v>
      </c>
      <c r="O48" s="24" t="s">
        <v>253</v>
      </c>
      <c r="P48" s="28">
        <v>442.86</v>
      </c>
      <c r="Q48" s="25" t="str">
        <f t="shared" si="6"/>
        <v>Mar</v>
      </c>
      <c r="R48" s="27">
        <f t="shared" si="7"/>
        <v>16</v>
      </c>
      <c r="S48" s="27">
        <f>$L48-$F48</f>
        <v>35</v>
      </c>
      <c r="T48" s="27">
        <f>_xlfn.DAYS($L48,$F48)</f>
        <v>35</v>
      </c>
      <c r="U48" s="35">
        <f t="shared" si="8"/>
        <v>55.800360000000005</v>
      </c>
    </row>
    <row r="49" spans="1:21" x14ac:dyDescent="0.3">
      <c r="A49" s="24" t="s">
        <v>296</v>
      </c>
      <c r="B49" s="24" t="s">
        <v>340</v>
      </c>
      <c r="C49" s="24">
        <v>545732</v>
      </c>
      <c r="D49" s="25">
        <v>43901</v>
      </c>
      <c r="E49" s="25">
        <f t="shared" si="0"/>
        <v>43907</v>
      </c>
      <c r="F49" s="25">
        <f t="shared" si="1"/>
        <v>43909</v>
      </c>
      <c r="G49" s="25">
        <f t="shared" si="2"/>
        <v>43909</v>
      </c>
      <c r="H49" s="25">
        <f>WORKDAY.INTL($D49,6,"0000011",'NSW Holidays 2020'!$A$4:$A$15)</f>
        <v>43909</v>
      </c>
      <c r="I49" s="25">
        <f t="shared" si="3"/>
        <v>43910</v>
      </c>
      <c r="J49" s="25">
        <f t="shared" si="4"/>
        <v>43908</v>
      </c>
      <c r="K49" s="25" t="str">
        <f t="shared" si="5"/>
        <v>Tuesday</v>
      </c>
      <c r="L49" s="25">
        <v>43924</v>
      </c>
      <c r="M49" s="24" t="s">
        <v>250</v>
      </c>
      <c r="N49" s="24">
        <v>227664</v>
      </c>
      <c r="O49" s="24" t="s">
        <v>251</v>
      </c>
      <c r="P49" s="28">
        <v>630.96</v>
      </c>
      <c r="Q49" s="25" t="str">
        <f t="shared" si="6"/>
        <v>Mar</v>
      </c>
      <c r="R49" s="27">
        <f t="shared" si="7"/>
        <v>11</v>
      </c>
      <c r="S49" s="27">
        <f>$L49-$F49</f>
        <v>15</v>
      </c>
      <c r="T49" s="27">
        <f>_xlfn.DAYS($L49,$F49)</f>
        <v>15</v>
      </c>
      <c r="U49" s="35">
        <f t="shared" si="8"/>
        <v>34.071840000000002</v>
      </c>
    </row>
    <row r="50" spans="1:21" x14ac:dyDescent="0.3">
      <c r="A50" s="24" t="s">
        <v>297</v>
      </c>
      <c r="B50" s="24" t="s">
        <v>340</v>
      </c>
      <c r="C50" s="24">
        <v>545734</v>
      </c>
      <c r="D50" s="25">
        <v>43895</v>
      </c>
      <c r="E50" s="25">
        <f t="shared" si="0"/>
        <v>43901</v>
      </c>
      <c r="F50" s="25">
        <f t="shared" si="1"/>
        <v>43903</v>
      </c>
      <c r="G50" s="25">
        <f t="shared" si="2"/>
        <v>43903</v>
      </c>
      <c r="H50" s="25">
        <f>WORKDAY.INTL($D50,6,"0000011",'NSW Holidays 2020'!$A$4:$A$15)</f>
        <v>43903</v>
      </c>
      <c r="I50" s="25">
        <f t="shared" si="3"/>
        <v>43907</v>
      </c>
      <c r="J50" s="25">
        <f t="shared" si="4"/>
        <v>43902</v>
      </c>
      <c r="K50" s="25" t="str">
        <f t="shared" si="5"/>
        <v>Wednesday</v>
      </c>
      <c r="L50" s="25">
        <v>43925</v>
      </c>
      <c r="M50" s="24" t="s">
        <v>252</v>
      </c>
      <c r="N50" s="24">
        <v>331460</v>
      </c>
      <c r="O50" s="24" t="s">
        <v>253</v>
      </c>
      <c r="P50" s="28">
        <v>821.37</v>
      </c>
      <c r="Q50" s="25" t="str">
        <f t="shared" si="6"/>
        <v>Mar</v>
      </c>
      <c r="R50" s="27">
        <f t="shared" si="7"/>
        <v>5</v>
      </c>
      <c r="S50" s="27">
        <f>$L50-$F50</f>
        <v>22</v>
      </c>
      <c r="T50" s="27">
        <f>_xlfn.DAYS($L50,$F50)</f>
        <v>22</v>
      </c>
      <c r="U50" s="35">
        <f t="shared" si="8"/>
        <v>65.052503999999999</v>
      </c>
    </row>
    <row r="51" spans="1:21" x14ac:dyDescent="0.3">
      <c r="A51" s="24" t="s">
        <v>298</v>
      </c>
      <c r="B51" s="24" t="s">
        <v>340</v>
      </c>
      <c r="C51" s="24">
        <v>545735</v>
      </c>
      <c r="D51" s="25">
        <v>43888</v>
      </c>
      <c r="E51" s="25">
        <f t="shared" si="0"/>
        <v>43894</v>
      </c>
      <c r="F51" s="25">
        <f t="shared" si="1"/>
        <v>43896</v>
      </c>
      <c r="G51" s="25">
        <f t="shared" si="2"/>
        <v>43896</v>
      </c>
      <c r="H51" s="25">
        <f>WORKDAY.INTL($D51,6,"0000011",'NSW Holidays 2020'!$A$4:$A$15)</f>
        <v>43896</v>
      </c>
      <c r="I51" s="25">
        <f t="shared" si="3"/>
        <v>43900</v>
      </c>
      <c r="J51" s="25">
        <f t="shared" si="4"/>
        <v>43895</v>
      </c>
      <c r="K51" s="25" t="str">
        <f t="shared" si="5"/>
        <v>Wednesday</v>
      </c>
      <c r="L51" s="25">
        <v>43928</v>
      </c>
      <c r="M51" s="24" t="s">
        <v>252</v>
      </c>
      <c r="N51" s="24">
        <v>327740</v>
      </c>
      <c r="O51" s="24" t="s">
        <v>253</v>
      </c>
      <c r="P51" s="28">
        <v>950.73</v>
      </c>
      <c r="Q51" s="25" t="str">
        <f t="shared" si="6"/>
        <v>Feb</v>
      </c>
      <c r="R51" s="27">
        <f t="shared" si="7"/>
        <v>27</v>
      </c>
      <c r="S51" s="27">
        <f>$L51-$F51</f>
        <v>32</v>
      </c>
      <c r="T51" s="27">
        <f>_xlfn.DAYS($L51,$F51)</f>
        <v>32</v>
      </c>
      <c r="U51" s="35">
        <f t="shared" si="8"/>
        <v>109.524096</v>
      </c>
    </row>
    <row r="52" spans="1:21" x14ac:dyDescent="0.3">
      <c r="A52" s="24" t="s">
        <v>299</v>
      </c>
      <c r="B52" s="24" t="s">
        <v>340</v>
      </c>
      <c r="C52" s="24">
        <v>545737</v>
      </c>
      <c r="D52" s="25">
        <v>43921</v>
      </c>
      <c r="E52" s="25">
        <f t="shared" si="0"/>
        <v>43927</v>
      </c>
      <c r="F52" s="25">
        <f t="shared" si="1"/>
        <v>43929</v>
      </c>
      <c r="G52" s="25">
        <f t="shared" si="2"/>
        <v>43929</v>
      </c>
      <c r="H52" s="25">
        <f>WORKDAY.INTL($D52,6,"0000011",'NSW Holidays 2020'!$A$4:$A$15)</f>
        <v>43929</v>
      </c>
      <c r="I52" s="25">
        <f t="shared" si="3"/>
        <v>43930</v>
      </c>
      <c r="J52" s="25">
        <f t="shared" si="4"/>
        <v>43928</v>
      </c>
      <c r="K52" s="25" t="str">
        <f t="shared" si="5"/>
        <v>Monday</v>
      </c>
      <c r="L52" s="25">
        <v>43931</v>
      </c>
      <c r="M52" s="24" t="s">
        <v>250</v>
      </c>
      <c r="N52" s="24">
        <v>221183</v>
      </c>
      <c r="O52" s="24" t="s">
        <v>251</v>
      </c>
      <c r="P52" s="28">
        <v>956.34</v>
      </c>
      <c r="Q52" s="25" t="str">
        <f t="shared" si="6"/>
        <v>Mar</v>
      </c>
      <c r="R52" s="27">
        <f t="shared" si="7"/>
        <v>31</v>
      </c>
      <c r="S52" s="27">
        <f>$L52-$F52</f>
        <v>2</v>
      </c>
      <c r="T52" s="27">
        <f>_xlfn.DAYS($L52,$F52)</f>
        <v>2</v>
      </c>
      <c r="U52" s="35">
        <f t="shared" si="8"/>
        <v>6.8856479999999998</v>
      </c>
    </row>
    <row r="53" spans="1:21" x14ac:dyDescent="0.3">
      <c r="A53" s="24" t="s">
        <v>300</v>
      </c>
      <c r="B53" s="24" t="s">
        <v>340</v>
      </c>
      <c r="C53" s="24">
        <v>545739</v>
      </c>
      <c r="D53" s="25">
        <v>43917</v>
      </c>
      <c r="E53" s="25">
        <f t="shared" si="0"/>
        <v>43923</v>
      </c>
      <c r="F53" s="25">
        <f t="shared" si="1"/>
        <v>43927</v>
      </c>
      <c r="G53" s="25">
        <f t="shared" si="2"/>
        <v>43927</v>
      </c>
      <c r="H53" s="25">
        <f>WORKDAY.INTL($D53,6,"0000011",'NSW Holidays 2020'!$A$4:$A$15)</f>
        <v>43927</v>
      </c>
      <c r="I53" s="25">
        <f t="shared" si="3"/>
        <v>43929</v>
      </c>
      <c r="J53" s="25">
        <f t="shared" si="4"/>
        <v>43924</v>
      </c>
      <c r="K53" s="25" t="str">
        <f t="shared" si="5"/>
        <v>Thursday</v>
      </c>
      <c r="L53" s="25">
        <v>43933</v>
      </c>
      <c r="M53" s="24" t="s">
        <v>250</v>
      </c>
      <c r="N53" s="24">
        <v>214234</v>
      </c>
      <c r="O53" s="24" t="s">
        <v>251</v>
      </c>
      <c r="P53" s="28">
        <v>1094.28</v>
      </c>
      <c r="Q53" s="25" t="str">
        <f t="shared" si="6"/>
        <v>Mar</v>
      </c>
      <c r="R53" s="27">
        <f t="shared" si="7"/>
        <v>27</v>
      </c>
      <c r="S53" s="27">
        <f>$L53-$F53</f>
        <v>6</v>
      </c>
      <c r="T53" s="27">
        <f>_xlfn.DAYS($L53,$F53)</f>
        <v>6</v>
      </c>
      <c r="U53" s="35">
        <f t="shared" si="8"/>
        <v>23.636448000000001</v>
      </c>
    </row>
    <row r="54" spans="1:21" x14ac:dyDescent="0.3">
      <c r="A54" s="24" t="s">
        <v>301</v>
      </c>
      <c r="B54" s="24" t="s">
        <v>340</v>
      </c>
      <c r="C54" s="24">
        <v>545740</v>
      </c>
      <c r="D54" s="25">
        <v>43908</v>
      </c>
      <c r="E54" s="25">
        <f t="shared" si="0"/>
        <v>43914</v>
      </c>
      <c r="F54" s="25">
        <f t="shared" si="1"/>
        <v>43916</v>
      </c>
      <c r="G54" s="25">
        <f t="shared" si="2"/>
        <v>43916</v>
      </c>
      <c r="H54" s="25">
        <f>WORKDAY.INTL($D54,6,"0000011",'NSW Holidays 2020'!$A$4:$A$15)</f>
        <v>43916</v>
      </c>
      <c r="I54" s="25">
        <f t="shared" si="3"/>
        <v>43917</v>
      </c>
      <c r="J54" s="25">
        <f t="shared" si="4"/>
        <v>43915</v>
      </c>
      <c r="K54" s="25" t="str">
        <f t="shared" si="5"/>
        <v>Tuesday</v>
      </c>
      <c r="L54" s="25">
        <v>43926</v>
      </c>
      <c r="M54" s="24" t="s">
        <v>252</v>
      </c>
      <c r="N54" s="24">
        <v>321456</v>
      </c>
      <c r="O54" s="24" t="s">
        <v>253</v>
      </c>
      <c r="P54" s="28">
        <v>628.98</v>
      </c>
      <c r="Q54" s="25" t="str">
        <f t="shared" si="6"/>
        <v>Mar</v>
      </c>
      <c r="R54" s="27">
        <f t="shared" si="7"/>
        <v>18</v>
      </c>
      <c r="S54" s="27">
        <f>$L54-$F54</f>
        <v>10</v>
      </c>
      <c r="T54" s="27">
        <f>_xlfn.DAYS($L54,$F54)</f>
        <v>10</v>
      </c>
      <c r="U54" s="35">
        <f t="shared" si="8"/>
        <v>22.643279999999997</v>
      </c>
    </row>
    <row r="55" spans="1:21" x14ac:dyDescent="0.3">
      <c r="A55" s="24" t="s">
        <v>302</v>
      </c>
      <c r="B55" s="24" t="s">
        <v>340</v>
      </c>
      <c r="C55" s="24">
        <v>545742</v>
      </c>
      <c r="D55" s="25">
        <v>43929</v>
      </c>
      <c r="E55" s="25">
        <f t="shared" si="0"/>
        <v>43935</v>
      </c>
      <c r="F55" s="25">
        <f t="shared" si="1"/>
        <v>43937</v>
      </c>
      <c r="G55" s="25">
        <f t="shared" si="2"/>
        <v>43938</v>
      </c>
      <c r="H55" s="25">
        <f>WORKDAY.INTL($D55,6,"0000011",'NSW Holidays 2020'!$A$4:$A$15)</f>
        <v>43941</v>
      </c>
      <c r="I55" s="25">
        <f t="shared" si="3"/>
        <v>43938</v>
      </c>
      <c r="J55" s="25">
        <f t="shared" si="4"/>
        <v>43936</v>
      </c>
      <c r="K55" s="25" t="str">
        <f t="shared" si="5"/>
        <v>Tuesday</v>
      </c>
      <c r="L55" s="25">
        <v>43941</v>
      </c>
      <c r="M55" s="24" t="s">
        <v>250</v>
      </c>
      <c r="N55" s="24">
        <v>233209</v>
      </c>
      <c r="O55" s="24" t="s">
        <v>251</v>
      </c>
      <c r="P55" s="28">
        <v>1058.31</v>
      </c>
      <c r="Q55" s="25" t="str">
        <f t="shared" si="6"/>
        <v>Apr</v>
      </c>
      <c r="R55" s="27">
        <f t="shared" si="7"/>
        <v>8</v>
      </c>
      <c r="S55" s="27">
        <f>$L55-$F55</f>
        <v>4</v>
      </c>
      <c r="T55" s="27">
        <f>_xlfn.DAYS($L55,$F55)</f>
        <v>4</v>
      </c>
      <c r="U55" s="35">
        <f t="shared" si="8"/>
        <v>15.239663999999999</v>
      </c>
    </row>
    <row r="56" spans="1:21" x14ac:dyDescent="0.3">
      <c r="A56" s="24" t="s">
        <v>303</v>
      </c>
      <c r="B56" s="24" t="s">
        <v>340</v>
      </c>
      <c r="C56" s="24">
        <v>545743</v>
      </c>
      <c r="D56" s="25">
        <v>43921</v>
      </c>
      <c r="E56" s="25">
        <f t="shared" si="0"/>
        <v>43927</v>
      </c>
      <c r="F56" s="25">
        <f t="shared" si="1"/>
        <v>43929</v>
      </c>
      <c r="G56" s="25">
        <f t="shared" si="2"/>
        <v>43929</v>
      </c>
      <c r="H56" s="25">
        <f>WORKDAY.INTL($D56,6,"0000011",'NSW Holidays 2020'!$A$4:$A$15)</f>
        <v>43929</v>
      </c>
      <c r="I56" s="25">
        <f t="shared" si="3"/>
        <v>43930</v>
      </c>
      <c r="J56" s="25">
        <f t="shared" si="4"/>
        <v>43928</v>
      </c>
      <c r="K56" s="25" t="str">
        <f t="shared" si="5"/>
        <v>Monday</v>
      </c>
      <c r="L56" s="25">
        <v>43929</v>
      </c>
      <c r="M56" s="24" t="s">
        <v>250</v>
      </c>
      <c r="N56" s="24">
        <v>222998</v>
      </c>
      <c r="O56" s="24" t="s">
        <v>251</v>
      </c>
      <c r="P56" s="28">
        <v>705.54</v>
      </c>
      <c r="Q56" s="25" t="str">
        <f t="shared" si="6"/>
        <v>Mar</v>
      </c>
      <c r="R56" s="27">
        <f t="shared" si="7"/>
        <v>31</v>
      </c>
      <c r="S56" s="27">
        <f>$L56-$F56</f>
        <v>0</v>
      </c>
      <c r="T56" s="27">
        <f>_xlfn.DAYS($L56,$F56)</f>
        <v>0</v>
      </c>
      <c r="U56" s="35">
        <f t="shared" si="8"/>
        <v>0</v>
      </c>
    </row>
    <row r="57" spans="1:21" x14ac:dyDescent="0.3">
      <c r="A57" s="24" t="s">
        <v>304</v>
      </c>
      <c r="B57" s="24" t="s">
        <v>340</v>
      </c>
      <c r="C57" s="24">
        <v>545745</v>
      </c>
      <c r="D57" s="25">
        <v>43935</v>
      </c>
      <c r="E57" s="25">
        <f t="shared" si="0"/>
        <v>43941</v>
      </c>
      <c r="F57" s="25">
        <f t="shared" si="1"/>
        <v>43943</v>
      </c>
      <c r="G57" s="25">
        <f t="shared" si="2"/>
        <v>43943</v>
      </c>
      <c r="H57" s="25">
        <f>WORKDAY.INTL($D57,6,"0000011",'NSW Holidays 2020'!$A$4:$A$15)</f>
        <v>43943</v>
      </c>
      <c r="I57" s="25">
        <f t="shared" si="3"/>
        <v>43944</v>
      </c>
      <c r="J57" s="25">
        <f t="shared" si="4"/>
        <v>43942</v>
      </c>
      <c r="K57" s="25" t="str">
        <f t="shared" si="5"/>
        <v>Monday</v>
      </c>
      <c r="L57" s="25">
        <v>43948</v>
      </c>
      <c r="M57" s="24" t="s">
        <v>250</v>
      </c>
      <c r="N57" s="24">
        <v>228246</v>
      </c>
      <c r="O57" s="24" t="s">
        <v>251</v>
      </c>
      <c r="P57" s="28">
        <v>138.6</v>
      </c>
      <c r="Q57" s="25" t="str">
        <f t="shared" si="6"/>
        <v>Apr</v>
      </c>
      <c r="R57" s="27">
        <f t="shared" si="7"/>
        <v>14</v>
      </c>
      <c r="S57" s="27">
        <f>$L57-$F57</f>
        <v>5</v>
      </c>
      <c r="T57" s="27">
        <f>_xlfn.DAYS($L57,$F57)</f>
        <v>5</v>
      </c>
      <c r="U57" s="35">
        <f t="shared" si="8"/>
        <v>2.4947999999999997</v>
      </c>
    </row>
    <row r="58" spans="1:21" x14ac:dyDescent="0.3">
      <c r="A58" s="24" t="s">
        <v>305</v>
      </c>
      <c r="B58" s="24" t="s">
        <v>340</v>
      </c>
      <c r="C58" s="24">
        <v>545747</v>
      </c>
      <c r="D58" s="25">
        <v>43914</v>
      </c>
      <c r="E58" s="25">
        <f t="shared" si="0"/>
        <v>43920</v>
      </c>
      <c r="F58" s="25">
        <f t="shared" si="1"/>
        <v>43922</v>
      </c>
      <c r="G58" s="25">
        <f t="shared" si="2"/>
        <v>43922</v>
      </c>
      <c r="H58" s="25">
        <f>WORKDAY.INTL($D58,6,"0000011",'NSW Holidays 2020'!$A$4:$A$15)</f>
        <v>43922</v>
      </c>
      <c r="I58" s="25">
        <f t="shared" si="3"/>
        <v>43923</v>
      </c>
      <c r="J58" s="25">
        <f t="shared" si="4"/>
        <v>43921</v>
      </c>
      <c r="K58" s="25" t="str">
        <f t="shared" si="5"/>
        <v>Monday</v>
      </c>
      <c r="L58" s="25">
        <v>43928</v>
      </c>
      <c r="M58" s="24" t="s">
        <v>252</v>
      </c>
      <c r="N58" s="24">
        <v>314876</v>
      </c>
      <c r="O58" s="24" t="s">
        <v>253</v>
      </c>
      <c r="P58" s="28">
        <v>417.12</v>
      </c>
      <c r="Q58" s="25" t="str">
        <f t="shared" si="6"/>
        <v>Mar</v>
      </c>
      <c r="R58" s="27">
        <f t="shared" si="7"/>
        <v>24</v>
      </c>
      <c r="S58" s="27">
        <f>$L58-$F58</f>
        <v>6</v>
      </c>
      <c r="T58" s="27">
        <f>_xlfn.DAYS($L58,$F58)</f>
        <v>6</v>
      </c>
      <c r="U58" s="35">
        <f t="shared" si="8"/>
        <v>9.0097920000000009</v>
      </c>
    </row>
    <row r="59" spans="1:21" x14ac:dyDescent="0.3">
      <c r="A59" s="24" t="s">
        <v>306</v>
      </c>
      <c r="B59" s="24" t="s">
        <v>340</v>
      </c>
      <c r="C59" s="24">
        <v>545748</v>
      </c>
      <c r="D59" s="25">
        <v>43913</v>
      </c>
      <c r="E59" s="25">
        <f t="shared" si="0"/>
        <v>43919</v>
      </c>
      <c r="F59" s="25">
        <f t="shared" si="1"/>
        <v>43921</v>
      </c>
      <c r="G59" s="25">
        <f t="shared" si="2"/>
        <v>43921</v>
      </c>
      <c r="H59" s="25">
        <f>WORKDAY.INTL($D59,6,"0000011",'NSW Holidays 2020'!$A$4:$A$15)</f>
        <v>43921</v>
      </c>
      <c r="I59" s="25">
        <f t="shared" si="3"/>
        <v>43922</v>
      </c>
      <c r="J59" s="25">
        <f t="shared" si="4"/>
        <v>43920</v>
      </c>
      <c r="K59" s="25" t="str">
        <f t="shared" si="5"/>
        <v>Sunday</v>
      </c>
      <c r="L59" s="25">
        <v>43939</v>
      </c>
      <c r="M59" s="24" t="s">
        <v>250</v>
      </c>
      <c r="N59" s="24">
        <v>223602</v>
      </c>
      <c r="O59" s="24" t="s">
        <v>251</v>
      </c>
      <c r="P59" s="28">
        <v>422.73</v>
      </c>
      <c r="Q59" s="25" t="str">
        <f t="shared" si="6"/>
        <v>Mar</v>
      </c>
      <c r="R59" s="27">
        <f t="shared" si="7"/>
        <v>23</v>
      </c>
      <c r="S59" s="27">
        <f>$L59-$F59</f>
        <v>18</v>
      </c>
      <c r="T59" s="27">
        <f>_xlfn.DAYS($L59,$F59)</f>
        <v>18</v>
      </c>
      <c r="U59" s="35">
        <f t="shared" si="8"/>
        <v>27.392903999999998</v>
      </c>
    </row>
    <row r="60" spans="1:21" x14ac:dyDescent="0.3">
      <c r="A60" s="24" t="s">
        <v>307</v>
      </c>
      <c r="B60" s="24" t="s">
        <v>340</v>
      </c>
      <c r="C60" s="24">
        <v>545750</v>
      </c>
      <c r="D60" s="25">
        <v>43908</v>
      </c>
      <c r="E60" s="25">
        <f t="shared" si="0"/>
        <v>43914</v>
      </c>
      <c r="F60" s="25">
        <f t="shared" si="1"/>
        <v>43916</v>
      </c>
      <c r="G60" s="25">
        <f t="shared" si="2"/>
        <v>43916</v>
      </c>
      <c r="H60" s="25">
        <f>WORKDAY.INTL($D60,6,"0000011",'NSW Holidays 2020'!$A$4:$A$15)</f>
        <v>43916</v>
      </c>
      <c r="I60" s="25">
        <f t="shared" si="3"/>
        <v>43917</v>
      </c>
      <c r="J60" s="25">
        <f t="shared" si="4"/>
        <v>43915</v>
      </c>
      <c r="K60" s="25" t="str">
        <f t="shared" si="5"/>
        <v>Tuesday</v>
      </c>
      <c r="L60" s="25">
        <v>43935</v>
      </c>
      <c r="M60" s="24" t="s">
        <v>252</v>
      </c>
      <c r="N60" s="24">
        <v>319833</v>
      </c>
      <c r="O60" s="24" t="s">
        <v>253</v>
      </c>
      <c r="P60" s="28">
        <v>1061.94</v>
      </c>
      <c r="Q60" s="25" t="str">
        <f t="shared" si="6"/>
        <v>Mar</v>
      </c>
      <c r="R60" s="27">
        <f t="shared" si="7"/>
        <v>18</v>
      </c>
      <c r="S60" s="27">
        <f>$L60-$F60</f>
        <v>19</v>
      </c>
      <c r="T60" s="27">
        <f>_xlfn.DAYS($L60,$F60)</f>
        <v>19</v>
      </c>
      <c r="U60" s="35">
        <f t="shared" si="8"/>
        <v>72.636696000000001</v>
      </c>
    </row>
    <row r="61" spans="1:21" x14ac:dyDescent="0.3">
      <c r="A61" s="24" t="s">
        <v>308</v>
      </c>
      <c r="B61" s="24" t="s">
        <v>340</v>
      </c>
      <c r="C61" s="24">
        <v>545751</v>
      </c>
      <c r="D61" s="25">
        <v>43912</v>
      </c>
      <c r="E61" s="25">
        <f t="shared" si="0"/>
        <v>43918</v>
      </c>
      <c r="F61" s="25">
        <f t="shared" si="1"/>
        <v>43920</v>
      </c>
      <c r="G61" s="25">
        <f t="shared" si="2"/>
        <v>43920</v>
      </c>
      <c r="H61" s="25">
        <f>WORKDAY.INTL($D61,6,"0000011",'NSW Holidays 2020'!$A$4:$A$15)</f>
        <v>43920</v>
      </c>
      <c r="I61" s="25">
        <f t="shared" si="3"/>
        <v>43922</v>
      </c>
      <c r="J61" s="25">
        <f t="shared" si="4"/>
        <v>43918</v>
      </c>
      <c r="K61" s="25" t="str">
        <f t="shared" si="5"/>
        <v>Saturday</v>
      </c>
      <c r="L61" s="25">
        <v>43927</v>
      </c>
      <c r="M61" s="24" t="s">
        <v>252</v>
      </c>
      <c r="N61" s="24">
        <v>310345</v>
      </c>
      <c r="O61" s="24" t="s">
        <v>253</v>
      </c>
      <c r="P61" s="28">
        <v>602.58000000000004</v>
      </c>
      <c r="Q61" s="25" t="str">
        <f t="shared" si="6"/>
        <v>Mar</v>
      </c>
      <c r="R61" s="27">
        <f t="shared" si="7"/>
        <v>22</v>
      </c>
      <c r="S61" s="27">
        <f>$L61-$F61</f>
        <v>7</v>
      </c>
      <c r="T61" s="27">
        <f>_xlfn.DAYS($L61,$F61)</f>
        <v>7</v>
      </c>
      <c r="U61" s="35">
        <f t="shared" si="8"/>
        <v>15.185016000000001</v>
      </c>
    </row>
    <row r="62" spans="1:21" x14ac:dyDescent="0.3">
      <c r="A62" s="24" t="s">
        <v>309</v>
      </c>
      <c r="B62" s="24" t="s">
        <v>340</v>
      </c>
      <c r="C62" s="24">
        <v>545753</v>
      </c>
      <c r="D62" s="25">
        <v>43927</v>
      </c>
      <c r="E62" s="25">
        <f t="shared" si="0"/>
        <v>43933</v>
      </c>
      <c r="F62" s="25">
        <f t="shared" si="1"/>
        <v>43935</v>
      </c>
      <c r="G62" s="25">
        <f t="shared" si="2"/>
        <v>43936</v>
      </c>
      <c r="H62" s="25">
        <f>WORKDAY.INTL($D62,6,"0000011",'NSW Holidays 2020'!$A$4:$A$15)</f>
        <v>43937</v>
      </c>
      <c r="I62" s="25">
        <f t="shared" si="3"/>
        <v>43936</v>
      </c>
      <c r="J62" s="25">
        <f t="shared" si="4"/>
        <v>43934</v>
      </c>
      <c r="K62" s="25" t="str">
        <f t="shared" si="5"/>
        <v>Sunday</v>
      </c>
      <c r="L62" s="25">
        <v>43951</v>
      </c>
      <c r="M62" s="24" t="s">
        <v>252</v>
      </c>
      <c r="N62" s="24">
        <v>317142</v>
      </c>
      <c r="O62" s="24" t="s">
        <v>253</v>
      </c>
      <c r="P62" s="28">
        <v>132.66</v>
      </c>
      <c r="Q62" s="25" t="str">
        <f t="shared" si="6"/>
        <v>Apr</v>
      </c>
      <c r="R62" s="27">
        <f t="shared" si="7"/>
        <v>6</v>
      </c>
      <c r="S62" s="27">
        <f>$L62-$F62</f>
        <v>16</v>
      </c>
      <c r="T62" s="27">
        <f>_xlfn.DAYS($L62,$F62)</f>
        <v>16</v>
      </c>
      <c r="U62" s="35">
        <f t="shared" si="8"/>
        <v>7.641216</v>
      </c>
    </row>
    <row r="63" spans="1:21" x14ac:dyDescent="0.3">
      <c r="A63" s="24" t="s">
        <v>310</v>
      </c>
      <c r="B63" s="24" t="s">
        <v>340</v>
      </c>
      <c r="C63" s="24">
        <v>545754</v>
      </c>
      <c r="D63" s="25">
        <v>43896</v>
      </c>
      <c r="E63" s="25">
        <f t="shared" si="0"/>
        <v>43902</v>
      </c>
      <c r="F63" s="25">
        <f t="shared" si="1"/>
        <v>43906</v>
      </c>
      <c r="G63" s="25">
        <f t="shared" si="2"/>
        <v>43906</v>
      </c>
      <c r="H63" s="25">
        <f>WORKDAY.INTL($D63,6,"0000011",'NSW Holidays 2020'!$A$4:$A$15)</f>
        <v>43906</v>
      </c>
      <c r="I63" s="25">
        <f t="shared" si="3"/>
        <v>43908</v>
      </c>
      <c r="J63" s="25">
        <f t="shared" si="4"/>
        <v>43903</v>
      </c>
      <c r="K63" s="25" t="str">
        <f t="shared" si="5"/>
        <v>Thursday</v>
      </c>
      <c r="L63" s="25">
        <v>43925</v>
      </c>
      <c r="M63" s="24" t="s">
        <v>252</v>
      </c>
      <c r="N63" s="24">
        <v>313747</v>
      </c>
      <c r="O63" s="24" t="s">
        <v>253</v>
      </c>
      <c r="P63" s="28">
        <v>56.43</v>
      </c>
      <c r="Q63" s="25" t="str">
        <f t="shared" si="6"/>
        <v>Mar</v>
      </c>
      <c r="R63" s="27">
        <f t="shared" si="7"/>
        <v>6</v>
      </c>
      <c r="S63" s="27">
        <f>$L63-$F63</f>
        <v>19</v>
      </c>
      <c r="T63" s="27">
        <f>_xlfn.DAYS($L63,$F63)</f>
        <v>19</v>
      </c>
      <c r="U63" s="35">
        <f t="shared" si="8"/>
        <v>3.8598120000000002</v>
      </c>
    </row>
    <row r="64" spans="1:21" x14ac:dyDescent="0.3">
      <c r="A64" s="24" t="s">
        <v>311</v>
      </c>
      <c r="B64" s="24" t="s">
        <v>340</v>
      </c>
      <c r="C64" s="24">
        <v>545756</v>
      </c>
      <c r="D64" s="25">
        <v>43881</v>
      </c>
      <c r="E64" s="25">
        <f t="shared" si="0"/>
        <v>43887</v>
      </c>
      <c r="F64" s="25">
        <f t="shared" si="1"/>
        <v>43889</v>
      </c>
      <c r="G64" s="25">
        <f t="shared" si="2"/>
        <v>43889</v>
      </c>
      <c r="H64" s="25">
        <f>WORKDAY.INTL($D64,6,"0000011",'NSW Holidays 2020'!$A$4:$A$15)</f>
        <v>43889</v>
      </c>
      <c r="I64" s="25">
        <f t="shared" si="3"/>
        <v>43893</v>
      </c>
      <c r="J64" s="25">
        <f t="shared" si="4"/>
        <v>43888</v>
      </c>
      <c r="K64" s="25" t="str">
        <f t="shared" si="5"/>
        <v>Wednesday</v>
      </c>
      <c r="L64" s="25">
        <v>43926</v>
      </c>
      <c r="M64" s="24" t="s">
        <v>250</v>
      </c>
      <c r="N64" s="24">
        <v>234966</v>
      </c>
      <c r="O64" s="24" t="s">
        <v>251</v>
      </c>
      <c r="P64" s="28">
        <v>511.83</v>
      </c>
      <c r="Q64" s="25" t="str">
        <f t="shared" si="6"/>
        <v>Feb</v>
      </c>
      <c r="R64" s="27">
        <f t="shared" si="7"/>
        <v>20</v>
      </c>
      <c r="S64" s="27">
        <f>$L64-$F64</f>
        <v>37</v>
      </c>
      <c r="T64" s="27">
        <f>_xlfn.DAYS($L64,$F64)</f>
        <v>37</v>
      </c>
      <c r="U64" s="35">
        <f t="shared" si="8"/>
        <v>68.175755999999993</v>
      </c>
    </row>
    <row r="65" spans="1:21" x14ac:dyDescent="0.3">
      <c r="A65" s="24" t="s">
        <v>312</v>
      </c>
      <c r="B65" s="24" t="s">
        <v>340</v>
      </c>
      <c r="C65" s="24">
        <v>545758</v>
      </c>
      <c r="D65" s="25">
        <v>43916</v>
      </c>
      <c r="E65" s="25">
        <f t="shared" si="0"/>
        <v>43922</v>
      </c>
      <c r="F65" s="25">
        <f t="shared" si="1"/>
        <v>43924</v>
      </c>
      <c r="G65" s="25">
        <f t="shared" si="2"/>
        <v>43924</v>
      </c>
      <c r="H65" s="25">
        <f>WORKDAY.INTL($D65,6,"0000011",'NSW Holidays 2020'!$A$4:$A$15)</f>
        <v>43924</v>
      </c>
      <c r="I65" s="25">
        <f t="shared" si="3"/>
        <v>43928</v>
      </c>
      <c r="J65" s="25">
        <f t="shared" si="4"/>
        <v>43923</v>
      </c>
      <c r="K65" s="25" t="str">
        <f t="shared" si="5"/>
        <v>Wednesday</v>
      </c>
      <c r="L65" s="25">
        <v>43929</v>
      </c>
      <c r="M65" s="24" t="s">
        <v>250</v>
      </c>
      <c r="N65" s="24">
        <v>215639</v>
      </c>
      <c r="O65" s="24" t="s">
        <v>251</v>
      </c>
      <c r="P65" s="28">
        <v>361.02</v>
      </c>
      <c r="Q65" s="25" t="str">
        <f t="shared" si="6"/>
        <v>Mar</v>
      </c>
      <c r="R65" s="27">
        <f t="shared" si="7"/>
        <v>26</v>
      </c>
      <c r="S65" s="27">
        <f>$L65-$F65</f>
        <v>5</v>
      </c>
      <c r="T65" s="27">
        <f>_xlfn.DAYS($L65,$F65)</f>
        <v>5</v>
      </c>
      <c r="U65" s="35">
        <f t="shared" si="8"/>
        <v>6.498359999999999</v>
      </c>
    </row>
    <row r="66" spans="1:21" x14ac:dyDescent="0.3">
      <c r="A66" s="24" t="s">
        <v>313</v>
      </c>
      <c r="B66" s="24" t="s">
        <v>340</v>
      </c>
      <c r="C66" s="24">
        <v>545760</v>
      </c>
      <c r="D66" s="25">
        <v>43932</v>
      </c>
      <c r="E66" s="25">
        <f t="shared" si="0"/>
        <v>43938</v>
      </c>
      <c r="F66" s="25">
        <f t="shared" si="1"/>
        <v>43941</v>
      </c>
      <c r="G66" s="25">
        <f t="shared" si="2"/>
        <v>43941</v>
      </c>
      <c r="H66" s="25">
        <f>WORKDAY.INTL($D66,6,"0000011",'NSW Holidays 2020'!$A$4:$A$15)</f>
        <v>43942</v>
      </c>
      <c r="I66" s="25">
        <f t="shared" si="3"/>
        <v>43943</v>
      </c>
      <c r="J66" s="25">
        <f t="shared" si="4"/>
        <v>43939</v>
      </c>
      <c r="K66" s="25" t="str">
        <f t="shared" si="5"/>
        <v>Friday</v>
      </c>
      <c r="L66" s="25">
        <v>43948</v>
      </c>
      <c r="M66" s="24" t="s">
        <v>252</v>
      </c>
      <c r="N66" s="24">
        <v>328536</v>
      </c>
      <c r="O66" s="24" t="s">
        <v>253</v>
      </c>
      <c r="P66" s="28">
        <v>668.25</v>
      </c>
      <c r="Q66" s="25" t="str">
        <f t="shared" si="6"/>
        <v>Apr</v>
      </c>
      <c r="R66" s="27">
        <f t="shared" si="7"/>
        <v>11</v>
      </c>
      <c r="S66" s="27">
        <f>$L66-$F66</f>
        <v>7</v>
      </c>
      <c r="T66" s="27">
        <f>_xlfn.DAYS($L66,$F66)</f>
        <v>7</v>
      </c>
      <c r="U66" s="35">
        <f t="shared" si="8"/>
        <v>16.8399</v>
      </c>
    </row>
    <row r="67" spans="1:21" x14ac:dyDescent="0.3">
      <c r="A67" s="24" t="s">
        <v>314</v>
      </c>
      <c r="B67" s="24" t="s">
        <v>340</v>
      </c>
      <c r="C67" s="24">
        <v>545762</v>
      </c>
      <c r="D67" s="25">
        <v>43914</v>
      </c>
      <c r="E67" s="25">
        <f t="shared" si="0"/>
        <v>43920</v>
      </c>
      <c r="F67" s="25">
        <f t="shared" si="1"/>
        <v>43922</v>
      </c>
      <c r="G67" s="25">
        <f t="shared" si="2"/>
        <v>43922</v>
      </c>
      <c r="H67" s="25">
        <f>WORKDAY.INTL($D67,6,"0000011",'NSW Holidays 2020'!$A$4:$A$15)</f>
        <v>43922</v>
      </c>
      <c r="I67" s="25">
        <f t="shared" si="3"/>
        <v>43923</v>
      </c>
      <c r="J67" s="25">
        <f t="shared" si="4"/>
        <v>43921</v>
      </c>
      <c r="K67" s="25" t="str">
        <f t="shared" si="5"/>
        <v>Monday</v>
      </c>
      <c r="L67" s="25">
        <v>43933</v>
      </c>
      <c r="M67" s="24" t="s">
        <v>250</v>
      </c>
      <c r="N67" s="24">
        <v>210023</v>
      </c>
      <c r="O67" s="24" t="s">
        <v>251</v>
      </c>
      <c r="P67" s="28">
        <v>126.72</v>
      </c>
      <c r="Q67" s="25" t="str">
        <f t="shared" si="6"/>
        <v>Mar</v>
      </c>
      <c r="R67" s="27">
        <f t="shared" si="7"/>
        <v>24</v>
      </c>
      <c r="S67" s="27">
        <f>$L67-$F67</f>
        <v>11</v>
      </c>
      <c r="T67" s="27">
        <f>_xlfn.DAYS($L67,$F67)</f>
        <v>11</v>
      </c>
      <c r="U67" s="35">
        <f t="shared" si="8"/>
        <v>5.0181119999999995</v>
      </c>
    </row>
    <row r="68" spans="1:21" x14ac:dyDescent="0.3">
      <c r="A68" s="24" t="s">
        <v>315</v>
      </c>
      <c r="B68" s="24" t="s">
        <v>340</v>
      </c>
      <c r="C68" s="24">
        <v>545763</v>
      </c>
      <c r="D68" s="25">
        <v>43905</v>
      </c>
      <c r="E68" s="25">
        <f t="shared" si="0"/>
        <v>43911</v>
      </c>
      <c r="F68" s="25">
        <f t="shared" si="1"/>
        <v>43913</v>
      </c>
      <c r="G68" s="25">
        <f t="shared" si="2"/>
        <v>43913</v>
      </c>
      <c r="H68" s="25">
        <f>WORKDAY.INTL($D68,6,"0000011",'NSW Holidays 2020'!$A$4:$A$15)</f>
        <v>43913</v>
      </c>
      <c r="I68" s="25">
        <f t="shared" si="3"/>
        <v>43915</v>
      </c>
      <c r="J68" s="25">
        <f t="shared" si="4"/>
        <v>43911</v>
      </c>
      <c r="K68" s="25" t="str">
        <f t="shared" si="5"/>
        <v>Saturday</v>
      </c>
      <c r="L68" s="25">
        <v>43943</v>
      </c>
      <c r="M68" s="24" t="s">
        <v>252</v>
      </c>
      <c r="N68" s="24">
        <v>338938</v>
      </c>
      <c r="O68" s="24" t="s">
        <v>253</v>
      </c>
      <c r="P68" s="28">
        <v>1000.23</v>
      </c>
      <c r="Q68" s="25" t="str">
        <f t="shared" si="6"/>
        <v>Mar</v>
      </c>
      <c r="R68" s="27">
        <f t="shared" si="7"/>
        <v>15</v>
      </c>
      <c r="S68" s="27">
        <f>$L68-$F68</f>
        <v>30</v>
      </c>
      <c r="T68" s="27">
        <f>_xlfn.DAYS($L68,$F68)</f>
        <v>30</v>
      </c>
      <c r="U68" s="35">
        <f t="shared" si="8"/>
        <v>108.02484</v>
      </c>
    </row>
    <row r="69" spans="1:21" x14ac:dyDescent="0.3">
      <c r="A69" s="24" t="s">
        <v>316</v>
      </c>
      <c r="B69" s="24" t="s">
        <v>340</v>
      </c>
      <c r="C69" s="24">
        <v>545765</v>
      </c>
      <c r="D69" s="25">
        <v>43918</v>
      </c>
      <c r="E69" s="25">
        <f t="shared" si="0"/>
        <v>43924</v>
      </c>
      <c r="F69" s="25">
        <f t="shared" si="1"/>
        <v>43927</v>
      </c>
      <c r="G69" s="25">
        <f t="shared" si="2"/>
        <v>43927</v>
      </c>
      <c r="H69" s="25">
        <f>WORKDAY.INTL($D69,6,"0000011",'NSW Holidays 2020'!$A$4:$A$15)</f>
        <v>43927</v>
      </c>
      <c r="I69" s="25">
        <f t="shared" si="3"/>
        <v>43929</v>
      </c>
      <c r="J69" s="25">
        <f t="shared" si="4"/>
        <v>43925</v>
      </c>
      <c r="K69" s="25" t="str">
        <f t="shared" si="5"/>
        <v>Friday</v>
      </c>
      <c r="L69" s="25">
        <v>43939</v>
      </c>
      <c r="M69" s="24" t="s">
        <v>252</v>
      </c>
      <c r="N69" s="24">
        <v>320536</v>
      </c>
      <c r="O69" s="24" t="s">
        <v>253</v>
      </c>
      <c r="P69" s="28">
        <v>948.75</v>
      </c>
      <c r="Q69" s="25" t="str">
        <f t="shared" si="6"/>
        <v>Mar</v>
      </c>
      <c r="R69" s="27">
        <f t="shared" si="7"/>
        <v>28</v>
      </c>
      <c r="S69" s="27">
        <f>$L69-$F69</f>
        <v>12</v>
      </c>
      <c r="T69" s="27">
        <f>_xlfn.DAYS($L69,$F69)</f>
        <v>12</v>
      </c>
      <c r="U69" s="35">
        <f t="shared" si="8"/>
        <v>40.986000000000004</v>
      </c>
    </row>
    <row r="70" spans="1:21" x14ac:dyDescent="0.3">
      <c r="A70" s="24" t="s">
        <v>317</v>
      </c>
      <c r="B70" s="24" t="s">
        <v>340</v>
      </c>
      <c r="C70" s="24">
        <v>545767</v>
      </c>
      <c r="D70" s="25">
        <v>43904</v>
      </c>
      <c r="E70" s="25">
        <f t="shared" ref="E70:E88" si="9">$D70+6</f>
        <v>43910</v>
      </c>
      <c r="F70" s="25">
        <f t="shared" ref="F70:F88" si="10">WORKDAY($D70,6)</f>
        <v>43913</v>
      </c>
      <c r="G70" s="25">
        <f t="shared" ref="G70:G92" si="11">WORKDAY($D70,6,"10/4/2020")</f>
        <v>43913</v>
      </c>
      <c r="H70" s="25">
        <f>WORKDAY.INTL($D70,6,"0000011",'NSW Holidays 2020'!$A$4:$A$15)</f>
        <v>43913</v>
      </c>
      <c r="I70" s="25">
        <f t="shared" ref="I70:I92" si="12">WORKDAY.INTL($D70,6,"1000011")</f>
        <v>43915</v>
      </c>
      <c r="J70" s="25">
        <f t="shared" ref="J70:J92" si="13">WORKDAY.INTL($D70,6,11)</f>
        <v>43911</v>
      </c>
      <c r="K70" s="25" t="str">
        <f t="shared" ref="K70:K88" si="14">TEXT($E70,"DDDD")</f>
        <v>Friday</v>
      </c>
      <c r="L70" s="25">
        <v>43937</v>
      </c>
      <c r="M70" s="24" t="s">
        <v>252</v>
      </c>
      <c r="N70" s="24">
        <v>322800</v>
      </c>
      <c r="O70" s="24" t="s">
        <v>253</v>
      </c>
      <c r="P70" s="28">
        <v>446.49</v>
      </c>
      <c r="Q70" s="25" t="str">
        <f t="shared" ref="Q70:Q88" si="15">TEXT(D70,"MMM")</f>
        <v>Mar</v>
      </c>
      <c r="R70" s="27">
        <f t="shared" ref="R70:R88" si="16">DAY(D70)</f>
        <v>14</v>
      </c>
      <c r="S70" s="27">
        <f>$L70-$F70</f>
        <v>24</v>
      </c>
      <c r="T70" s="27">
        <f>_xlfn.DAYS($L70,$F70)</f>
        <v>24</v>
      </c>
      <c r="U70" s="35">
        <f t="shared" ref="U70:U88" si="17">$U$2*$S70*$P70</f>
        <v>38.576736000000004</v>
      </c>
    </row>
    <row r="71" spans="1:21" x14ac:dyDescent="0.3">
      <c r="A71" s="24" t="s">
        <v>318</v>
      </c>
      <c r="B71" s="24" t="s">
        <v>340</v>
      </c>
      <c r="C71" s="24">
        <v>545768</v>
      </c>
      <c r="D71" s="25">
        <v>43933</v>
      </c>
      <c r="E71" s="25">
        <f t="shared" si="9"/>
        <v>43939</v>
      </c>
      <c r="F71" s="25">
        <f t="shared" si="10"/>
        <v>43941</v>
      </c>
      <c r="G71" s="25">
        <f t="shared" si="11"/>
        <v>43941</v>
      </c>
      <c r="H71" s="25">
        <f>WORKDAY.INTL($D71,6,"0000011",'NSW Holidays 2020'!$A$4:$A$15)</f>
        <v>43942</v>
      </c>
      <c r="I71" s="25">
        <f t="shared" si="12"/>
        <v>43943</v>
      </c>
      <c r="J71" s="25">
        <f t="shared" si="13"/>
        <v>43939</v>
      </c>
      <c r="K71" s="25" t="str">
        <f t="shared" si="14"/>
        <v>Saturday</v>
      </c>
      <c r="L71" s="25">
        <v>43940</v>
      </c>
      <c r="M71" s="24" t="s">
        <v>252</v>
      </c>
      <c r="N71" s="24">
        <v>321358</v>
      </c>
      <c r="O71" s="24" t="s">
        <v>253</v>
      </c>
      <c r="P71" s="28">
        <v>242.22</v>
      </c>
      <c r="Q71" s="25" t="str">
        <f t="shared" si="15"/>
        <v>Apr</v>
      </c>
      <c r="R71" s="27">
        <f t="shared" si="16"/>
        <v>12</v>
      </c>
      <c r="S71" s="27">
        <f>$L71-$F71</f>
        <v>-1</v>
      </c>
      <c r="T71" s="27">
        <f>_xlfn.DAYS($L71,$F71)</f>
        <v>-1</v>
      </c>
      <c r="U71" s="35">
        <f t="shared" si="17"/>
        <v>-0.87199199999999999</v>
      </c>
    </row>
    <row r="72" spans="1:21" x14ac:dyDescent="0.3">
      <c r="A72" s="24" t="s">
        <v>319</v>
      </c>
      <c r="B72" s="24" t="s">
        <v>340</v>
      </c>
      <c r="C72" s="24">
        <v>545769</v>
      </c>
      <c r="D72" s="25">
        <v>43887</v>
      </c>
      <c r="E72" s="25">
        <f t="shared" si="9"/>
        <v>43893</v>
      </c>
      <c r="F72" s="25">
        <f t="shared" si="10"/>
        <v>43895</v>
      </c>
      <c r="G72" s="25">
        <f t="shared" si="11"/>
        <v>43895</v>
      </c>
      <c r="H72" s="25">
        <f>WORKDAY.INTL($D72,6,"0000011",'NSW Holidays 2020'!$A$4:$A$15)</f>
        <v>43895</v>
      </c>
      <c r="I72" s="25">
        <f t="shared" si="12"/>
        <v>43896</v>
      </c>
      <c r="J72" s="25">
        <f t="shared" si="13"/>
        <v>43894</v>
      </c>
      <c r="K72" s="25" t="str">
        <f t="shared" si="14"/>
        <v>Tuesday</v>
      </c>
      <c r="L72" s="25">
        <v>43929</v>
      </c>
      <c r="M72" s="24" t="s">
        <v>252</v>
      </c>
      <c r="N72" s="24">
        <v>316190</v>
      </c>
      <c r="O72" s="24" t="s">
        <v>253</v>
      </c>
      <c r="P72" s="28">
        <v>600.6</v>
      </c>
      <c r="Q72" s="25" t="str">
        <f t="shared" si="15"/>
        <v>Feb</v>
      </c>
      <c r="R72" s="27">
        <f t="shared" si="16"/>
        <v>26</v>
      </c>
      <c r="S72" s="27">
        <f>$L72-$F72</f>
        <v>34</v>
      </c>
      <c r="T72" s="27">
        <f>_xlfn.DAYS($L72,$F72)</f>
        <v>34</v>
      </c>
      <c r="U72" s="35">
        <f t="shared" si="17"/>
        <v>73.513440000000003</v>
      </c>
    </row>
    <row r="73" spans="1:21" x14ac:dyDescent="0.3">
      <c r="A73" s="24" t="s">
        <v>320</v>
      </c>
      <c r="B73" s="24" t="s">
        <v>340</v>
      </c>
      <c r="C73" s="24">
        <v>545770</v>
      </c>
      <c r="D73" s="25">
        <v>43905</v>
      </c>
      <c r="E73" s="25">
        <f t="shared" si="9"/>
        <v>43911</v>
      </c>
      <c r="F73" s="25">
        <f t="shared" si="10"/>
        <v>43913</v>
      </c>
      <c r="G73" s="25">
        <f t="shared" si="11"/>
        <v>43913</v>
      </c>
      <c r="H73" s="25">
        <f>WORKDAY.INTL($D73,6,"0000011",'NSW Holidays 2020'!$A$4:$A$15)</f>
        <v>43913</v>
      </c>
      <c r="I73" s="25">
        <f t="shared" si="12"/>
        <v>43915</v>
      </c>
      <c r="J73" s="25">
        <f t="shared" si="13"/>
        <v>43911</v>
      </c>
      <c r="K73" s="25" t="str">
        <f t="shared" si="14"/>
        <v>Saturday</v>
      </c>
      <c r="L73" s="25">
        <v>43942</v>
      </c>
      <c r="M73" s="24" t="s">
        <v>252</v>
      </c>
      <c r="N73" s="24">
        <v>327938</v>
      </c>
      <c r="O73" s="24" t="s">
        <v>253</v>
      </c>
      <c r="P73" s="28">
        <v>546.80999999999995</v>
      </c>
      <c r="Q73" s="25" t="str">
        <f t="shared" si="15"/>
        <v>Mar</v>
      </c>
      <c r="R73" s="27">
        <f t="shared" si="16"/>
        <v>15</v>
      </c>
      <c r="S73" s="27">
        <f>$L73-$F73</f>
        <v>29</v>
      </c>
      <c r="T73" s="27">
        <f>_xlfn.DAYS($L73,$F73)</f>
        <v>29</v>
      </c>
      <c r="U73" s="35">
        <f t="shared" si="17"/>
        <v>57.086963999999988</v>
      </c>
    </row>
    <row r="74" spans="1:21" x14ac:dyDescent="0.3">
      <c r="A74" s="24" t="s">
        <v>321</v>
      </c>
      <c r="B74" s="24" t="s">
        <v>340</v>
      </c>
      <c r="C74" s="24">
        <v>545772</v>
      </c>
      <c r="D74" s="25">
        <v>43900</v>
      </c>
      <c r="E74" s="25">
        <f t="shared" si="9"/>
        <v>43906</v>
      </c>
      <c r="F74" s="25">
        <f t="shared" si="10"/>
        <v>43908</v>
      </c>
      <c r="G74" s="25">
        <f t="shared" si="11"/>
        <v>43908</v>
      </c>
      <c r="H74" s="25">
        <f>WORKDAY.INTL($D74,6,"0000011",'NSW Holidays 2020'!$A$4:$A$15)</f>
        <v>43908</v>
      </c>
      <c r="I74" s="25">
        <f t="shared" si="12"/>
        <v>43909</v>
      </c>
      <c r="J74" s="25">
        <f t="shared" si="13"/>
        <v>43907</v>
      </c>
      <c r="K74" s="25" t="str">
        <f t="shared" si="14"/>
        <v>Monday</v>
      </c>
      <c r="L74" s="25">
        <v>43931</v>
      </c>
      <c r="M74" s="24" t="s">
        <v>250</v>
      </c>
      <c r="N74" s="24">
        <v>234487</v>
      </c>
      <c r="O74" s="24" t="s">
        <v>251</v>
      </c>
      <c r="P74" s="28">
        <v>840.51</v>
      </c>
      <c r="Q74" s="25" t="str">
        <f t="shared" si="15"/>
        <v>Mar</v>
      </c>
      <c r="R74" s="27">
        <f t="shared" si="16"/>
        <v>10</v>
      </c>
      <c r="S74" s="27">
        <f>$L74-$F74</f>
        <v>23</v>
      </c>
      <c r="T74" s="27">
        <f>_xlfn.DAYS($L74,$F74)</f>
        <v>23</v>
      </c>
      <c r="U74" s="35">
        <f t="shared" si="17"/>
        <v>69.594228000000001</v>
      </c>
    </row>
    <row r="75" spans="1:21" x14ac:dyDescent="0.3">
      <c r="A75" s="24" t="s">
        <v>322</v>
      </c>
      <c r="B75" s="24" t="s">
        <v>340</v>
      </c>
      <c r="C75" s="24">
        <v>545773</v>
      </c>
      <c r="D75" s="25">
        <v>43923</v>
      </c>
      <c r="E75" s="25">
        <f t="shared" si="9"/>
        <v>43929</v>
      </c>
      <c r="F75" s="25">
        <f t="shared" si="10"/>
        <v>43931</v>
      </c>
      <c r="G75" s="25">
        <f t="shared" si="11"/>
        <v>43934</v>
      </c>
      <c r="H75" s="25">
        <f>WORKDAY.INTL($D75,6,"0000011",'NSW Holidays 2020'!$A$4:$A$15)</f>
        <v>43935</v>
      </c>
      <c r="I75" s="25">
        <f t="shared" si="12"/>
        <v>43935</v>
      </c>
      <c r="J75" s="25">
        <f t="shared" si="13"/>
        <v>43930</v>
      </c>
      <c r="K75" s="25" t="str">
        <f t="shared" si="14"/>
        <v>Wednesday</v>
      </c>
      <c r="L75" s="25">
        <v>43951</v>
      </c>
      <c r="M75" s="24" t="s">
        <v>250</v>
      </c>
      <c r="N75" s="24">
        <v>231274</v>
      </c>
      <c r="O75" s="24" t="s">
        <v>251</v>
      </c>
      <c r="P75" s="28">
        <v>603.57000000000005</v>
      </c>
      <c r="Q75" s="25" t="str">
        <f t="shared" si="15"/>
        <v>Apr</v>
      </c>
      <c r="R75" s="27">
        <f t="shared" si="16"/>
        <v>2</v>
      </c>
      <c r="S75" s="27">
        <f>$L75-$F75</f>
        <v>20</v>
      </c>
      <c r="T75" s="27">
        <f>_xlfn.DAYS($L75,$F75)</f>
        <v>20</v>
      </c>
      <c r="U75" s="35">
        <f t="shared" si="17"/>
        <v>43.457039999999999</v>
      </c>
    </row>
    <row r="76" spans="1:21" x14ac:dyDescent="0.3">
      <c r="A76" s="24" t="s">
        <v>323</v>
      </c>
      <c r="B76" s="24" t="s">
        <v>340</v>
      </c>
      <c r="C76" s="24">
        <v>545774</v>
      </c>
      <c r="D76" s="25">
        <v>43914</v>
      </c>
      <c r="E76" s="25">
        <f t="shared" si="9"/>
        <v>43920</v>
      </c>
      <c r="F76" s="25">
        <f t="shared" si="10"/>
        <v>43922</v>
      </c>
      <c r="G76" s="25">
        <f t="shared" si="11"/>
        <v>43922</v>
      </c>
      <c r="H76" s="25">
        <f>WORKDAY.INTL($D76,6,"0000011",'NSW Holidays 2020'!$A$4:$A$15)</f>
        <v>43922</v>
      </c>
      <c r="I76" s="25">
        <f t="shared" si="12"/>
        <v>43923</v>
      </c>
      <c r="J76" s="25">
        <f t="shared" si="13"/>
        <v>43921</v>
      </c>
      <c r="K76" s="25" t="str">
        <f t="shared" si="14"/>
        <v>Monday</v>
      </c>
      <c r="L76" s="25">
        <v>43944</v>
      </c>
      <c r="M76" s="24" t="s">
        <v>250</v>
      </c>
      <c r="N76" s="24">
        <v>224955</v>
      </c>
      <c r="O76" s="24" t="s">
        <v>251</v>
      </c>
      <c r="P76" s="28">
        <v>816.75</v>
      </c>
      <c r="Q76" s="25" t="str">
        <f t="shared" si="15"/>
        <v>Mar</v>
      </c>
      <c r="R76" s="27">
        <f t="shared" si="16"/>
        <v>24</v>
      </c>
      <c r="S76" s="27">
        <f>$L76-$F76</f>
        <v>22</v>
      </c>
      <c r="T76" s="27">
        <f>_xlfn.DAYS($L76,$F76)</f>
        <v>22</v>
      </c>
      <c r="U76" s="35">
        <f t="shared" si="17"/>
        <v>64.686599999999999</v>
      </c>
    </row>
    <row r="77" spans="1:21" x14ac:dyDescent="0.3">
      <c r="A77" s="24" t="s">
        <v>324</v>
      </c>
      <c r="B77" s="24" t="s">
        <v>340</v>
      </c>
      <c r="C77" s="24">
        <v>545775</v>
      </c>
      <c r="D77" s="25">
        <v>43912</v>
      </c>
      <c r="E77" s="25">
        <f t="shared" si="9"/>
        <v>43918</v>
      </c>
      <c r="F77" s="25">
        <f t="shared" si="10"/>
        <v>43920</v>
      </c>
      <c r="G77" s="25">
        <f t="shared" si="11"/>
        <v>43920</v>
      </c>
      <c r="H77" s="25">
        <f>WORKDAY.INTL($D77,6,"0000011",'NSW Holidays 2020'!$A$4:$A$15)</f>
        <v>43920</v>
      </c>
      <c r="I77" s="25">
        <f t="shared" si="12"/>
        <v>43922</v>
      </c>
      <c r="J77" s="25">
        <f t="shared" si="13"/>
        <v>43918</v>
      </c>
      <c r="K77" s="25" t="str">
        <f t="shared" si="14"/>
        <v>Saturday</v>
      </c>
      <c r="L77" s="25">
        <v>43951</v>
      </c>
      <c r="M77" s="24" t="s">
        <v>250</v>
      </c>
      <c r="N77" s="24">
        <v>217275</v>
      </c>
      <c r="O77" s="24" t="s">
        <v>251</v>
      </c>
      <c r="P77" s="28">
        <v>1065.57</v>
      </c>
      <c r="Q77" s="25" t="str">
        <f t="shared" si="15"/>
        <v>Mar</v>
      </c>
      <c r="R77" s="27">
        <f t="shared" si="16"/>
        <v>22</v>
      </c>
      <c r="S77" s="27">
        <f>$L77-$F77</f>
        <v>31</v>
      </c>
      <c r="T77" s="27">
        <f>_xlfn.DAYS($L77,$F77)</f>
        <v>31</v>
      </c>
      <c r="U77" s="35">
        <f t="shared" si="17"/>
        <v>118.91761199999998</v>
      </c>
    </row>
    <row r="78" spans="1:21" x14ac:dyDescent="0.3">
      <c r="A78" s="24" t="s">
        <v>325</v>
      </c>
      <c r="B78" s="24" t="s">
        <v>340</v>
      </c>
      <c r="C78" s="24">
        <v>545776</v>
      </c>
      <c r="D78" s="25">
        <v>43919</v>
      </c>
      <c r="E78" s="25">
        <f t="shared" si="9"/>
        <v>43925</v>
      </c>
      <c r="F78" s="25">
        <f t="shared" si="10"/>
        <v>43927</v>
      </c>
      <c r="G78" s="25">
        <f t="shared" si="11"/>
        <v>43927</v>
      </c>
      <c r="H78" s="25">
        <f>WORKDAY.INTL($D78,6,"0000011",'NSW Holidays 2020'!$A$4:$A$15)</f>
        <v>43927</v>
      </c>
      <c r="I78" s="25">
        <f t="shared" si="12"/>
        <v>43929</v>
      </c>
      <c r="J78" s="25">
        <f t="shared" si="13"/>
        <v>43925</v>
      </c>
      <c r="K78" s="25" t="str">
        <f t="shared" si="14"/>
        <v>Saturday</v>
      </c>
      <c r="L78" s="25">
        <v>43925</v>
      </c>
      <c r="M78" s="24" t="s">
        <v>250</v>
      </c>
      <c r="N78" s="24">
        <v>226240</v>
      </c>
      <c r="O78" s="24" t="s">
        <v>251</v>
      </c>
      <c r="P78" s="28">
        <v>523.38</v>
      </c>
      <c r="Q78" s="25" t="str">
        <f t="shared" si="15"/>
        <v>Mar</v>
      </c>
      <c r="R78" s="27">
        <f t="shared" si="16"/>
        <v>29</v>
      </c>
      <c r="S78" s="27">
        <f>$L78-$F78</f>
        <v>-2</v>
      </c>
      <c r="T78" s="27">
        <f>_xlfn.DAYS($L78,$F78)</f>
        <v>-2</v>
      </c>
      <c r="U78" s="35">
        <f t="shared" si="17"/>
        <v>-3.7683359999999997</v>
      </c>
    </row>
    <row r="79" spans="1:21" x14ac:dyDescent="0.3">
      <c r="A79" s="24" t="s">
        <v>326</v>
      </c>
      <c r="B79" s="24" t="s">
        <v>340</v>
      </c>
      <c r="C79" s="24">
        <v>545778</v>
      </c>
      <c r="D79" s="25">
        <v>43890</v>
      </c>
      <c r="E79" s="25">
        <f t="shared" si="9"/>
        <v>43896</v>
      </c>
      <c r="F79" s="25">
        <f t="shared" si="10"/>
        <v>43899</v>
      </c>
      <c r="G79" s="25">
        <f t="shared" si="11"/>
        <v>43899</v>
      </c>
      <c r="H79" s="25">
        <f>WORKDAY.INTL($D79,6,"0000011",'NSW Holidays 2020'!$A$4:$A$15)</f>
        <v>43899</v>
      </c>
      <c r="I79" s="25">
        <f t="shared" si="12"/>
        <v>43901</v>
      </c>
      <c r="J79" s="25">
        <f t="shared" si="13"/>
        <v>43897</v>
      </c>
      <c r="K79" s="25" t="str">
        <f t="shared" si="14"/>
        <v>Friday</v>
      </c>
      <c r="L79" s="25">
        <v>43932</v>
      </c>
      <c r="M79" s="24" t="s">
        <v>252</v>
      </c>
      <c r="N79" s="24">
        <v>325643</v>
      </c>
      <c r="O79" s="24" t="s">
        <v>253</v>
      </c>
      <c r="P79" s="28">
        <v>650.42999999999995</v>
      </c>
      <c r="Q79" s="25" t="str">
        <f t="shared" si="15"/>
        <v>Feb</v>
      </c>
      <c r="R79" s="27">
        <f t="shared" si="16"/>
        <v>29</v>
      </c>
      <c r="S79" s="27">
        <f>$L79-$F79</f>
        <v>33</v>
      </c>
      <c r="T79" s="27">
        <f>_xlfn.DAYS($L79,$F79)</f>
        <v>33</v>
      </c>
      <c r="U79" s="35">
        <f t="shared" si="17"/>
        <v>77.271084000000002</v>
      </c>
    </row>
    <row r="80" spans="1:21" x14ac:dyDescent="0.3">
      <c r="A80" s="24" t="s">
        <v>327</v>
      </c>
      <c r="B80" s="24" t="s">
        <v>340</v>
      </c>
      <c r="C80" s="24">
        <v>545780</v>
      </c>
      <c r="D80" s="25">
        <v>43934</v>
      </c>
      <c r="E80" s="25">
        <f t="shared" si="9"/>
        <v>43940</v>
      </c>
      <c r="F80" s="25">
        <f t="shared" si="10"/>
        <v>43942</v>
      </c>
      <c r="G80" s="25">
        <f t="shared" si="11"/>
        <v>43942</v>
      </c>
      <c r="H80" s="25">
        <f>WORKDAY.INTL($D80,6,"0000011",'NSW Holidays 2020'!$A$4:$A$15)</f>
        <v>43942</v>
      </c>
      <c r="I80" s="25">
        <f t="shared" si="12"/>
        <v>43943</v>
      </c>
      <c r="J80" s="25">
        <f t="shared" si="13"/>
        <v>43941</v>
      </c>
      <c r="K80" s="25" t="str">
        <f t="shared" si="14"/>
        <v>Sunday</v>
      </c>
      <c r="L80" s="25">
        <v>43943</v>
      </c>
      <c r="M80" s="24" t="s">
        <v>252</v>
      </c>
      <c r="N80" s="24">
        <v>312800</v>
      </c>
      <c r="O80" s="24" t="s">
        <v>253</v>
      </c>
      <c r="P80" s="28">
        <v>809.49</v>
      </c>
      <c r="Q80" s="25" t="str">
        <f t="shared" si="15"/>
        <v>Apr</v>
      </c>
      <c r="R80" s="27">
        <f t="shared" si="16"/>
        <v>13</v>
      </c>
      <c r="S80" s="27">
        <f>$L80-$F80</f>
        <v>1</v>
      </c>
      <c r="T80" s="27">
        <f>_xlfn.DAYS($L80,$F80)</f>
        <v>1</v>
      </c>
      <c r="U80" s="35">
        <f t="shared" si="17"/>
        <v>2.914164</v>
      </c>
    </row>
    <row r="81" spans="1:21" x14ac:dyDescent="0.3">
      <c r="A81" s="24" t="s">
        <v>328</v>
      </c>
      <c r="B81" s="24" t="s">
        <v>340</v>
      </c>
      <c r="C81" s="24">
        <v>545781</v>
      </c>
      <c r="D81" s="25">
        <v>43901</v>
      </c>
      <c r="E81" s="25">
        <f t="shared" si="9"/>
        <v>43907</v>
      </c>
      <c r="F81" s="25">
        <f t="shared" si="10"/>
        <v>43909</v>
      </c>
      <c r="G81" s="25">
        <f t="shared" si="11"/>
        <v>43909</v>
      </c>
      <c r="H81" s="25">
        <f>WORKDAY.INTL($D81,6,"0000011",'NSW Holidays 2020'!$A$4:$A$15)</f>
        <v>43909</v>
      </c>
      <c r="I81" s="25">
        <f t="shared" si="12"/>
        <v>43910</v>
      </c>
      <c r="J81" s="25">
        <f t="shared" si="13"/>
        <v>43908</v>
      </c>
      <c r="K81" s="25" t="str">
        <f t="shared" si="14"/>
        <v>Tuesday</v>
      </c>
      <c r="L81" s="25">
        <v>43943</v>
      </c>
      <c r="M81" s="24" t="s">
        <v>252</v>
      </c>
      <c r="N81" s="24">
        <v>338807</v>
      </c>
      <c r="O81" s="24" t="s">
        <v>253</v>
      </c>
      <c r="P81" s="28">
        <v>424.38</v>
      </c>
      <c r="Q81" s="25" t="str">
        <f t="shared" si="15"/>
        <v>Mar</v>
      </c>
      <c r="R81" s="27">
        <f t="shared" si="16"/>
        <v>11</v>
      </c>
      <c r="S81" s="27">
        <f>$L81-$F81</f>
        <v>34</v>
      </c>
      <c r="T81" s="27">
        <f>_xlfn.DAYS($L81,$F81)</f>
        <v>34</v>
      </c>
      <c r="U81" s="35">
        <f t="shared" si="17"/>
        <v>51.944111999999997</v>
      </c>
    </row>
    <row r="82" spans="1:21" x14ac:dyDescent="0.3">
      <c r="A82" s="24" t="s">
        <v>329</v>
      </c>
      <c r="B82" s="24" t="s">
        <v>340</v>
      </c>
      <c r="C82" s="24">
        <v>545783</v>
      </c>
      <c r="D82" s="25">
        <v>43933</v>
      </c>
      <c r="E82" s="25">
        <f t="shared" si="9"/>
        <v>43939</v>
      </c>
      <c r="F82" s="25">
        <f t="shared" si="10"/>
        <v>43941</v>
      </c>
      <c r="G82" s="25">
        <f t="shared" si="11"/>
        <v>43941</v>
      </c>
      <c r="H82" s="25">
        <f>WORKDAY.INTL($D82,6,"0000011",'NSW Holidays 2020'!$A$4:$A$15)</f>
        <v>43942</v>
      </c>
      <c r="I82" s="25">
        <f t="shared" si="12"/>
        <v>43943</v>
      </c>
      <c r="J82" s="25">
        <f t="shared" si="13"/>
        <v>43939</v>
      </c>
      <c r="K82" s="25" t="str">
        <f t="shared" si="14"/>
        <v>Saturday</v>
      </c>
      <c r="L82" s="25">
        <v>43935</v>
      </c>
      <c r="M82" s="24" t="s">
        <v>250</v>
      </c>
      <c r="N82" s="24">
        <v>239476</v>
      </c>
      <c r="O82" s="24" t="s">
        <v>251</v>
      </c>
      <c r="P82" s="28">
        <v>955.68</v>
      </c>
      <c r="Q82" s="25" t="str">
        <f t="shared" si="15"/>
        <v>Apr</v>
      </c>
      <c r="R82" s="27">
        <f t="shared" si="16"/>
        <v>12</v>
      </c>
      <c r="S82" s="27">
        <f>$L82-$F82</f>
        <v>-6</v>
      </c>
      <c r="T82" s="27">
        <f>_xlfn.DAYS($L82,$F82)</f>
        <v>-6</v>
      </c>
      <c r="U82" s="35">
        <f t="shared" si="17"/>
        <v>-20.642688</v>
      </c>
    </row>
    <row r="83" spans="1:21" x14ac:dyDescent="0.3">
      <c r="A83" s="24" t="s">
        <v>330</v>
      </c>
      <c r="B83" s="24" t="s">
        <v>340</v>
      </c>
      <c r="C83" s="24">
        <v>545784</v>
      </c>
      <c r="D83" s="25">
        <v>43942</v>
      </c>
      <c r="E83" s="25">
        <f t="shared" si="9"/>
        <v>43948</v>
      </c>
      <c r="F83" s="25">
        <f t="shared" si="10"/>
        <v>43950</v>
      </c>
      <c r="G83" s="25">
        <f t="shared" si="11"/>
        <v>43950</v>
      </c>
      <c r="H83" s="25">
        <f>WORKDAY.INTL($D83,6,"0000011",'NSW Holidays 2020'!$A$4:$A$15)</f>
        <v>43950</v>
      </c>
      <c r="I83" s="25">
        <f t="shared" si="12"/>
        <v>43951</v>
      </c>
      <c r="J83" s="25">
        <f t="shared" si="13"/>
        <v>43949</v>
      </c>
      <c r="K83" s="25" t="str">
        <f t="shared" si="14"/>
        <v>Monday</v>
      </c>
      <c r="L83" s="25">
        <v>43950</v>
      </c>
      <c r="M83" s="24" t="s">
        <v>250</v>
      </c>
      <c r="N83" s="24">
        <v>213693</v>
      </c>
      <c r="O83" s="24" t="s">
        <v>251</v>
      </c>
      <c r="P83" s="28">
        <v>764.28</v>
      </c>
      <c r="Q83" s="25" t="str">
        <f t="shared" si="15"/>
        <v>Apr</v>
      </c>
      <c r="R83" s="27">
        <f t="shared" si="16"/>
        <v>21</v>
      </c>
      <c r="S83" s="27">
        <f>$L83-$F83</f>
        <v>0</v>
      </c>
      <c r="T83" s="27">
        <f>_xlfn.DAYS($L83,$F83)</f>
        <v>0</v>
      </c>
      <c r="U83" s="35">
        <f t="shared" si="17"/>
        <v>0</v>
      </c>
    </row>
    <row r="84" spans="1:21" x14ac:dyDescent="0.3">
      <c r="A84" s="24" t="s">
        <v>331</v>
      </c>
      <c r="B84" s="24" t="s">
        <v>340</v>
      </c>
      <c r="C84" s="24">
        <v>545785</v>
      </c>
      <c r="D84" s="25">
        <v>43897</v>
      </c>
      <c r="E84" s="25">
        <f t="shared" si="9"/>
        <v>43903</v>
      </c>
      <c r="F84" s="25">
        <f t="shared" si="10"/>
        <v>43906</v>
      </c>
      <c r="G84" s="25">
        <f t="shared" si="11"/>
        <v>43906</v>
      </c>
      <c r="H84" s="25">
        <f>WORKDAY.INTL($D84,6,"0000011",'NSW Holidays 2020'!$A$4:$A$15)</f>
        <v>43906</v>
      </c>
      <c r="I84" s="25">
        <f t="shared" si="12"/>
        <v>43908</v>
      </c>
      <c r="J84" s="25">
        <f t="shared" si="13"/>
        <v>43904</v>
      </c>
      <c r="K84" s="25" t="str">
        <f t="shared" si="14"/>
        <v>Friday</v>
      </c>
      <c r="L84" s="25">
        <v>43926</v>
      </c>
      <c r="M84" s="24" t="s">
        <v>250</v>
      </c>
      <c r="N84" s="24">
        <v>235040</v>
      </c>
      <c r="O84" s="24" t="s">
        <v>251</v>
      </c>
      <c r="P84" s="28">
        <v>335.61</v>
      </c>
      <c r="Q84" s="25" t="str">
        <f t="shared" si="15"/>
        <v>Mar</v>
      </c>
      <c r="R84" s="27">
        <f t="shared" si="16"/>
        <v>7</v>
      </c>
      <c r="S84" s="27">
        <f>$L84-$F84</f>
        <v>20</v>
      </c>
      <c r="T84" s="27">
        <f>_xlfn.DAYS($L84,$F84)</f>
        <v>20</v>
      </c>
      <c r="U84" s="35">
        <f t="shared" si="17"/>
        <v>24.163919999999997</v>
      </c>
    </row>
    <row r="85" spans="1:21" x14ac:dyDescent="0.3">
      <c r="A85" s="24" t="s">
        <v>332</v>
      </c>
      <c r="B85" s="24" t="s">
        <v>340</v>
      </c>
      <c r="C85" s="24">
        <v>545786</v>
      </c>
      <c r="D85" s="25">
        <v>43898</v>
      </c>
      <c r="E85" s="25">
        <f t="shared" si="9"/>
        <v>43904</v>
      </c>
      <c r="F85" s="25">
        <f t="shared" si="10"/>
        <v>43906</v>
      </c>
      <c r="G85" s="25">
        <f t="shared" si="11"/>
        <v>43906</v>
      </c>
      <c r="H85" s="25">
        <f>WORKDAY.INTL($D85,6,"0000011",'NSW Holidays 2020'!$A$4:$A$15)</f>
        <v>43906</v>
      </c>
      <c r="I85" s="25">
        <f t="shared" si="12"/>
        <v>43908</v>
      </c>
      <c r="J85" s="25">
        <f t="shared" si="13"/>
        <v>43904</v>
      </c>
      <c r="K85" s="25" t="str">
        <f t="shared" si="14"/>
        <v>Saturday</v>
      </c>
      <c r="L85" s="25">
        <v>43940</v>
      </c>
      <c r="M85" s="24" t="s">
        <v>250</v>
      </c>
      <c r="N85" s="24">
        <v>211771</v>
      </c>
      <c r="O85" s="24" t="s">
        <v>251</v>
      </c>
      <c r="P85" s="28">
        <v>763.29</v>
      </c>
      <c r="Q85" s="25" t="str">
        <f t="shared" si="15"/>
        <v>Mar</v>
      </c>
      <c r="R85" s="27">
        <f t="shared" si="16"/>
        <v>8</v>
      </c>
      <c r="S85" s="27">
        <f>$L85-$F85</f>
        <v>34</v>
      </c>
      <c r="T85" s="27">
        <f>_xlfn.DAYS($L85,$F85)</f>
        <v>34</v>
      </c>
      <c r="U85" s="35">
        <f t="shared" si="17"/>
        <v>93.426695999999993</v>
      </c>
    </row>
    <row r="86" spans="1:21" x14ac:dyDescent="0.3">
      <c r="A86" s="24" t="s">
        <v>333</v>
      </c>
      <c r="B86" s="24" t="s">
        <v>340</v>
      </c>
      <c r="C86" s="24">
        <v>545788</v>
      </c>
      <c r="D86" s="25">
        <v>43919</v>
      </c>
      <c r="E86" s="25">
        <f t="shared" si="9"/>
        <v>43925</v>
      </c>
      <c r="F86" s="25">
        <f t="shared" si="10"/>
        <v>43927</v>
      </c>
      <c r="G86" s="25">
        <f t="shared" si="11"/>
        <v>43927</v>
      </c>
      <c r="H86" s="25">
        <f>WORKDAY.INTL($D86,6,"0000011",'NSW Holidays 2020'!$A$4:$A$15)</f>
        <v>43927</v>
      </c>
      <c r="I86" s="25">
        <f t="shared" si="12"/>
        <v>43929</v>
      </c>
      <c r="J86" s="25">
        <f t="shared" si="13"/>
        <v>43925</v>
      </c>
      <c r="K86" s="25" t="str">
        <f t="shared" si="14"/>
        <v>Saturday</v>
      </c>
      <c r="L86" s="25">
        <v>43933</v>
      </c>
      <c r="M86" s="24" t="s">
        <v>252</v>
      </c>
      <c r="N86" s="24">
        <v>326543</v>
      </c>
      <c r="O86" s="24" t="s">
        <v>253</v>
      </c>
      <c r="P86" s="28">
        <v>446.16</v>
      </c>
      <c r="Q86" s="25" t="str">
        <f t="shared" si="15"/>
        <v>Mar</v>
      </c>
      <c r="R86" s="27">
        <f t="shared" si="16"/>
        <v>29</v>
      </c>
      <c r="S86" s="27">
        <f>$L86-$F86</f>
        <v>6</v>
      </c>
      <c r="T86" s="27">
        <f>_xlfn.DAYS($L86,$F86)</f>
        <v>6</v>
      </c>
      <c r="U86" s="35">
        <f t="shared" si="17"/>
        <v>9.6370560000000012</v>
      </c>
    </row>
    <row r="87" spans="1:21" x14ac:dyDescent="0.3">
      <c r="A87" s="24" t="s">
        <v>334</v>
      </c>
      <c r="B87" s="24" t="s">
        <v>340</v>
      </c>
      <c r="C87" s="24">
        <v>545789</v>
      </c>
      <c r="D87" s="25">
        <v>43898</v>
      </c>
      <c r="E87" s="25">
        <f t="shared" si="9"/>
        <v>43904</v>
      </c>
      <c r="F87" s="25">
        <f t="shared" si="10"/>
        <v>43906</v>
      </c>
      <c r="G87" s="25">
        <f t="shared" si="11"/>
        <v>43906</v>
      </c>
      <c r="H87" s="25">
        <f>WORKDAY.INTL($D87,6,"0000011",'NSW Holidays 2020'!$A$4:$A$15)</f>
        <v>43906</v>
      </c>
      <c r="I87" s="25">
        <f t="shared" si="12"/>
        <v>43908</v>
      </c>
      <c r="J87" s="25">
        <f t="shared" si="13"/>
        <v>43904</v>
      </c>
      <c r="K87" s="25" t="str">
        <f t="shared" si="14"/>
        <v>Saturday</v>
      </c>
      <c r="L87" s="25">
        <v>43941</v>
      </c>
      <c r="M87" s="24" t="s">
        <v>252</v>
      </c>
      <c r="N87" s="24">
        <v>338553</v>
      </c>
      <c r="O87" s="24" t="s">
        <v>253</v>
      </c>
      <c r="P87" s="28">
        <v>1032.24</v>
      </c>
      <c r="Q87" s="25" t="str">
        <f t="shared" si="15"/>
        <v>Mar</v>
      </c>
      <c r="R87" s="27">
        <f t="shared" si="16"/>
        <v>8</v>
      </c>
      <c r="S87" s="27">
        <f>$L87-$F87</f>
        <v>35</v>
      </c>
      <c r="T87" s="27">
        <f>_xlfn.DAYS($L87,$F87)</f>
        <v>35</v>
      </c>
      <c r="U87" s="35">
        <f t="shared" si="17"/>
        <v>130.06224</v>
      </c>
    </row>
    <row r="88" spans="1:21" x14ac:dyDescent="0.3">
      <c r="A88" s="24" t="s">
        <v>335</v>
      </c>
      <c r="B88" s="24" t="s">
        <v>340</v>
      </c>
      <c r="C88" s="24">
        <v>545790</v>
      </c>
      <c r="D88" s="25">
        <v>43915</v>
      </c>
      <c r="E88" s="25">
        <f t="shared" si="9"/>
        <v>43921</v>
      </c>
      <c r="F88" s="25">
        <f t="shared" si="10"/>
        <v>43923</v>
      </c>
      <c r="G88" s="25">
        <f t="shared" si="11"/>
        <v>43923</v>
      </c>
      <c r="H88" s="25">
        <f>WORKDAY.INTL($D88,6,"0000011",'NSW Holidays 2020'!$A$4:$A$15)</f>
        <v>43923</v>
      </c>
      <c r="I88" s="25">
        <f t="shared" si="12"/>
        <v>43924</v>
      </c>
      <c r="J88" s="25">
        <f t="shared" si="13"/>
        <v>43922</v>
      </c>
      <c r="K88" s="25" t="str">
        <f t="shared" si="14"/>
        <v>Tuesday</v>
      </c>
      <c r="L88" s="25">
        <v>43933</v>
      </c>
      <c r="M88" s="24" t="s">
        <v>250</v>
      </c>
      <c r="N88" s="24">
        <v>213342</v>
      </c>
      <c r="O88" s="24" t="s">
        <v>251</v>
      </c>
      <c r="P88" s="28">
        <v>533.28</v>
      </c>
      <c r="Q88" s="25" t="str">
        <f t="shared" si="15"/>
        <v>Mar</v>
      </c>
      <c r="R88" s="27">
        <f t="shared" si="16"/>
        <v>25</v>
      </c>
      <c r="S88" s="27">
        <f>$L88-$F88</f>
        <v>10</v>
      </c>
      <c r="T88" s="27">
        <f>_xlfn.DAYS($L88,$F88)</f>
        <v>10</v>
      </c>
      <c r="U88" s="35">
        <f t="shared" si="17"/>
        <v>19.198079999999997</v>
      </c>
    </row>
    <row r="89" spans="1:21" x14ac:dyDescent="0.3">
      <c r="G89" s="25">
        <f t="shared" si="11"/>
        <v>9</v>
      </c>
      <c r="H89" s="25">
        <f>WORKDAY.INTL($D89,6,"0000011",'NSW Holidays 2020'!$A$4:$A$15)</f>
        <v>9</v>
      </c>
      <c r="I89" s="25">
        <f t="shared" si="12"/>
        <v>11</v>
      </c>
      <c r="J89" s="25">
        <f t="shared" si="13"/>
        <v>7</v>
      </c>
      <c r="K89" s="5">
        <f>COUNTIF($K5:$K88,"Saturday")</f>
        <v>16</v>
      </c>
    </row>
    <row r="90" spans="1:21" x14ac:dyDescent="0.3">
      <c r="G90" s="25">
        <f t="shared" si="11"/>
        <v>9</v>
      </c>
      <c r="H90" s="25">
        <f>WORKDAY.INTL($D90,6,"0000011",'NSW Holidays 2020'!$A$4:$A$15)</f>
        <v>9</v>
      </c>
      <c r="I90" s="25">
        <f t="shared" si="12"/>
        <v>11</v>
      </c>
      <c r="J90" s="25">
        <f t="shared" si="13"/>
        <v>7</v>
      </c>
      <c r="K90" s="5">
        <f>COUNTIF($K5:$K88,"Sunday")</f>
        <v>14</v>
      </c>
    </row>
    <row r="91" spans="1:21" x14ac:dyDescent="0.3">
      <c r="G91" s="25">
        <f t="shared" si="11"/>
        <v>9</v>
      </c>
      <c r="H91" s="25">
        <f>WORKDAY.INTL($D91,6,"0000011",'NSW Holidays 2020'!$A$4:$A$15)</f>
        <v>9</v>
      </c>
      <c r="I91" s="25">
        <f t="shared" si="12"/>
        <v>11</v>
      </c>
      <c r="J91" s="25">
        <f t="shared" si="13"/>
        <v>7</v>
      </c>
      <c r="K91" s="2" t="s">
        <v>402</v>
      </c>
    </row>
    <row r="92" spans="1:21" x14ac:dyDescent="0.3">
      <c r="G92" s="25">
        <f t="shared" si="11"/>
        <v>9</v>
      </c>
      <c r="H92" s="25">
        <f>WORKDAY.INTL($D92,6,"0000011",'NSW Holidays 2020'!$A$4:$A$15)</f>
        <v>9</v>
      </c>
      <c r="I92" s="25">
        <f t="shared" si="12"/>
        <v>11</v>
      </c>
      <c r="J92" s="25">
        <f t="shared" si="13"/>
        <v>7</v>
      </c>
      <c r="K92" s="2" t="s">
        <v>403</v>
      </c>
    </row>
    <row r="96" spans="1:21" x14ac:dyDescent="0.3">
      <c r="K96" s="2" t="s">
        <v>404</v>
      </c>
    </row>
    <row r="98" spans="5:11" x14ac:dyDescent="0.3">
      <c r="K98" s="2" t="s">
        <v>405</v>
      </c>
    </row>
    <row r="99" spans="5:11" x14ac:dyDescent="0.3">
      <c r="K99" s="2" t="s">
        <v>406</v>
      </c>
    </row>
    <row r="100" spans="5:11" x14ac:dyDescent="0.3">
      <c r="K100" s="36" t="s">
        <v>407</v>
      </c>
    </row>
    <row r="101" spans="5:11" x14ac:dyDescent="0.3">
      <c r="K101" s="2" t="s">
        <v>410</v>
      </c>
    </row>
    <row r="102" spans="5:11" x14ac:dyDescent="0.3">
      <c r="K102" s="2" t="s">
        <v>411</v>
      </c>
    </row>
    <row r="103" spans="5:11" x14ac:dyDescent="0.3">
      <c r="K103" s="2" t="s">
        <v>412</v>
      </c>
    </row>
    <row r="104" spans="5:11" x14ac:dyDescent="0.3">
      <c r="K104" s="2" t="s">
        <v>413</v>
      </c>
    </row>
    <row r="105" spans="5:11" x14ac:dyDescent="0.3">
      <c r="E105" s="2" t="s">
        <v>416</v>
      </c>
      <c r="K105" s="2" t="s">
        <v>414</v>
      </c>
    </row>
    <row r="106" spans="5:11" x14ac:dyDescent="0.3">
      <c r="E106" s="2" t="s">
        <v>417</v>
      </c>
      <c r="K106" s="2" t="s">
        <v>415</v>
      </c>
    </row>
    <row r="107" spans="5:11" x14ac:dyDescent="0.3">
      <c r="E107" s="2" t="str">
        <f>TEXT("10/4/2020","DDDD-MM-YYYY")</f>
        <v>Friday-04-2020</v>
      </c>
    </row>
    <row r="108" spans="5:11" x14ac:dyDescent="0.3">
      <c r="E108" s="2" t="s">
        <v>418</v>
      </c>
    </row>
    <row r="109" spans="5:11" x14ac:dyDescent="0.3">
      <c r="E109" s="2" t="s">
        <v>419</v>
      </c>
    </row>
    <row r="110" spans="5:11" x14ac:dyDescent="0.3">
      <c r="E110" s="2" t="s">
        <v>420</v>
      </c>
    </row>
    <row r="111" spans="5:11" x14ac:dyDescent="0.3">
      <c r="E111" s="2" t="s">
        <v>421</v>
      </c>
    </row>
    <row r="114" spans="5:5" x14ac:dyDescent="0.3">
      <c r="E114" s="2" t="s">
        <v>422</v>
      </c>
    </row>
    <row r="115" spans="5:5" x14ac:dyDescent="0.3">
      <c r="E115" s="36" cm="1">
        <f t="array" ref="E115:E126">'NSW Holidays 2020'!$A$4:$A$15</f>
        <v>43831</v>
      </c>
    </row>
    <row r="116" spans="5:5" x14ac:dyDescent="0.3">
      <c r="E116" s="2">
        <v>43857</v>
      </c>
    </row>
    <row r="117" spans="5:5" x14ac:dyDescent="0.3">
      <c r="E117" s="2">
        <v>43931</v>
      </c>
    </row>
    <row r="118" spans="5:5" x14ac:dyDescent="0.3">
      <c r="E118" s="2">
        <v>43932</v>
      </c>
    </row>
    <row r="119" spans="5:5" x14ac:dyDescent="0.3">
      <c r="E119" s="2">
        <v>43933</v>
      </c>
    </row>
    <row r="120" spans="5:5" x14ac:dyDescent="0.3">
      <c r="E120" s="2">
        <v>43934</v>
      </c>
    </row>
    <row r="121" spans="5:5" x14ac:dyDescent="0.3">
      <c r="E121" s="2">
        <v>43946</v>
      </c>
    </row>
    <row r="122" spans="5:5" x14ac:dyDescent="0.3">
      <c r="E122" s="2">
        <v>43990</v>
      </c>
    </row>
    <row r="123" spans="5:5" x14ac:dyDescent="0.3">
      <c r="E123" s="2">
        <v>44109</v>
      </c>
    </row>
    <row r="124" spans="5:5" x14ac:dyDescent="0.3">
      <c r="E124" s="2">
        <v>44190</v>
      </c>
    </row>
    <row r="125" spans="5:5" x14ac:dyDescent="0.3">
      <c r="E125" s="2">
        <v>44191</v>
      </c>
    </row>
    <row r="126" spans="5:5" x14ac:dyDescent="0.3">
      <c r="E126" s="2">
        <v>44193</v>
      </c>
    </row>
    <row r="128" spans="5:5" x14ac:dyDescent="0.3">
      <c r="E128" s="2" cm="1">
        <f t="array" ref="E128:E139">'NSW Holidays 2020'!$A$4:$A$15</f>
        <v>43831</v>
      </c>
    </row>
    <row r="129" spans="5:5" x14ac:dyDescent="0.3">
      <c r="E129" s="2">
        <v>43857</v>
      </c>
    </row>
    <row r="130" spans="5:5" x14ac:dyDescent="0.3">
      <c r="E130" s="2">
        <v>43931</v>
      </c>
    </row>
    <row r="131" spans="5:5" x14ac:dyDescent="0.3">
      <c r="E131" s="2">
        <v>43932</v>
      </c>
    </row>
    <row r="132" spans="5:5" x14ac:dyDescent="0.3">
      <c r="E132" s="2">
        <v>43933</v>
      </c>
    </row>
    <row r="133" spans="5:5" x14ac:dyDescent="0.3">
      <c r="E133" s="2">
        <v>43934</v>
      </c>
    </row>
    <row r="134" spans="5:5" x14ac:dyDescent="0.3">
      <c r="E134" s="2">
        <v>43946</v>
      </c>
    </row>
    <row r="135" spans="5:5" x14ac:dyDescent="0.3">
      <c r="E135" s="2">
        <v>43990</v>
      </c>
    </row>
    <row r="136" spans="5:5" x14ac:dyDescent="0.3">
      <c r="E136" s="2">
        <v>44109</v>
      </c>
    </row>
    <row r="137" spans="5:5" x14ac:dyDescent="0.3">
      <c r="E137" s="2">
        <v>44190</v>
      </c>
    </row>
    <row r="138" spans="5:5" x14ac:dyDescent="0.3">
      <c r="E138" s="2">
        <v>44191</v>
      </c>
    </row>
    <row r="139" spans="5:5" x14ac:dyDescent="0.3">
      <c r="E139" s="2">
        <v>44193</v>
      </c>
    </row>
  </sheetData>
  <sortState xmlns:xlrd2="http://schemas.microsoft.com/office/spreadsheetml/2017/richdata2" ref="D5:L88">
    <sortCondition ref="L5:L88"/>
  </sortState>
  <phoneticPr fontId="4" type="noConversion"/>
  <conditionalFormatting sqref="A5:U5 A6:F88 K6:U88 G6:J92">
    <cfRule type="expression" dxfId="0" priority="13">
      <formula>$O5=$Q$2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0" t="s">
        <v>346</v>
      </c>
      <c r="B1" s="10"/>
      <c r="C1" s="10"/>
      <c r="D1" s="10"/>
    </row>
    <row r="2" spans="1:4" ht="15" thickTop="1" x14ac:dyDescent="0.3"/>
    <row r="3" spans="1:4" x14ac:dyDescent="0.3">
      <c r="A3" t="s">
        <v>348</v>
      </c>
      <c r="B3" s="1"/>
    </row>
    <row r="4" spans="1:4" x14ac:dyDescent="0.3">
      <c r="A4" t="s">
        <v>347</v>
      </c>
      <c r="B4" s="1"/>
    </row>
    <row r="5" spans="1:4" x14ac:dyDescent="0.3">
      <c r="A5" t="s">
        <v>349</v>
      </c>
      <c r="B5" s="1"/>
    </row>
    <row r="7" spans="1:4" x14ac:dyDescent="0.3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3">
      <c r="A8" t="s">
        <v>251</v>
      </c>
      <c r="D8" s="9"/>
    </row>
    <row r="9" spans="1:4" x14ac:dyDescent="0.3">
      <c r="A9" t="s">
        <v>253</v>
      </c>
      <c r="D9" s="9"/>
    </row>
    <row r="10" spans="1:4" x14ac:dyDescent="0.3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A15" sqref="A15"/>
    </sheetView>
  </sheetViews>
  <sheetFormatPr defaultRowHeight="14.4" x14ac:dyDescent="0.3"/>
  <cols>
    <col min="1" max="1" width="13.33203125" style="16" customWidth="1"/>
    <col min="2" max="2" width="9" style="4"/>
    <col min="3" max="3" width="24.5546875" customWidth="1"/>
  </cols>
  <sheetData>
    <row r="1" spans="1:3" ht="20.399999999999999" thickBot="1" x14ac:dyDescent="0.45">
      <c r="A1" s="21" t="s">
        <v>380</v>
      </c>
      <c r="B1" s="21"/>
      <c r="C1" s="21"/>
    </row>
    <row r="2" spans="1:3" ht="15" thickTop="1" x14ac:dyDescent="0.3"/>
    <row r="3" spans="1:3" x14ac:dyDescent="0.3">
      <c r="A3" s="18" t="s">
        <v>365</v>
      </c>
      <c r="B3" s="19" t="s">
        <v>366</v>
      </c>
      <c r="C3" s="20" t="s">
        <v>367</v>
      </c>
    </row>
    <row r="4" spans="1:3" x14ac:dyDescent="0.3">
      <c r="A4" s="16">
        <v>43831</v>
      </c>
      <c r="B4" s="4" t="str">
        <f>TEXT(A4,"ddd")</f>
        <v>Wed</v>
      </c>
      <c r="C4" t="s">
        <v>368</v>
      </c>
    </row>
    <row r="5" spans="1:3" x14ac:dyDescent="0.3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3">
      <c r="A6" s="16">
        <v>43931</v>
      </c>
      <c r="B6" s="4" t="str">
        <f t="shared" si="0"/>
        <v>Fri</v>
      </c>
      <c r="C6" t="s">
        <v>371</v>
      </c>
    </row>
    <row r="7" spans="1:3" x14ac:dyDescent="0.3">
      <c r="A7" s="16">
        <v>43932</v>
      </c>
      <c r="B7" s="4" t="str">
        <f t="shared" si="0"/>
        <v>Sat</v>
      </c>
      <c r="C7" t="s">
        <v>372</v>
      </c>
    </row>
    <row r="8" spans="1:3" x14ac:dyDescent="0.3">
      <c r="A8" s="16">
        <v>43933</v>
      </c>
      <c r="B8" s="4" t="str">
        <f t="shared" si="0"/>
        <v>Sun</v>
      </c>
      <c r="C8" t="s">
        <v>373</v>
      </c>
    </row>
    <row r="9" spans="1:3" x14ac:dyDescent="0.3">
      <c r="A9" s="16">
        <v>43934</v>
      </c>
      <c r="B9" s="4" t="str">
        <f t="shared" si="0"/>
        <v>Mon</v>
      </c>
      <c r="C9" t="s">
        <v>374</v>
      </c>
    </row>
    <row r="10" spans="1:3" x14ac:dyDescent="0.3">
      <c r="A10" s="16">
        <v>43946</v>
      </c>
      <c r="B10" s="4" t="str">
        <f t="shared" si="0"/>
        <v>Sat</v>
      </c>
      <c r="C10" t="s">
        <v>375</v>
      </c>
    </row>
    <row r="11" spans="1:3" x14ac:dyDescent="0.3">
      <c r="A11" s="16">
        <v>43990</v>
      </c>
      <c r="B11" s="4" t="str">
        <f t="shared" si="0"/>
        <v>Mon</v>
      </c>
      <c r="C11" t="s">
        <v>376</v>
      </c>
    </row>
    <row r="12" spans="1:3" x14ac:dyDescent="0.3">
      <c r="A12" s="16">
        <v>44109</v>
      </c>
      <c r="B12" s="4" t="str">
        <f t="shared" si="0"/>
        <v>Mon</v>
      </c>
      <c r="C12" t="s">
        <v>370</v>
      </c>
    </row>
    <row r="13" spans="1:3" x14ac:dyDescent="0.3">
      <c r="A13" s="16">
        <v>44190</v>
      </c>
      <c r="B13" s="4" t="str">
        <f t="shared" si="0"/>
        <v>Fri</v>
      </c>
      <c r="C13" t="s">
        <v>377</v>
      </c>
    </row>
    <row r="14" spans="1:3" x14ac:dyDescent="0.3">
      <c r="A14" s="16">
        <v>44191</v>
      </c>
      <c r="B14" s="4" t="str">
        <f t="shared" si="0"/>
        <v>Sat</v>
      </c>
      <c r="C14" t="s">
        <v>378</v>
      </c>
    </row>
    <row r="15" spans="1:3" x14ac:dyDescent="0.3">
      <c r="A15" s="16">
        <v>44193</v>
      </c>
      <c r="B15" s="4" t="str">
        <f t="shared" si="0"/>
        <v>Mon</v>
      </c>
      <c r="C15" t="s">
        <v>379</v>
      </c>
    </row>
    <row r="19" spans="1:3" x14ac:dyDescent="0.3">
      <c r="A19" t="s">
        <v>396</v>
      </c>
      <c r="B19"/>
    </row>
    <row r="20" spans="1:3" x14ac:dyDescent="0.3">
      <c r="A20" s="20" t="s">
        <v>397</v>
      </c>
      <c r="B20" s="20" t="s">
        <v>398</v>
      </c>
      <c r="C20" s="20"/>
    </row>
    <row r="21" spans="1:3" x14ac:dyDescent="0.3">
      <c r="A21" t="s">
        <v>381</v>
      </c>
      <c r="B21" t="s">
        <v>382</v>
      </c>
    </row>
    <row r="22" spans="1:3" x14ac:dyDescent="0.3">
      <c r="A22">
        <v>2</v>
      </c>
      <c r="B22" t="s">
        <v>383</v>
      </c>
    </row>
    <row r="23" spans="1:3" x14ac:dyDescent="0.3">
      <c r="A23">
        <v>3</v>
      </c>
      <c r="B23" t="s">
        <v>384</v>
      </c>
    </row>
    <row r="24" spans="1:3" x14ac:dyDescent="0.3">
      <c r="A24">
        <v>4</v>
      </c>
      <c r="B24" t="s">
        <v>385</v>
      </c>
    </row>
    <row r="25" spans="1:3" x14ac:dyDescent="0.3">
      <c r="A25">
        <v>5</v>
      </c>
      <c r="B25" t="s">
        <v>386</v>
      </c>
    </row>
    <row r="26" spans="1:3" x14ac:dyDescent="0.3">
      <c r="A26">
        <v>6</v>
      </c>
      <c r="B26" t="s">
        <v>387</v>
      </c>
    </row>
    <row r="27" spans="1:3" x14ac:dyDescent="0.3">
      <c r="A27">
        <v>7</v>
      </c>
      <c r="B27" t="s">
        <v>388</v>
      </c>
    </row>
    <row r="28" spans="1:3" x14ac:dyDescent="0.3">
      <c r="A28">
        <v>11</v>
      </c>
      <c r="B28" t="s">
        <v>389</v>
      </c>
    </row>
    <row r="29" spans="1:3" x14ac:dyDescent="0.3">
      <c r="A29">
        <v>12</v>
      </c>
      <c r="B29" t="s">
        <v>390</v>
      </c>
    </row>
    <row r="30" spans="1:3" x14ac:dyDescent="0.3">
      <c r="A30">
        <v>13</v>
      </c>
      <c r="B30" t="s">
        <v>391</v>
      </c>
    </row>
    <row r="31" spans="1:3" x14ac:dyDescent="0.3">
      <c r="A31">
        <v>14</v>
      </c>
      <c r="B31" t="s">
        <v>392</v>
      </c>
    </row>
    <row r="32" spans="1:3" x14ac:dyDescent="0.3">
      <c r="A32">
        <v>15</v>
      </c>
      <c r="B32" t="s">
        <v>393</v>
      </c>
    </row>
    <row r="33" spans="1:2" x14ac:dyDescent="0.3">
      <c r="A33">
        <v>16</v>
      </c>
      <c r="B33" t="s">
        <v>394</v>
      </c>
    </row>
    <row r="34" spans="1:2" x14ac:dyDescent="0.3">
      <c r="A34">
        <v>17</v>
      </c>
      <c r="B34" t="s">
        <v>395</v>
      </c>
    </row>
    <row r="35" spans="1:2" x14ac:dyDescent="0.3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2022-04-29T22:12:31Z</dcterms:modified>
</cp:coreProperties>
</file>