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Fundamentals for Data Analysis\C1W2-Workbooks\"/>
    </mc:Choice>
  </mc:AlternateContent>
  <xr:revisionPtr revIDLastSave="0" documentId="13_ncr:1_{3AD33F05-C8EA-42E9-A2CE-DC7B4D74FA73}" xr6:coauthVersionLast="47" xr6:coauthVersionMax="47" xr10:uidLastSave="{00000000-0000-0000-0000-000000000000}"/>
  <bookViews>
    <workbookView xWindow="-108" yWindow="-108" windowWidth="22080" windowHeight="13176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5" i="1"/>
  <c r="M6" i="1"/>
  <c r="M11" i="1"/>
  <c r="M12" i="1"/>
  <c r="M13" i="1"/>
  <c r="M14" i="1"/>
  <c r="M19" i="1"/>
  <c r="M20" i="1"/>
  <c r="M21" i="1"/>
  <c r="M22" i="1"/>
  <c r="M27" i="1"/>
  <c r="M28" i="1"/>
  <c r="M29" i="1"/>
  <c r="M30" i="1"/>
  <c r="M35" i="1"/>
  <c r="M36" i="1"/>
  <c r="M37" i="1"/>
  <c r="M38" i="1"/>
  <c r="M43" i="1"/>
  <c r="M44" i="1"/>
  <c r="M45" i="1"/>
  <c r="M46" i="1"/>
  <c r="M51" i="1"/>
  <c r="M52" i="1"/>
  <c r="M53" i="1"/>
  <c r="M54" i="1"/>
  <c r="M59" i="1"/>
  <c r="M60" i="1"/>
  <c r="M61" i="1"/>
  <c r="M62" i="1"/>
  <c r="M67" i="1"/>
  <c r="M68" i="1"/>
  <c r="M69" i="1"/>
  <c r="M70" i="1"/>
  <c r="M75" i="1"/>
  <c r="M76" i="1"/>
  <c r="M77" i="1"/>
  <c r="M78" i="1"/>
  <c r="M83" i="1"/>
  <c r="M84" i="1"/>
  <c r="M85" i="1"/>
  <c r="M86" i="1"/>
  <c r="L6" i="1"/>
  <c r="L7" i="1"/>
  <c r="M7" i="1" s="1"/>
  <c r="L8" i="1"/>
  <c r="M8" i="1" s="1"/>
  <c r="L9" i="1"/>
  <c r="M9" i="1" s="1"/>
  <c r="L10" i="1"/>
  <c r="M10" i="1" s="1"/>
  <c r="L11" i="1"/>
  <c r="L12" i="1"/>
  <c r="L13" i="1"/>
  <c r="L14" i="1"/>
  <c r="L15" i="1"/>
  <c r="M15" i="1" s="1"/>
  <c r="L16" i="1"/>
  <c r="M16" i="1" s="1"/>
  <c r="L17" i="1"/>
  <c r="M17" i="1" s="1"/>
  <c r="L18" i="1"/>
  <c r="M18" i="1" s="1"/>
  <c r="L19" i="1"/>
  <c r="L20" i="1"/>
  <c r="L21" i="1"/>
  <c r="L22" i="1"/>
  <c r="L23" i="1"/>
  <c r="M23" i="1" s="1"/>
  <c r="L24" i="1"/>
  <c r="M24" i="1" s="1"/>
  <c r="L25" i="1"/>
  <c r="M25" i="1" s="1"/>
  <c r="L26" i="1"/>
  <c r="M26" i="1" s="1"/>
  <c r="L27" i="1"/>
  <c r="L28" i="1"/>
  <c r="L29" i="1"/>
  <c r="L30" i="1"/>
  <c r="L31" i="1"/>
  <c r="M31" i="1" s="1"/>
  <c r="L32" i="1"/>
  <c r="M32" i="1" s="1"/>
  <c r="L33" i="1"/>
  <c r="M33" i="1" s="1"/>
  <c r="L34" i="1"/>
  <c r="M34" i="1" s="1"/>
  <c r="L35" i="1"/>
  <c r="L36" i="1"/>
  <c r="L37" i="1"/>
  <c r="L38" i="1"/>
  <c r="L39" i="1"/>
  <c r="M39" i="1" s="1"/>
  <c r="L40" i="1"/>
  <c r="M40" i="1" s="1"/>
  <c r="L41" i="1"/>
  <c r="M41" i="1" s="1"/>
  <c r="L42" i="1"/>
  <c r="M42" i="1" s="1"/>
  <c r="L43" i="1"/>
  <c r="L44" i="1"/>
  <c r="L45" i="1"/>
  <c r="L46" i="1"/>
  <c r="L47" i="1"/>
  <c r="M47" i="1" s="1"/>
  <c r="L48" i="1"/>
  <c r="M48" i="1" s="1"/>
  <c r="L49" i="1"/>
  <c r="M49" i="1" s="1"/>
  <c r="L50" i="1"/>
  <c r="M50" i="1" s="1"/>
  <c r="L51" i="1"/>
  <c r="L52" i="1"/>
  <c r="L53" i="1"/>
  <c r="L54" i="1"/>
  <c r="L55" i="1"/>
  <c r="M55" i="1" s="1"/>
  <c r="L56" i="1"/>
  <c r="M56" i="1" s="1"/>
  <c r="L57" i="1"/>
  <c r="M57" i="1" s="1"/>
  <c r="L58" i="1"/>
  <c r="M58" i="1" s="1"/>
  <c r="L59" i="1"/>
  <c r="L60" i="1"/>
  <c r="L61" i="1"/>
  <c r="L62" i="1"/>
  <c r="L63" i="1"/>
  <c r="M63" i="1" s="1"/>
  <c r="L64" i="1"/>
  <c r="M64" i="1" s="1"/>
  <c r="L65" i="1"/>
  <c r="M65" i="1" s="1"/>
  <c r="L66" i="1"/>
  <c r="M66" i="1" s="1"/>
  <c r="L67" i="1"/>
  <c r="L68" i="1"/>
  <c r="L69" i="1"/>
  <c r="L70" i="1"/>
  <c r="L71" i="1"/>
  <c r="M71" i="1" s="1"/>
  <c r="L72" i="1"/>
  <c r="M72" i="1" s="1"/>
  <c r="L73" i="1"/>
  <c r="M73" i="1" s="1"/>
  <c r="L74" i="1"/>
  <c r="M74" i="1" s="1"/>
  <c r="L75" i="1"/>
  <c r="L76" i="1"/>
  <c r="L77" i="1"/>
  <c r="L78" i="1"/>
  <c r="L79" i="1"/>
  <c r="M79" i="1" s="1"/>
  <c r="L80" i="1"/>
  <c r="M80" i="1" s="1"/>
  <c r="L81" i="1"/>
  <c r="M81" i="1" s="1"/>
  <c r="L82" i="1"/>
  <c r="M82" i="1" s="1"/>
  <c r="L83" i="1"/>
  <c r="L84" i="1"/>
  <c r="L85" i="1"/>
  <c r="L86" i="1"/>
  <c r="L87" i="1"/>
  <c r="M87" i="1" s="1"/>
  <c r="L88" i="1"/>
  <c r="M88" i="1" s="1"/>
  <c r="L5" i="1"/>
  <c r="M5" i="1" s="1"/>
  <c r="K37" i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5" i="1"/>
  <c r="K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5" i="1"/>
  <c r="H5" i="1" s="1"/>
  <c r="F92" i="1" a="1"/>
  <c r="F92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5" i="1"/>
  <c r="F5" i="1" s="1"/>
  <c r="I5" i="1"/>
  <c r="Q5" i="1" s="1"/>
  <c r="I6" i="1"/>
  <c r="Q6" i="1" s="1"/>
  <c r="I7" i="1"/>
  <c r="AB7" i="1" s="1"/>
  <c r="I8" i="1"/>
  <c r="AB8" i="1" s="1"/>
  <c r="I9" i="1"/>
  <c r="Q9" i="1" s="1"/>
  <c r="I10" i="1"/>
  <c r="P10" i="1" s="1"/>
  <c r="I11" i="1"/>
  <c r="AB11" i="1" s="1"/>
  <c r="I12" i="1"/>
  <c r="AB12" i="1" s="1"/>
  <c r="I13" i="1"/>
  <c r="AB13" i="1" s="1"/>
  <c r="I14" i="1"/>
  <c r="AB14" i="1" s="1"/>
  <c r="I15" i="1"/>
  <c r="AB15" i="1" s="1"/>
  <c r="I16" i="1"/>
  <c r="AB16" i="1" s="1"/>
  <c r="I17" i="1"/>
  <c r="AB17" i="1" s="1"/>
  <c r="I18" i="1"/>
  <c r="Q18" i="1" s="1"/>
  <c r="I19" i="1"/>
  <c r="AB19" i="1" s="1"/>
  <c r="I20" i="1"/>
  <c r="AB20" i="1" s="1"/>
  <c r="I21" i="1"/>
  <c r="Q21" i="1" s="1"/>
  <c r="I22" i="1"/>
  <c r="AB22" i="1" s="1"/>
  <c r="I23" i="1"/>
  <c r="AB23" i="1" s="1"/>
  <c r="I24" i="1"/>
  <c r="AB24" i="1" s="1"/>
  <c r="I25" i="1"/>
  <c r="Q25" i="1" s="1"/>
  <c r="I26" i="1"/>
  <c r="Q26" i="1" s="1"/>
  <c r="I27" i="1"/>
  <c r="AB27" i="1" s="1"/>
  <c r="I28" i="1"/>
  <c r="AB28" i="1" s="1"/>
  <c r="I29" i="1"/>
  <c r="AB29" i="1" s="1"/>
  <c r="I30" i="1"/>
  <c r="AB30" i="1" s="1"/>
  <c r="I31" i="1"/>
  <c r="AB31" i="1" s="1"/>
  <c r="I32" i="1"/>
  <c r="AB32" i="1" s="1"/>
  <c r="I33" i="1"/>
  <c r="AB33" i="1" s="1"/>
  <c r="I34" i="1"/>
  <c r="AB34" i="1" s="1"/>
  <c r="I35" i="1"/>
  <c r="AB35" i="1" s="1"/>
  <c r="I36" i="1"/>
  <c r="AB36" i="1" s="1"/>
  <c r="I37" i="1"/>
  <c r="Q37" i="1" s="1"/>
  <c r="I38" i="1"/>
  <c r="AB38" i="1" s="1"/>
  <c r="I39" i="1"/>
  <c r="AB39" i="1" s="1"/>
  <c r="I40" i="1"/>
  <c r="AB40" i="1" s="1"/>
  <c r="I41" i="1"/>
  <c r="Q41" i="1" s="1"/>
  <c r="I42" i="1"/>
  <c r="Q42" i="1" s="1"/>
  <c r="I43" i="1"/>
  <c r="AB43" i="1" s="1"/>
  <c r="I44" i="1"/>
  <c r="AB44" i="1" s="1"/>
  <c r="I45" i="1"/>
  <c r="AB45" i="1" s="1"/>
  <c r="I46" i="1"/>
  <c r="AB46" i="1" s="1"/>
  <c r="I47" i="1"/>
  <c r="AB47" i="1" s="1"/>
  <c r="I48" i="1"/>
  <c r="AB48" i="1" s="1"/>
  <c r="I49" i="1"/>
  <c r="AB49" i="1" s="1"/>
  <c r="I50" i="1"/>
  <c r="P50" i="1" s="1"/>
  <c r="I51" i="1"/>
  <c r="AB51" i="1" s="1"/>
  <c r="I52" i="1"/>
  <c r="AB52" i="1" s="1"/>
  <c r="I53" i="1"/>
  <c r="Q53" i="1" s="1"/>
  <c r="I54" i="1"/>
  <c r="AB54" i="1" s="1"/>
  <c r="I55" i="1"/>
  <c r="AB55" i="1" s="1"/>
  <c r="I56" i="1"/>
  <c r="AB56" i="1" s="1"/>
  <c r="I57" i="1"/>
  <c r="Q57" i="1" s="1"/>
  <c r="I58" i="1"/>
  <c r="AB58" i="1" s="1"/>
  <c r="I59" i="1"/>
  <c r="AB59" i="1" s="1"/>
  <c r="I60" i="1"/>
  <c r="AB60" i="1" s="1"/>
  <c r="I61" i="1"/>
  <c r="AB61" i="1" s="1"/>
  <c r="I62" i="1"/>
  <c r="AB62" i="1" s="1"/>
  <c r="I63" i="1"/>
  <c r="AB63" i="1" s="1"/>
  <c r="I64" i="1"/>
  <c r="AB64" i="1" s="1"/>
  <c r="I65" i="1"/>
  <c r="AB65" i="1" s="1"/>
  <c r="I66" i="1"/>
  <c r="AB66" i="1" s="1"/>
  <c r="I67" i="1"/>
  <c r="AB67" i="1" s="1"/>
  <c r="I68" i="1"/>
  <c r="AB68" i="1" s="1"/>
  <c r="I69" i="1"/>
  <c r="Q69" i="1" s="1"/>
  <c r="I70" i="1"/>
  <c r="AB70" i="1" s="1"/>
  <c r="I71" i="1"/>
  <c r="AB71" i="1" s="1"/>
  <c r="I72" i="1"/>
  <c r="AB72" i="1" s="1"/>
  <c r="I73" i="1"/>
  <c r="AB73" i="1" s="1"/>
  <c r="I74" i="1"/>
  <c r="AB74" i="1" s="1"/>
  <c r="I75" i="1"/>
  <c r="AB75" i="1" s="1"/>
  <c r="I76" i="1"/>
  <c r="AB76" i="1" s="1"/>
  <c r="I77" i="1"/>
  <c r="AB77" i="1" s="1"/>
  <c r="I78" i="1"/>
  <c r="AB78" i="1" s="1"/>
  <c r="I79" i="1"/>
  <c r="AB79" i="1" s="1"/>
  <c r="I80" i="1"/>
  <c r="AB80" i="1" s="1"/>
  <c r="I81" i="1"/>
  <c r="AB81" i="1" s="1"/>
  <c r="I82" i="1"/>
  <c r="P82" i="1" s="1"/>
  <c r="I83" i="1"/>
  <c r="AB83" i="1" s="1"/>
  <c r="I84" i="1"/>
  <c r="AB84" i="1" s="1"/>
  <c r="I85" i="1"/>
  <c r="Q85" i="1" s="1"/>
  <c r="I86" i="1"/>
  <c r="AB86" i="1" s="1"/>
  <c r="I87" i="1"/>
  <c r="AB87" i="1" s="1"/>
  <c r="I88" i="1"/>
  <c r="AB88" i="1" s="1"/>
  <c r="M90" i="1" l="1"/>
  <c r="M89" i="1"/>
  <c r="Z65" i="1"/>
  <c r="Z57" i="1"/>
  <c r="Z49" i="1"/>
  <c r="Z41" i="1"/>
  <c r="Z33" i="1"/>
  <c r="Z5" i="1"/>
  <c r="Z25" i="1"/>
  <c r="Z81" i="1"/>
  <c r="Z17" i="1"/>
  <c r="Z73" i="1"/>
  <c r="Z9" i="1"/>
  <c r="Y67" i="1"/>
  <c r="Y59" i="1"/>
  <c r="Z88" i="1"/>
  <c r="Z80" i="1"/>
  <c r="Z72" i="1"/>
  <c r="Z64" i="1"/>
  <c r="Z56" i="1"/>
  <c r="Z48" i="1"/>
  <c r="Z40" i="1"/>
  <c r="Z32" i="1"/>
  <c r="Z24" i="1"/>
  <c r="Z16" i="1"/>
  <c r="Z8" i="1"/>
  <c r="Y51" i="1"/>
  <c r="Z87" i="1"/>
  <c r="Z79" i="1"/>
  <c r="Z71" i="1"/>
  <c r="Z63" i="1"/>
  <c r="Z55" i="1"/>
  <c r="Z47" i="1"/>
  <c r="Z39" i="1"/>
  <c r="Z31" i="1"/>
  <c r="Z23" i="1"/>
  <c r="Z15" i="1"/>
  <c r="Z7" i="1"/>
  <c r="Q31" i="1"/>
  <c r="Y43" i="1"/>
  <c r="Z86" i="1"/>
  <c r="Z78" i="1"/>
  <c r="Z70" i="1"/>
  <c r="Z62" i="1"/>
  <c r="Z54" i="1"/>
  <c r="Z46" i="1"/>
  <c r="Z38" i="1"/>
  <c r="Z30" i="1"/>
  <c r="Z22" i="1"/>
  <c r="Z14" i="1"/>
  <c r="Z6" i="1"/>
  <c r="Y35" i="1"/>
  <c r="Z85" i="1"/>
  <c r="Z77" i="1"/>
  <c r="Z69" i="1"/>
  <c r="Z61" i="1"/>
  <c r="Z53" i="1"/>
  <c r="Z45" i="1"/>
  <c r="Z37" i="1"/>
  <c r="Z29" i="1"/>
  <c r="Z21" i="1"/>
  <c r="Z13" i="1"/>
  <c r="Y27" i="1"/>
  <c r="Z84" i="1"/>
  <c r="Z76" i="1"/>
  <c r="Z68" i="1"/>
  <c r="Z60" i="1"/>
  <c r="Z52" i="1"/>
  <c r="Z44" i="1"/>
  <c r="Z36" i="1"/>
  <c r="Z28" i="1"/>
  <c r="Z20" i="1"/>
  <c r="Z12" i="1"/>
  <c r="Y83" i="1"/>
  <c r="Y19" i="1"/>
  <c r="Z83" i="1"/>
  <c r="Z75" i="1"/>
  <c r="Z67" i="1"/>
  <c r="Z59" i="1"/>
  <c r="Z51" i="1"/>
  <c r="Z43" i="1"/>
  <c r="Z35" i="1"/>
  <c r="Z27" i="1"/>
  <c r="Z19" i="1"/>
  <c r="Z11" i="1"/>
  <c r="Y75" i="1"/>
  <c r="Y11" i="1"/>
  <c r="Z82" i="1"/>
  <c r="Z74" i="1"/>
  <c r="Z66" i="1"/>
  <c r="Z58" i="1"/>
  <c r="Z50" i="1"/>
  <c r="Z42" i="1"/>
  <c r="Z34" i="1"/>
  <c r="Z26" i="1"/>
  <c r="Z18" i="1"/>
  <c r="Z10" i="1"/>
  <c r="Q51" i="1"/>
  <c r="Q43" i="1"/>
  <c r="Y5" i="1"/>
  <c r="Y85" i="1"/>
  <c r="AA85" i="1" s="1"/>
  <c r="Y77" i="1"/>
  <c r="AA77" i="1" s="1"/>
  <c r="Y69" i="1"/>
  <c r="AA69" i="1" s="1"/>
  <c r="Y61" i="1"/>
  <c r="AA61" i="1" s="1"/>
  <c r="Y53" i="1"/>
  <c r="AA53" i="1" s="1"/>
  <c r="Y45" i="1"/>
  <c r="AA45" i="1" s="1"/>
  <c r="Y37" i="1"/>
  <c r="AA37" i="1" s="1"/>
  <c r="Y29" i="1"/>
  <c r="AA29" i="1" s="1"/>
  <c r="Y21" i="1"/>
  <c r="AA21" i="1" s="1"/>
  <c r="Y13" i="1"/>
  <c r="AA13" i="1" s="1"/>
  <c r="Q59" i="1"/>
  <c r="Q35" i="1"/>
  <c r="Y84" i="1"/>
  <c r="Y76" i="1"/>
  <c r="Y68" i="1"/>
  <c r="Y60" i="1"/>
  <c r="AA60" i="1" s="1"/>
  <c r="Y52" i="1"/>
  <c r="AA52" i="1" s="1"/>
  <c r="Y44" i="1"/>
  <c r="Y36" i="1"/>
  <c r="Y28" i="1"/>
  <c r="AA28" i="1" s="1"/>
  <c r="Y20" i="1"/>
  <c r="Y12" i="1"/>
  <c r="Q84" i="1"/>
  <c r="Y82" i="1"/>
  <c r="Y74" i="1"/>
  <c r="Y66" i="1"/>
  <c r="Y58" i="1"/>
  <c r="AA58" i="1" s="1"/>
  <c r="Y50" i="1"/>
  <c r="AA50" i="1" s="1"/>
  <c r="Y42" i="1"/>
  <c r="Y34" i="1"/>
  <c r="Y26" i="1"/>
  <c r="Y18" i="1"/>
  <c r="Y10" i="1"/>
  <c r="Y81" i="1"/>
  <c r="Y73" i="1"/>
  <c r="AA73" i="1" s="1"/>
  <c r="Y65" i="1"/>
  <c r="AA65" i="1" s="1"/>
  <c r="Y57" i="1"/>
  <c r="AA57" i="1" s="1"/>
  <c r="Y49" i="1"/>
  <c r="AA49" i="1" s="1"/>
  <c r="Y41" i="1"/>
  <c r="Y33" i="1"/>
  <c r="AA33" i="1" s="1"/>
  <c r="Y25" i="1"/>
  <c r="Y17" i="1"/>
  <c r="AA17" i="1" s="1"/>
  <c r="Y9" i="1"/>
  <c r="AA9" i="1" s="1"/>
  <c r="Q68" i="1"/>
  <c r="Q20" i="1"/>
  <c r="Y88" i="1"/>
  <c r="Y80" i="1"/>
  <c r="Y72" i="1"/>
  <c r="Y64" i="1"/>
  <c r="AA64" i="1" s="1"/>
  <c r="Y56" i="1"/>
  <c r="AA56" i="1" s="1"/>
  <c r="Y48" i="1"/>
  <c r="Y40" i="1"/>
  <c r="Y32" i="1"/>
  <c r="AA32" i="1" s="1"/>
  <c r="Y24" i="1"/>
  <c r="Y16" i="1"/>
  <c r="Y8" i="1"/>
  <c r="Y87" i="1"/>
  <c r="AA87" i="1" s="1"/>
  <c r="Y79" i="1"/>
  <c r="Y71" i="1"/>
  <c r="Y63" i="1"/>
  <c r="AA63" i="1" s="1"/>
  <c r="Y55" i="1"/>
  <c r="Y47" i="1"/>
  <c r="Y39" i="1"/>
  <c r="Y31" i="1"/>
  <c r="AA31" i="1" s="1"/>
  <c r="Y23" i="1"/>
  <c r="AA23" i="1" s="1"/>
  <c r="Y15" i="1"/>
  <c r="Y7" i="1"/>
  <c r="Y86" i="1"/>
  <c r="Y78" i="1"/>
  <c r="Y70" i="1"/>
  <c r="AA70" i="1" s="1"/>
  <c r="Y62" i="1"/>
  <c r="AA62" i="1" s="1"/>
  <c r="Y54" i="1"/>
  <c r="Y46" i="1"/>
  <c r="Y38" i="1"/>
  <c r="AA38" i="1" s="1"/>
  <c r="Y30" i="1"/>
  <c r="Y22" i="1"/>
  <c r="Y14" i="1"/>
  <c r="Y6" i="1"/>
  <c r="AA6" i="1" s="1"/>
  <c r="H92" i="1" a="1"/>
  <c r="H92" i="1" s="1"/>
  <c r="H91" i="1"/>
  <c r="H90" i="1"/>
  <c r="Q83" i="1"/>
  <c r="Q27" i="1"/>
  <c r="Q75" i="1"/>
  <c r="Q19" i="1"/>
  <c r="Q67" i="1"/>
  <c r="Q11" i="1"/>
  <c r="Q52" i="1"/>
  <c r="Q48" i="1"/>
  <c r="Q36" i="1"/>
  <c r="Q56" i="1"/>
  <c r="Q63" i="1"/>
  <c r="Q16" i="1"/>
  <c r="F90" i="1"/>
  <c r="P67" i="1"/>
  <c r="Q87" i="1"/>
  <c r="Q23" i="1"/>
  <c r="Q79" i="1"/>
  <c r="Q47" i="1"/>
  <c r="Q15" i="1"/>
  <c r="P51" i="1"/>
  <c r="F89" i="1"/>
  <c r="F91" i="1" s="1"/>
  <c r="F93" i="1" s="1"/>
  <c r="Q55" i="1"/>
  <c r="Q71" i="1"/>
  <c r="Q39" i="1"/>
  <c r="Q7" i="1"/>
  <c r="Q8" i="1"/>
  <c r="P59" i="1"/>
  <c r="Q40" i="1"/>
  <c r="P43" i="1"/>
  <c r="Q80" i="1"/>
  <c r="P35" i="1"/>
  <c r="Q88" i="1"/>
  <c r="P27" i="1"/>
  <c r="Q50" i="1"/>
  <c r="Q24" i="1"/>
  <c r="P83" i="1"/>
  <c r="P19" i="1"/>
  <c r="Q72" i="1"/>
  <c r="Q32" i="1"/>
  <c r="Q64" i="1"/>
  <c r="P75" i="1"/>
  <c r="P11" i="1"/>
  <c r="AB10" i="1"/>
  <c r="Q58" i="1"/>
  <c r="Q34" i="1"/>
  <c r="AB82" i="1"/>
  <c r="AB50" i="1"/>
  <c r="AB18" i="1"/>
  <c r="P85" i="1"/>
  <c r="P77" i="1"/>
  <c r="P69" i="1"/>
  <c r="P61" i="1"/>
  <c r="P53" i="1"/>
  <c r="P45" i="1"/>
  <c r="P37" i="1"/>
  <c r="P29" i="1"/>
  <c r="P21" i="1"/>
  <c r="P13" i="1"/>
  <c r="Q82" i="1"/>
  <c r="Q74" i="1"/>
  <c r="Q10" i="1"/>
  <c r="P84" i="1"/>
  <c r="P76" i="1"/>
  <c r="P68" i="1"/>
  <c r="P60" i="1"/>
  <c r="P52" i="1"/>
  <c r="P44" i="1"/>
  <c r="P36" i="1"/>
  <c r="P28" i="1"/>
  <c r="P20" i="1"/>
  <c r="P12" i="1"/>
  <c r="AB69" i="1"/>
  <c r="AB37" i="1"/>
  <c r="P74" i="1"/>
  <c r="P66" i="1"/>
  <c r="P58" i="1"/>
  <c r="P42" i="1"/>
  <c r="P34" i="1"/>
  <c r="P26" i="1"/>
  <c r="P18" i="1"/>
  <c r="AB42" i="1"/>
  <c r="Q66" i="1"/>
  <c r="P5" i="1"/>
  <c r="P81" i="1"/>
  <c r="P73" i="1"/>
  <c r="P65" i="1"/>
  <c r="P57" i="1"/>
  <c r="P49" i="1"/>
  <c r="P41" i="1"/>
  <c r="P33" i="1"/>
  <c r="P25" i="1"/>
  <c r="P17" i="1"/>
  <c r="P9" i="1"/>
  <c r="P88" i="1"/>
  <c r="P80" i="1"/>
  <c r="P72" i="1"/>
  <c r="P64" i="1"/>
  <c r="P56" i="1"/>
  <c r="P48" i="1"/>
  <c r="P40" i="1"/>
  <c r="P32" i="1"/>
  <c r="P24" i="1"/>
  <c r="P16" i="1"/>
  <c r="P8" i="1"/>
  <c r="Q73" i="1"/>
  <c r="AB26" i="1"/>
  <c r="P87" i="1"/>
  <c r="P79" i="1"/>
  <c r="P71" i="1"/>
  <c r="P63" i="1"/>
  <c r="P55" i="1"/>
  <c r="P47" i="1"/>
  <c r="P39" i="1"/>
  <c r="P31" i="1"/>
  <c r="P23" i="1"/>
  <c r="P15" i="1"/>
  <c r="P7" i="1"/>
  <c r="AB85" i="1"/>
  <c r="AB53" i="1"/>
  <c r="AB21" i="1"/>
  <c r="P86" i="1"/>
  <c r="P78" i="1"/>
  <c r="P70" i="1"/>
  <c r="P62" i="1"/>
  <c r="P54" i="1"/>
  <c r="P46" i="1"/>
  <c r="P38" i="1"/>
  <c r="P30" i="1"/>
  <c r="P22" i="1"/>
  <c r="P14" i="1"/>
  <c r="P6" i="1"/>
  <c r="Q78" i="1"/>
  <c r="Q62" i="1"/>
  <c r="Q46" i="1"/>
  <c r="Q30" i="1"/>
  <c r="Q14" i="1"/>
  <c r="AB5" i="1"/>
  <c r="AB57" i="1"/>
  <c r="AB41" i="1"/>
  <c r="AB25" i="1"/>
  <c r="AB9" i="1"/>
  <c r="Q86" i="1"/>
  <c r="Q70" i="1"/>
  <c r="Q54" i="1"/>
  <c r="Q38" i="1"/>
  <c r="Q22" i="1"/>
  <c r="AB6" i="1"/>
  <c r="Q81" i="1"/>
  <c r="Q77" i="1"/>
  <c r="Q65" i="1"/>
  <c r="Q61" i="1"/>
  <c r="Q49" i="1"/>
  <c r="Q45" i="1"/>
  <c r="Q33" i="1"/>
  <c r="Q29" i="1"/>
  <c r="Q17" i="1"/>
  <c r="Q13" i="1"/>
  <c r="Q76" i="1"/>
  <c r="Q60" i="1"/>
  <c r="Q44" i="1"/>
  <c r="Q28" i="1"/>
  <c r="Q12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AA40" i="1" l="1"/>
  <c r="AA7" i="1"/>
  <c r="AA71" i="1"/>
  <c r="AA36" i="1"/>
  <c r="AA46" i="1"/>
  <c r="AA41" i="1"/>
  <c r="AA34" i="1"/>
  <c r="AA26" i="1"/>
  <c r="AA14" i="1"/>
  <c r="AA78" i="1"/>
  <c r="AA55" i="1"/>
  <c r="AA20" i="1"/>
  <c r="AA84" i="1"/>
  <c r="AA81" i="1"/>
  <c r="AA66" i="1"/>
  <c r="AA8" i="1"/>
  <c r="AA72" i="1"/>
  <c r="AA39" i="1"/>
  <c r="AA68" i="1"/>
  <c r="AA16" i="1"/>
  <c r="AA80" i="1"/>
  <c r="AA47" i="1"/>
  <c r="AA24" i="1"/>
  <c r="AA88" i="1"/>
  <c r="AA12" i="1"/>
  <c r="AA76" i="1"/>
  <c r="AA22" i="1"/>
  <c r="AA30" i="1"/>
  <c r="AA25" i="1"/>
  <c r="AA10" i="1"/>
  <c r="AA74" i="1"/>
  <c r="AA86" i="1"/>
  <c r="AA18" i="1"/>
  <c r="AA82" i="1"/>
  <c r="AA5" i="1"/>
  <c r="AA54" i="1"/>
  <c r="AA35" i="1"/>
  <c r="AA19" i="1"/>
  <c r="AA51" i="1"/>
  <c r="AA83" i="1"/>
  <c r="AA42" i="1"/>
  <c r="AA43" i="1"/>
  <c r="AA48" i="1"/>
  <c r="AA11" i="1"/>
  <c r="AA27" i="1"/>
  <c r="AA59" i="1"/>
  <c r="AA15" i="1"/>
  <c r="AA79" i="1"/>
  <c r="AA44" i="1"/>
  <c r="AA75" i="1"/>
  <c r="AA67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5" i="1"/>
  <c r="B2" i="1"/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B5" i="5" l="1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<sst xmlns="http://schemas.openxmlformats.org/spreadsheetml/2006/main" count="865" uniqueCount="418">
  <si>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</si>
  <si>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</si>
  <si>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</si>
  <si>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</si>
  <si>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</si>
  <si>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</si>
  <si>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</si>
  <si>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</si>
  <si>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</si>
  <si>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</si>
  <si>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</si>
  <si>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</si>
  <si>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</si>
  <si>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</si>
  <si>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</si>
  <si>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</si>
  <si>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</si>
  <si>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</si>
  <si>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</si>
  <si>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</si>
  <si>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</si>
  <si>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</si>
  <si>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</si>
  <si>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</si>
  <si>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</si>
  <si>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</si>
  <si>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</si>
  <si>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</si>
  <si>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</si>
  <si>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</si>
  <si>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</si>
  <si>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</si>
  <si>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</si>
  <si>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</si>
  <si>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</si>
  <si>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</si>
  <si>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</si>
  <si>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</si>
  <si>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</si>
  <si>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</si>
  <si>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</si>
  <si>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</si>
  <si>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</si>
  <si>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</si>
  <si>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</si>
  <si>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</si>
  <si>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</si>
  <si>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</si>
  <si>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</si>
  <si>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</si>
  <si>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</si>
  <si>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</si>
  <si>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</si>
  <si>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</si>
  <si>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</si>
  <si>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</si>
  <si>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</si>
  <si>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</si>
  <si>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</si>
  <si>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</si>
  <si>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</si>
  <si>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</si>
  <si>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</si>
  <si>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</si>
  <si>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</si>
  <si>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</si>
  <si>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</si>
  <si>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</si>
  <si>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</si>
  <si>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</si>
  <si>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</si>
  <si>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</si>
  <si>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</si>
  <si>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</si>
  <si>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</si>
  <si>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</si>
  <si>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</si>
  <si>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</si>
  <si>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</si>
  <si>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</si>
  <si>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</si>
  <si>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</si>
  <si>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</si>
  <si>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</si>
  <si>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</si>
  <si>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</si>
  <si>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</si>
  <si>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</si>
  <si>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</si>
  <si>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</si>
  <si>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</si>
  <si>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</si>
  <si>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</si>
  <si>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</si>
  <si>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</si>
  <si>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</si>
  <si>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</si>
  <si>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</si>
  <si>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</si>
  <si>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</si>
  <si>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</si>
  <si>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</si>
  <si>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</si>
  <si>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</si>
  <si>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</si>
  <si>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</si>
  <si>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</si>
  <si>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</si>
  <si>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</si>
  <si>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</si>
  <si>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</si>
  <si>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</si>
  <si>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</si>
  <si>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</si>
  <si>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</si>
  <si>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</si>
  <si>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</si>
  <si>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</si>
  <si>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</si>
  <si>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</si>
  <si>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</si>
  <si>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</si>
  <si>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</si>
  <si>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</si>
  <si>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</si>
  <si>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</si>
  <si>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</si>
  <si>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</si>
  <si>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</si>
  <si>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</si>
  <si>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</si>
  <si>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</si>
  <si>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</si>
  <si>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</si>
  <si>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</si>
  <si>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</si>
  <si>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</si>
  <si>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</si>
  <si>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</si>
  <si>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</si>
  <si>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</si>
  <si>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</si>
  <si>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</si>
  <si>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</si>
  <si>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</si>
  <si>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</si>
  <si>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</si>
  <si>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</si>
  <si>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</si>
  <si>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</si>
  <si>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</si>
  <si>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</si>
  <si>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</si>
  <si>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</si>
  <si>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</si>
  <si>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</si>
  <si>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</si>
  <si>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</si>
  <si>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</si>
  <si>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</si>
  <si>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</si>
  <si>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</si>
  <si>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</si>
  <si>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</si>
  <si>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</si>
  <si>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</si>
  <si>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</si>
  <si>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</si>
  <si>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</si>
  <si>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</si>
  <si>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</si>
  <si>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</si>
  <si>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</si>
  <si>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</si>
  <si>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</si>
  <si>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</si>
  <si>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</si>
  <si>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</si>
  <si>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</si>
  <si>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</si>
  <si>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</si>
  <si>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</si>
  <si>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</si>
  <si>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</si>
  <si>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</si>
  <si>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</si>
  <si>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</si>
  <si>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</si>
  <si>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</si>
  <si>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</si>
  <si>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</si>
  <si>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</si>
  <si>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</si>
  <si>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</si>
  <si>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</si>
  <si>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</si>
  <si>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</si>
  <si>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</si>
  <si>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</si>
  <si>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</si>
  <si>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</si>
  <si>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</si>
  <si>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</si>
  <si>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</si>
  <si>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</si>
  <si>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</si>
  <si>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</si>
  <si>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</si>
  <si>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</si>
  <si>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</si>
  <si>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</si>
  <si>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</si>
  <si>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</si>
  <si>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</si>
  <si>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</si>
  <si>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</si>
  <si>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</si>
  <si>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</si>
  <si>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</si>
  <si>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</si>
  <si>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</si>
  <si>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</si>
  <si>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</si>
  <si>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</si>
  <si>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</si>
  <si>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</si>
  <si>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</si>
  <si>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</si>
  <si>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</si>
  <si>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</si>
  <si>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</si>
  <si>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</si>
  <si>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</si>
  <si>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</si>
  <si>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</si>
  <si>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</si>
  <si>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</si>
  <si>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</si>
  <si>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</si>
  <si>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</si>
  <si>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</si>
  <si>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</si>
  <si>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</si>
  <si>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</si>
  <si>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</si>
  <si>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</si>
  <si>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</si>
  <si>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</si>
  <si>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</si>
  <si>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</si>
  <si>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</si>
  <si>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</si>
  <si>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</si>
  <si>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</si>
  <si>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</si>
  <si>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</si>
  <si>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</si>
  <si>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</si>
  <si>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</si>
  <si>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</si>
  <si>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</si>
  <si>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</si>
  <si>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</si>
  <si>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</si>
  <si>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</si>
  <si>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</si>
  <si>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</si>
  <si>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</si>
  <si>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</si>
  <si>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</si>
  <si>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</si>
  <si>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</si>
  <si>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</si>
  <si>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</si>
  <si>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</si>
  <si>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</si>
  <si>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</si>
  <si>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</si>
  <si>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</si>
  <si>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</si>
  <si>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</si>
  <si>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</si>
  <si>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</si>
  <si>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</si>
  <si>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</si>
  <si>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</si>
  <si>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</si>
  <si>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</si>
  <si>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</si>
  <si>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</si>
  <si>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</si>
  <si>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</si>
  <si>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</si>
  <si>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</si>
  <si>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</si>
  <si>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</si>
  <si>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</si>
  <si>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</si>
  <si>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</si>
  <si>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</si>
  <si>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</si>
  <si>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</si>
  <si>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</si>
  <si>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</si>
  <si>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</si>
  <si>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</si>
  <si>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</si>
  <si>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</si>
  <si>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</si>
  <si>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</si>
  <si>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</si>
  <si>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</si>
  <si>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</si>
  <si>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</si>
  <si>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</si>
  <si>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</si>
  <si>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</si>
  <si>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</si>
  <si>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</si>
  <si>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</si>
  <si>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</si>
  <si>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</si>
  <si>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</si>
  <si>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</si>
  <si>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</si>
  <si>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</si>
  <si>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</si>
  <si>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</si>
  <si>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</si>
  <si>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</si>
  <si>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</si>
  <si>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</si>
  <si>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</si>
  <si>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</si>
  <si>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</si>
  <si>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</si>
  <si>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</si>
  <si>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</si>
  <si>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</si>
  <si>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</si>
  <si>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</si>
  <si>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</si>
  <si>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</si>
  <si>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</si>
  <si>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</si>
  <si>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</si>
  <si>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</si>
  <si>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</si>
  <si>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</si>
  <si>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</si>
  <si>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</si>
  <si>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</si>
  <si>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</si>
  <si>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</si>
  <si>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</si>
  <si>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</si>
  <si>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</si>
  <si>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</si>
  <si>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</si>
  <si>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</si>
  <si>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</si>
  <si>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</si>
  <si>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</si>
  <si>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</si>
  <si>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</si>
  <si>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</si>
  <si>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</si>
  <si>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</si>
  <si>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</si>
  <si>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</si>
  <si>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</si>
  <si>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</si>
  <si>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</si>
  <si>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</si>
  <si>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</si>
  <si>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</si>
  <si>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</si>
  <si>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</si>
  <si>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</si>
  <si>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</si>
  <si>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</si>
  <si>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</si>
  <si>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</si>
  <si>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</si>
  <si>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</si>
  <si>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</si>
  <si>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</si>
  <si>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</si>
  <si>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</si>
  <si>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</si>
  <si>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</si>
  <si>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</si>
  <si>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</si>
  <si>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</si>
  <si>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</si>
  <si>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</si>
  <si>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</si>
  <si>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</si>
  <si>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</si>
  <si>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</si>
  <si>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Due Day</t>
  </si>
  <si>
    <t>DUE DAY</t>
  </si>
  <si>
    <t>INVOICE DATE + 6 DAYS</t>
  </si>
  <si>
    <t>DAY</t>
  </si>
  <si>
    <t>Weeknds</t>
  </si>
  <si>
    <t>Holidays</t>
  </si>
  <si>
    <t>Wrong Due Dates</t>
  </si>
  <si>
    <t>ACCOUNTING FOR WEEKENDS</t>
  </si>
  <si>
    <t>Sundays</t>
  </si>
  <si>
    <t>Saturdays</t>
  </si>
  <si>
    <t>=NETWORKDAYS()</t>
  </si>
  <si>
    <t>=NETWORKDAYS.INYL()</t>
  </si>
  <si>
    <t>=$S=$T</t>
  </si>
  <si>
    <t>MOST OFTEN DUE DAYS ARE A MONTH PAST THE INVOICE DATE</t>
  </si>
  <si>
    <t>A MONTH HERE DOES NOT NECESSARILY MEAN 30 DAYS</t>
  </si>
  <si>
    <t>LAST DAY OF INVOICE MONTH</t>
  </si>
  <si>
    <t>LAST DAY OF INVOICE MONTH + 5 WORKING DAYS
HOLIDAYS EXCLUDED</t>
  </si>
  <si>
    <t>ONE MONTH PAST THE INVOICE DATE
=EDATE()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</si>
</sst>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3"/>
      <name val="Calibri Light"/>
      <family val="2"/>
      <scheme val="maj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7" fillId="4" borderId="0" xfId="11" applyNumberFormat="1" applyAlignment="1">
      <alignment horizontal="right"/>
    </xf>
    <xf numFmtId="0" fontId="7" fillId="4" borderId="0" xfId="11" applyAlignment="1">
      <alignment horizontal="center"/>
    </xf>
    <xf numFmtId="0" fontId="7" fillId="4" borderId="0" xfId="11"/>
    <xf numFmtId="14" fontId="5" fillId="0" borderId="1" xfId="9" applyNumberFormat="1"/>
    <xf numFmtId="0" fontId="8" fillId="0" borderId="0" xfId="0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2" borderId="0" xfId="1" applyFont="1" applyBorder="1"/>
    <xf numFmtId="0" fontId="1" fillId="2" borderId="0" xfId="1" applyNumberFormat="1" applyFont="1" applyBorder="1"/>
    <xf numFmtId="0" fontId="1" fillId="0" borderId="0" xfId="0" applyFont="1" applyBorder="1"/>
    <xf numFmtId="166" fontId="1" fillId="0" borderId="0" xfId="0" applyNumberFormat="1" applyFont="1" applyBorder="1"/>
    <xf numFmtId="14" fontId="1" fillId="0" borderId="0" xfId="0" applyNumberFormat="1" applyFont="1"/>
    <xf numFmtId="14" fontId="1" fillId="0" borderId="0" xfId="0" applyNumberFormat="1" applyFont="1" applyBorder="1"/>
    <xf numFmtId="0" fontId="1" fillId="0" borderId="0" xfId="0" applyFont="1"/>
    <xf numFmtId="166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9" fillId="0" borderId="0" xfId="10" applyFont="1"/>
    <xf numFmtId="0" fontId="10" fillId="0" borderId="0" xfId="0" applyFont="1"/>
    <xf numFmtId="167" fontId="10" fillId="0" borderId="0" xfId="0" applyNumberFormat="1" applyFont="1"/>
    <xf numFmtId="0" fontId="10" fillId="0" borderId="0" xfId="0" applyNumberFormat="1" applyFont="1"/>
    <xf numFmtId="167" fontId="1" fillId="0" borderId="0" xfId="0" applyNumberFormat="1" applyFont="1"/>
    <xf numFmtId="167" fontId="1" fillId="3" borderId="2" xfId="0" applyNumberFormat="1" applyFont="1" applyFill="1" applyBorder="1"/>
    <xf numFmtId="0" fontId="1" fillId="3" borderId="3" xfId="0" applyNumberFormat="1" applyFont="1" applyFill="1" applyBorder="1"/>
    <xf numFmtId="167" fontId="1" fillId="3" borderId="3" xfId="0" applyNumberFormat="1" applyFont="1" applyFill="1" applyBorder="1" applyAlignment="1">
      <alignment horizontal="right"/>
    </xf>
    <xf numFmtId="10" fontId="1" fillId="3" borderId="3" xfId="0" applyNumberFormat="1" applyFont="1" applyFill="1" applyBorder="1"/>
    <xf numFmtId="0" fontId="11" fillId="0" borderId="0" xfId="0" applyFont="1" applyBorder="1"/>
    <xf numFmtId="14" fontId="11" fillId="0" borderId="0" xfId="0" applyNumberFormat="1" applyFont="1" applyBorder="1"/>
    <xf numFmtId="166" fontId="11" fillId="0" borderId="0" xfId="0" applyNumberFormat="1" applyFont="1" applyBorder="1"/>
    <xf numFmtId="0" fontId="11" fillId="0" borderId="0" xfId="0" applyNumberFormat="1" applyFont="1" applyBorder="1"/>
    <xf numFmtId="164" fontId="11" fillId="0" borderId="0" xfId="0" applyNumberFormat="1" applyFont="1" applyBorder="1"/>
    <xf numFmtId="0" fontId="12" fillId="0" borderId="1" xfId="9" applyFont="1"/>
    <xf numFmtId="0" fontId="8" fillId="0" borderId="0" xfId="0" applyFont="1"/>
    <xf numFmtId="0" fontId="8" fillId="0" borderId="0" xfId="0" applyFont="1" applyAlignment="1">
      <alignment horizontal="right"/>
    </xf>
    <xf numFmtId="166" fontId="1" fillId="0" borderId="0" xfId="8" applyNumberFormat="1" applyFont="1"/>
    <xf numFmtId="14" fontId="11" fillId="5" borderId="0" xfId="0" applyNumberFormat="1" applyFont="1" applyFill="1" applyBorder="1"/>
    <xf numFmtId="0" fontId="0" fillId="0" borderId="0" xfId="0" applyFill="1"/>
    <xf numFmtId="167" fontId="1" fillId="0" borderId="0" xfId="0" applyNumberFormat="1" applyFont="1" applyFill="1"/>
    <xf numFmtId="0" fontId="8" fillId="0" borderId="0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zoomScaleNormal="100" workbookViewId="0">
      <selection activeCell="O21" sqref="O21"/>
    </sheetView>
  </sheetViews>
  <sheetFormatPr defaultRowHeight="15.6" x14ac:dyDescent="0.3"/>
  <cols>
    <col min="1" max="1" width="13.88671875" style="20" customWidth="1"/>
    <col min="2" max="2" width="13.109375" style="20" customWidth="1"/>
    <col min="3" max="3" width="11.6640625" style="22" customWidth="1"/>
    <col min="4" max="4" width="13.109375" style="22" customWidth="1"/>
    <col min="5" max="5" width="9.44140625" style="20" hidden="1" customWidth="1"/>
    <col min="6" max="6" width="12.33203125" style="20" hidden="1" customWidth="1"/>
    <col min="7" max="7" width="19.6640625" style="20" hidden="1" customWidth="1"/>
    <col min="8" max="8" width="5.6640625" style="20" hidden="1" customWidth="1"/>
    <col min="9" max="9" width="9.44140625" style="20" hidden="1" customWidth="1"/>
    <col min="10" max="10" width="7.44140625" style="20" hidden="1" customWidth="1"/>
    <col min="11" max="11" width="12.5546875" style="20" customWidth="1"/>
    <col min="12" max="12" width="17.5546875" style="20" customWidth="1"/>
    <col min="13" max="13" width="10" style="20" customWidth="1"/>
    <col min="14" max="14" width="12" style="20" customWidth="1"/>
    <col min="15" max="15" width="11.109375" style="20" customWidth="1"/>
    <col min="16" max="16" width="8" style="20" customWidth="1"/>
    <col min="17" max="17" width="10.6640625" style="21" customWidth="1"/>
    <col min="18" max="18" width="11.88671875" style="22" customWidth="1"/>
    <col min="19" max="19" width="11.88671875" style="23" customWidth="1"/>
    <col min="20" max="21" width="8.88671875" style="20"/>
    <col min="22" max="22" width="15.6640625" style="20" customWidth="1"/>
    <col min="23" max="16384" width="8.88671875" style="20"/>
  </cols>
  <sheetData>
    <row r="1" spans="1:22" s="11" customFormat="1" ht="22.95" customHeight="1" x14ac:dyDescent="0.3">
      <c r="A1" s="8" t="s">
        <v>3</v>
      </c>
      <c r="B1" s="8" t="s">
        <v>5</v>
      </c>
      <c r="C1" s="9" t="s">
        <v>356</v>
      </c>
      <c r="D1" s="9" t="s">
        <v>355</v>
      </c>
      <c r="E1" s="8" t="s">
        <v>358</v>
      </c>
      <c r="F1" s="8" t="s">
        <v>342</v>
      </c>
      <c r="G1" s="8" t="s">
        <v>4</v>
      </c>
      <c r="H1" s="8" t="s">
        <v>11</v>
      </c>
      <c r="I1" s="8" t="s">
        <v>6</v>
      </c>
      <c r="J1" s="8" t="s">
        <v>9</v>
      </c>
      <c r="K1" s="8" t="s">
        <v>336</v>
      </c>
      <c r="L1" s="8" t="s">
        <v>8</v>
      </c>
      <c r="M1" s="8" t="s">
        <v>19</v>
      </c>
      <c r="N1" s="8" t="s">
        <v>21</v>
      </c>
      <c r="O1" s="8" t="s">
        <v>7</v>
      </c>
      <c r="P1" s="8" t="s">
        <v>10</v>
      </c>
      <c r="Q1" s="10" t="s">
        <v>20</v>
      </c>
      <c r="R1" s="9" t="s">
        <v>0</v>
      </c>
      <c r="S1" s="9" t="s">
        <v>360</v>
      </c>
      <c r="U1" s="12" t="s">
        <v>361</v>
      </c>
      <c r="V1" s="13">
        <f>SUM(Q2:Q85)</f>
        <v>48282.62999999999</v>
      </c>
    </row>
    <row r="2" spans="1:22" x14ac:dyDescent="0.3">
      <c r="A2" s="14">
        <v>24673</v>
      </c>
      <c r="B2" s="14">
        <v>1</v>
      </c>
      <c r="C2" s="15" t="s">
        <v>66</v>
      </c>
      <c r="D2" s="15" t="s">
        <v>362</v>
      </c>
      <c r="E2" s="14" t="s">
        <v>12</v>
      </c>
      <c r="F2" s="14" t="s">
        <v>73</v>
      </c>
      <c r="G2" s="14" t="s">
        <v>74</v>
      </c>
      <c r="H2" s="14">
        <v>1641</v>
      </c>
      <c r="I2" s="14">
        <v>7654320</v>
      </c>
      <c r="J2" s="14">
        <v>72</v>
      </c>
      <c r="K2" s="16" t="str">
        <f>CONCATENATE(A2,"_",B2)</f>
        <v>24673_1</v>
      </c>
      <c r="L2" s="16" t="str">
        <f>H2&amp;"-"&amp;I2&amp;"-"&amp;J2</f>
        <v>1641-7654320-72</v>
      </c>
      <c r="M2" s="16" t="str">
        <f>LEFT(D2,3)</f>
        <v>Mar</v>
      </c>
      <c r="N2" s="16" t="str">
        <f>RIGHT(G2,6)</f>
        <v>223809</v>
      </c>
      <c r="O2" s="16" t="str">
        <f>MID(G2,4,FIND("-",G2,4)-4)</f>
        <v>Sydney</v>
      </c>
      <c r="P2" s="16" t="str">
        <f>UPPER(TRIM(CLEAN(E2)))</f>
        <v>INV</v>
      </c>
      <c r="Q2" s="17">
        <f>VALUE(SUBSTITUTE(SUBSTITUTE(F2,"S",""),MID(F2,2,1),""))</f>
        <v>742.5</v>
      </c>
      <c r="R2" s="18">
        <f>DATE(2020,MONTH(1&amp;M2),RIGHT(D2,2))</f>
        <v>43892</v>
      </c>
      <c r="S2" s="19">
        <f>DATE(2020,4,RIGHT(C2,2))</f>
        <v>43938</v>
      </c>
      <c r="U2" s="21"/>
    </row>
    <row r="3" spans="1:22" x14ac:dyDescent="0.3">
      <c r="A3" s="14">
        <v>24673</v>
      </c>
      <c r="B3" s="14">
        <v>1</v>
      </c>
      <c r="C3" s="15" t="s">
        <v>22</v>
      </c>
      <c r="D3" s="15" t="s">
        <v>35</v>
      </c>
      <c r="E3" s="14" t="s">
        <v>13</v>
      </c>
      <c r="F3" s="14" t="s">
        <v>75</v>
      </c>
      <c r="G3" s="14" t="s">
        <v>76</v>
      </c>
      <c r="H3" s="14">
        <v>2554</v>
      </c>
      <c r="I3" s="14">
        <v>4551221</v>
      </c>
      <c r="J3" s="14">
        <v>33</v>
      </c>
      <c r="K3" s="16" t="str">
        <f t="shared" ref="K3:K66" si="0">CONCATENATE(A3,"_",B3)</f>
        <v>24673_1</v>
      </c>
      <c r="L3" s="16" t="str">
        <f t="shared" ref="L3:L66" si="1">H3&amp;"-"&amp;I3&amp;"-"&amp;J3</f>
        <v>2554-4551221-33</v>
      </c>
      <c r="M3" s="16" t="str">
        <f t="shared" ref="M3:M66" si="2">LEFT(D3,3)</f>
        <v>Apr</v>
      </c>
      <c r="N3" s="16" t="str">
        <f t="shared" ref="N3:N66" si="3">RIGHT(G3,6)</f>
        <v>327600</v>
      </c>
      <c r="O3" s="16" t="str">
        <f t="shared" ref="O3:O66" si="4">MID(G3,4,FIND("-",G3,4)-4)</f>
        <v>Melbourne</v>
      </c>
      <c r="P3" s="16" t="str">
        <f t="shared" ref="P3:P66" si="5">UPPER(TRIM(CLEAN(E3)))</f>
        <v>INV</v>
      </c>
      <c r="Q3" s="17">
        <f t="shared" ref="Q3:Q66" si="6">VALUE(SUBSTITUTE(SUBSTITUTE(F3,"S",""),MID(F3,2,1),""))</f>
        <v>1021.02</v>
      </c>
      <c r="R3" s="18">
        <f t="shared" ref="R3:R66" si="7">DATE(2020,MONTH(1&amp;M3),RIGHT(D3,2))</f>
        <v>43922</v>
      </c>
      <c r="S3" s="19">
        <f t="shared" ref="S3:S66" si="8">DATE(2020,4,RIGHT(C3,2))</f>
        <v>43941</v>
      </c>
    </row>
    <row r="4" spans="1:22" x14ac:dyDescent="0.3">
      <c r="A4" s="14">
        <v>24675</v>
      </c>
      <c r="B4" s="14">
        <v>1</v>
      </c>
      <c r="C4" s="15" t="s">
        <v>28</v>
      </c>
      <c r="D4" s="15" t="s">
        <v>31</v>
      </c>
      <c r="E4" s="14" t="s">
        <v>12</v>
      </c>
      <c r="F4" s="14" t="s">
        <v>77</v>
      </c>
      <c r="G4" s="14" t="s">
        <v>78</v>
      </c>
      <c r="H4" s="14">
        <v>2554</v>
      </c>
      <c r="I4" s="14">
        <v>4551221</v>
      </c>
      <c r="J4" s="14">
        <v>33</v>
      </c>
      <c r="K4" s="16" t="str">
        <f t="shared" si="0"/>
        <v>24675_1</v>
      </c>
      <c r="L4" s="16" t="str">
        <f t="shared" si="1"/>
        <v>2554-4551221-33</v>
      </c>
      <c r="M4" s="16" t="str">
        <f t="shared" si="2"/>
        <v>Mar</v>
      </c>
      <c r="N4" s="16" t="str">
        <f t="shared" si="3"/>
        <v>332589</v>
      </c>
      <c r="O4" s="16" t="str">
        <f t="shared" si="4"/>
        <v>Melbourne</v>
      </c>
      <c r="P4" s="16" t="str">
        <f t="shared" si="5"/>
        <v>INV</v>
      </c>
      <c r="Q4" s="17">
        <f t="shared" si="6"/>
        <v>409.53</v>
      </c>
      <c r="R4" s="18">
        <f t="shared" si="7"/>
        <v>43906</v>
      </c>
      <c r="S4" s="19">
        <f t="shared" si="8"/>
        <v>43926</v>
      </c>
    </row>
    <row r="5" spans="1:22" x14ac:dyDescent="0.3">
      <c r="A5" s="14">
        <v>24676</v>
      </c>
      <c r="B5" s="14">
        <v>1</v>
      </c>
      <c r="C5" s="15" t="s">
        <v>22</v>
      </c>
      <c r="D5" s="15" t="s">
        <v>67</v>
      </c>
      <c r="E5" s="14" t="s">
        <v>14</v>
      </c>
      <c r="F5" s="14" t="s">
        <v>79</v>
      </c>
      <c r="G5" s="14" t="s">
        <v>80</v>
      </c>
      <c r="H5" s="14">
        <v>2554</v>
      </c>
      <c r="I5" s="14">
        <v>4551221</v>
      </c>
      <c r="J5" s="14">
        <v>33</v>
      </c>
      <c r="K5" s="16" t="str">
        <f t="shared" si="0"/>
        <v>24676_1</v>
      </c>
      <c r="L5" s="16" t="str">
        <f t="shared" si="1"/>
        <v>2554-4551221-33</v>
      </c>
      <c r="M5" s="16" t="str">
        <f t="shared" si="2"/>
        <v>Mar</v>
      </c>
      <c r="N5" s="16" t="str">
        <f t="shared" si="3"/>
        <v>337131</v>
      </c>
      <c r="O5" s="16" t="str">
        <f t="shared" si="4"/>
        <v>Melbourne</v>
      </c>
      <c r="P5" s="16" t="str">
        <f t="shared" si="5"/>
        <v>CR</v>
      </c>
      <c r="Q5" s="17">
        <f t="shared" si="6"/>
        <v>234.96</v>
      </c>
      <c r="R5" s="18">
        <f t="shared" si="7"/>
        <v>43915</v>
      </c>
      <c r="S5" s="19">
        <f t="shared" si="8"/>
        <v>43941</v>
      </c>
    </row>
    <row r="6" spans="1:22" x14ac:dyDescent="0.3">
      <c r="A6" s="14">
        <v>24677</v>
      </c>
      <c r="B6" s="14">
        <v>1</v>
      </c>
      <c r="C6" s="15" t="s">
        <v>30</v>
      </c>
      <c r="D6" s="15" t="s">
        <v>60</v>
      </c>
      <c r="E6" s="14" t="s">
        <v>15</v>
      </c>
      <c r="F6" s="14" t="s">
        <v>81</v>
      </c>
      <c r="G6" s="14" t="s">
        <v>82</v>
      </c>
      <c r="H6" s="14">
        <v>2554</v>
      </c>
      <c r="I6" s="14">
        <v>4551221</v>
      </c>
      <c r="J6" s="14">
        <v>33</v>
      </c>
      <c r="K6" s="16" t="str">
        <f t="shared" si="0"/>
        <v>24677_1</v>
      </c>
      <c r="L6" s="16" t="str">
        <f t="shared" si="1"/>
        <v>2554-4551221-33</v>
      </c>
      <c r="M6" s="16" t="str">
        <f t="shared" si="2"/>
        <v>Mar</v>
      </c>
      <c r="N6" s="16" t="str">
        <f t="shared" si="3"/>
        <v>319376</v>
      </c>
      <c r="O6" s="16" t="str">
        <f t="shared" si="4"/>
        <v>Melbourne</v>
      </c>
      <c r="P6" s="16" t="str">
        <f t="shared" si="5"/>
        <v>CR</v>
      </c>
      <c r="Q6" s="17">
        <f t="shared" si="6"/>
        <v>450.12</v>
      </c>
      <c r="R6" s="18">
        <f t="shared" si="7"/>
        <v>43907</v>
      </c>
      <c r="S6" s="19">
        <f t="shared" si="8"/>
        <v>43931</v>
      </c>
    </row>
    <row r="7" spans="1:22" x14ac:dyDescent="0.3">
      <c r="A7" s="14">
        <v>24679</v>
      </c>
      <c r="B7" s="14">
        <v>1</v>
      </c>
      <c r="C7" s="15" t="s">
        <v>83</v>
      </c>
      <c r="D7" s="15" t="s">
        <v>49</v>
      </c>
      <c r="E7" s="14" t="s">
        <v>13</v>
      </c>
      <c r="F7" s="14" t="s">
        <v>84</v>
      </c>
      <c r="G7" s="14" t="s">
        <v>85</v>
      </c>
      <c r="H7" s="14">
        <v>2554</v>
      </c>
      <c r="I7" s="14">
        <v>4551221</v>
      </c>
      <c r="J7" s="14">
        <v>33</v>
      </c>
      <c r="K7" s="16" t="str">
        <f t="shared" si="0"/>
        <v>24679_1</v>
      </c>
      <c r="L7" s="16" t="str">
        <f t="shared" si="1"/>
        <v>2554-4551221-33</v>
      </c>
      <c r="M7" s="16" t="str">
        <f t="shared" si="2"/>
        <v>Apr</v>
      </c>
      <c r="N7" s="16" t="str">
        <f t="shared" si="3"/>
        <v>334724</v>
      </c>
      <c r="O7" s="16" t="str">
        <f t="shared" si="4"/>
        <v>Melbourne</v>
      </c>
      <c r="P7" s="16" t="str">
        <f t="shared" si="5"/>
        <v>INV</v>
      </c>
      <c r="Q7" s="17">
        <f t="shared" si="6"/>
        <v>114.18</v>
      </c>
      <c r="R7" s="18">
        <f t="shared" si="7"/>
        <v>43930</v>
      </c>
      <c r="S7" s="19">
        <f t="shared" si="8"/>
        <v>43951</v>
      </c>
    </row>
    <row r="8" spans="1:22" x14ac:dyDescent="0.3">
      <c r="A8" s="14">
        <v>24679</v>
      </c>
      <c r="B8" s="14">
        <v>2</v>
      </c>
      <c r="C8" s="15" t="s">
        <v>83</v>
      </c>
      <c r="D8" s="15" t="s">
        <v>71</v>
      </c>
      <c r="E8" s="14" t="s">
        <v>16</v>
      </c>
      <c r="F8" s="14" t="s">
        <v>86</v>
      </c>
      <c r="G8" s="14" t="s">
        <v>87</v>
      </c>
      <c r="H8" s="14">
        <v>2554</v>
      </c>
      <c r="I8" s="14">
        <v>4551221</v>
      </c>
      <c r="J8" s="14">
        <v>33</v>
      </c>
      <c r="K8" s="16" t="str">
        <f t="shared" si="0"/>
        <v>24679_2</v>
      </c>
      <c r="L8" s="16" t="str">
        <f t="shared" si="1"/>
        <v>2554-4551221-33</v>
      </c>
      <c r="M8" s="16" t="str">
        <f t="shared" si="2"/>
        <v>Mar</v>
      </c>
      <c r="N8" s="16" t="str">
        <f t="shared" si="3"/>
        <v>310607</v>
      </c>
      <c r="O8" s="16" t="str">
        <f t="shared" si="4"/>
        <v>Melbourne</v>
      </c>
      <c r="P8" s="16" t="str">
        <f t="shared" si="5"/>
        <v>INV</v>
      </c>
      <c r="Q8" s="17">
        <f t="shared" si="6"/>
        <v>930.93</v>
      </c>
      <c r="R8" s="18">
        <f t="shared" si="7"/>
        <v>43913</v>
      </c>
      <c r="S8" s="19">
        <f t="shared" si="8"/>
        <v>43951</v>
      </c>
    </row>
    <row r="9" spans="1:22" x14ac:dyDescent="0.3">
      <c r="A9" s="14">
        <v>24680</v>
      </c>
      <c r="B9" s="14">
        <v>1</v>
      </c>
      <c r="C9" s="15" t="s">
        <v>68</v>
      </c>
      <c r="D9" s="15" t="s">
        <v>69</v>
      </c>
      <c r="E9" s="14" t="s">
        <v>17</v>
      </c>
      <c r="F9" s="14" t="s">
        <v>59</v>
      </c>
      <c r="G9" s="14" t="s">
        <v>88</v>
      </c>
      <c r="H9" s="14">
        <v>1641</v>
      </c>
      <c r="I9" s="14">
        <v>7654320</v>
      </c>
      <c r="J9" s="14">
        <v>72</v>
      </c>
      <c r="K9" s="16" t="str">
        <f t="shared" si="0"/>
        <v>24680_1</v>
      </c>
      <c r="L9" s="16" t="str">
        <f t="shared" si="1"/>
        <v>1641-7654320-72</v>
      </c>
      <c r="M9" s="16" t="str">
        <f t="shared" si="2"/>
        <v>Mar</v>
      </c>
      <c r="N9" s="16" t="str">
        <f t="shared" si="3"/>
        <v>226225</v>
      </c>
      <c r="O9" s="16" t="str">
        <f t="shared" si="4"/>
        <v>Sydney</v>
      </c>
      <c r="P9" s="16" t="str">
        <f t="shared" si="5"/>
        <v>INV</v>
      </c>
      <c r="Q9" s="17">
        <f t="shared" si="6"/>
        <v>466.29</v>
      </c>
      <c r="R9" s="18">
        <f t="shared" si="7"/>
        <v>43917</v>
      </c>
      <c r="S9" s="19">
        <f t="shared" si="8"/>
        <v>43935</v>
      </c>
    </row>
    <row r="10" spans="1:22" x14ac:dyDescent="0.3">
      <c r="A10" s="14">
        <v>24683</v>
      </c>
      <c r="B10" s="14">
        <v>1</v>
      </c>
      <c r="C10" s="15" t="s">
        <v>89</v>
      </c>
      <c r="D10" s="15" t="s">
        <v>39</v>
      </c>
      <c r="E10" s="14" t="s">
        <v>13</v>
      </c>
      <c r="F10" s="14" t="s">
        <v>90</v>
      </c>
      <c r="G10" s="14" t="s">
        <v>91</v>
      </c>
      <c r="H10" s="14">
        <v>1641</v>
      </c>
      <c r="I10" s="14">
        <v>7654320</v>
      </c>
      <c r="J10" s="14">
        <v>72</v>
      </c>
      <c r="K10" s="16" t="str">
        <f t="shared" si="0"/>
        <v>24683_1</v>
      </c>
      <c r="L10" s="16" t="str">
        <f t="shared" si="1"/>
        <v>1641-7654320-72</v>
      </c>
      <c r="M10" s="16" t="str">
        <f t="shared" si="2"/>
        <v>Mar</v>
      </c>
      <c r="N10" s="16" t="str">
        <f t="shared" si="3"/>
        <v>223858</v>
      </c>
      <c r="O10" s="16" t="str">
        <f t="shared" si="4"/>
        <v>Sydney</v>
      </c>
      <c r="P10" s="16" t="str">
        <f t="shared" si="5"/>
        <v>INV</v>
      </c>
      <c r="Q10" s="17">
        <f t="shared" si="6"/>
        <v>222.42</v>
      </c>
      <c r="R10" s="18">
        <f t="shared" si="7"/>
        <v>43912</v>
      </c>
      <c r="S10" s="19">
        <f t="shared" si="8"/>
        <v>43948</v>
      </c>
    </row>
    <row r="11" spans="1:22" x14ac:dyDescent="0.3">
      <c r="A11" s="14">
        <v>24685</v>
      </c>
      <c r="B11" s="14">
        <v>1</v>
      </c>
      <c r="C11" s="15" t="s">
        <v>51</v>
      </c>
      <c r="D11" s="15" t="s">
        <v>92</v>
      </c>
      <c r="E11" s="14" t="s">
        <v>12</v>
      </c>
      <c r="F11" s="14" t="s">
        <v>93</v>
      </c>
      <c r="G11" s="14" t="s">
        <v>94</v>
      </c>
      <c r="H11" s="14">
        <v>1641</v>
      </c>
      <c r="I11" s="14">
        <v>7654320</v>
      </c>
      <c r="J11" s="14">
        <v>72</v>
      </c>
      <c r="K11" s="16" t="str">
        <f t="shared" si="0"/>
        <v>24685_1</v>
      </c>
      <c r="L11" s="16" t="str">
        <f t="shared" si="1"/>
        <v>1641-7654320-72</v>
      </c>
      <c r="M11" s="16" t="str">
        <f t="shared" si="2"/>
        <v>Mar</v>
      </c>
      <c r="N11" s="16" t="str">
        <f t="shared" si="3"/>
        <v>211781</v>
      </c>
      <c r="O11" s="16" t="str">
        <f t="shared" si="4"/>
        <v>Sydney</v>
      </c>
      <c r="P11" s="16" t="str">
        <f t="shared" si="5"/>
        <v>INV</v>
      </c>
      <c r="Q11" s="17">
        <f t="shared" si="6"/>
        <v>679.8</v>
      </c>
      <c r="R11" s="18">
        <f t="shared" si="7"/>
        <v>43899</v>
      </c>
      <c r="S11" s="19">
        <f t="shared" si="8"/>
        <v>43932</v>
      </c>
    </row>
    <row r="12" spans="1:22" x14ac:dyDescent="0.3">
      <c r="A12" s="14">
        <v>24690</v>
      </c>
      <c r="B12" s="14">
        <v>1</v>
      </c>
      <c r="C12" s="15" t="s">
        <v>64</v>
      </c>
      <c r="D12" s="15" t="s">
        <v>32</v>
      </c>
      <c r="E12" s="14" t="s">
        <v>13</v>
      </c>
      <c r="F12" s="14" t="s">
        <v>95</v>
      </c>
      <c r="G12" s="14" t="s">
        <v>96</v>
      </c>
      <c r="H12" s="14">
        <v>1641</v>
      </c>
      <c r="I12" s="14">
        <v>7654320</v>
      </c>
      <c r="J12" s="14">
        <v>72</v>
      </c>
      <c r="K12" s="16" t="str">
        <f t="shared" si="0"/>
        <v>24690_1</v>
      </c>
      <c r="L12" s="16" t="str">
        <f t="shared" si="1"/>
        <v>1641-7654320-72</v>
      </c>
      <c r="M12" s="16" t="str">
        <f t="shared" si="2"/>
        <v>Apr</v>
      </c>
      <c r="N12" s="16" t="str">
        <f t="shared" si="3"/>
        <v>232805</v>
      </c>
      <c r="O12" s="16" t="str">
        <f t="shared" si="4"/>
        <v>Sydney</v>
      </c>
      <c r="P12" s="16" t="str">
        <f t="shared" si="5"/>
        <v>INV</v>
      </c>
      <c r="Q12" s="17">
        <f t="shared" si="6"/>
        <v>171.93</v>
      </c>
      <c r="R12" s="18">
        <f t="shared" si="7"/>
        <v>43925</v>
      </c>
      <c r="S12" s="19">
        <f t="shared" si="8"/>
        <v>43944</v>
      </c>
    </row>
    <row r="13" spans="1:22" x14ac:dyDescent="0.3">
      <c r="A13" s="14">
        <v>24693</v>
      </c>
      <c r="B13" s="14">
        <v>1</v>
      </c>
      <c r="C13" s="15" t="s">
        <v>33</v>
      </c>
      <c r="D13" s="15" t="s">
        <v>97</v>
      </c>
      <c r="E13" s="14" t="s">
        <v>18</v>
      </c>
      <c r="F13" s="14" t="s">
        <v>98</v>
      </c>
      <c r="G13" s="14" t="s">
        <v>99</v>
      </c>
      <c r="H13" s="14">
        <v>2554</v>
      </c>
      <c r="I13" s="14">
        <v>4551221</v>
      </c>
      <c r="J13" s="14">
        <v>33</v>
      </c>
      <c r="K13" s="16" t="str">
        <f t="shared" si="0"/>
        <v>24693_1</v>
      </c>
      <c r="L13" s="16" t="str">
        <f t="shared" si="1"/>
        <v>2554-4551221-33</v>
      </c>
      <c r="M13" s="16" t="str">
        <f t="shared" si="2"/>
        <v>Feb</v>
      </c>
      <c r="N13" s="16" t="str">
        <f t="shared" si="3"/>
        <v>312187</v>
      </c>
      <c r="O13" s="16" t="str">
        <f t="shared" si="4"/>
        <v>Melbourne</v>
      </c>
      <c r="P13" s="16" t="str">
        <f t="shared" si="5"/>
        <v>INV</v>
      </c>
      <c r="Q13" s="17">
        <f t="shared" si="6"/>
        <v>623.70000000000005</v>
      </c>
      <c r="R13" s="18">
        <f t="shared" si="7"/>
        <v>43885</v>
      </c>
      <c r="S13" s="19">
        <f t="shared" si="8"/>
        <v>43927</v>
      </c>
    </row>
    <row r="14" spans="1:22" x14ac:dyDescent="0.3">
      <c r="A14" s="14">
        <v>24697</v>
      </c>
      <c r="B14" s="14">
        <v>1</v>
      </c>
      <c r="C14" s="15" t="s">
        <v>42</v>
      </c>
      <c r="D14" s="15" t="s">
        <v>47</v>
      </c>
      <c r="E14" s="14" t="s">
        <v>13</v>
      </c>
      <c r="F14" s="14" t="s">
        <v>100</v>
      </c>
      <c r="G14" s="14" t="s">
        <v>101</v>
      </c>
      <c r="H14" s="14">
        <v>2554</v>
      </c>
      <c r="I14" s="14">
        <v>4551221</v>
      </c>
      <c r="J14" s="14">
        <v>33</v>
      </c>
      <c r="K14" s="16" t="str">
        <f t="shared" si="0"/>
        <v>24697_1</v>
      </c>
      <c r="L14" s="16" t="str">
        <f t="shared" si="1"/>
        <v>2554-4551221-33</v>
      </c>
      <c r="M14" s="16" t="str">
        <f t="shared" si="2"/>
        <v>Mar</v>
      </c>
      <c r="N14" s="16" t="str">
        <f t="shared" si="3"/>
        <v>319790</v>
      </c>
      <c r="O14" s="16" t="str">
        <f t="shared" si="4"/>
        <v>Melbourne</v>
      </c>
      <c r="P14" s="16" t="str">
        <f t="shared" si="5"/>
        <v>INV</v>
      </c>
      <c r="Q14" s="17">
        <f t="shared" si="6"/>
        <v>221.1</v>
      </c>
      <c r="R14" s="18">
        <f t="shared" si="7"/>
        <v>43919</v>
      </c>
      <c r="S14" s="19">
        <f t="shared" si="8"/>
        <v>43945</v>
      </c>
    </row>
    <row r="15" spans="1:22" x14ac:dyDescent="0.3">
      <c r="A15" s="14">
        <v>24698</v>
      </c>
      <c r="B15" s="14">
        <v>1</v>
      </c>
      <c r="C15" s="15" t="s">
        <v>54</v>
      </c>
      <c r="D15" s="15" t="s">
        <v>49</v>
      </c>
      <c r="E15" s="14" t="s">
        <v>13</v>
      </c>
      <c r="F15" s="14" t="s">
        <v>102</v>
      </c>
      <c r="G15" s="14" t="s">
        <v>103</v>
      </c>
      <c r="H15" s="14">
        <v>2554</v>
      </c>
      <c r="I15" s="14">
        <v>4551221</v>
      </c>
      <c r="J15" s="14">
        <v>33</v>
      </c>
      <c r="K15" s="16" t="str">
        <f t="shared" si="0"/>
        <v>24698_1</v>
      </c>
      <c r="L15" s="16" t="str">
        <f t="shared" si="1"/>
        <v>2554-4551221-33</v>
      </c>
      <c r="M15" s="16" t="str">
        <f t="shared" si="2"/>
        <v>Apr</v>
      </c>
      <c r="N15" s="16" t="str">
        <f t="shared" si="3"/>
        <v>327342</v>
      </c>
      <c r="O15" s="16" t="str">
        <f t="shared" si="4"/>
        <v>Melbourne</v>
      </c>
      <c r="P15" s="16" t="str">
        <f t="shared" si="5"/>
        <v>INV</v>
      </c>
      <c r="Q15" s="17">
        <f t="shared" si="6"/>
        <v>393.36</v>
      </c>
      <c r="R15" s="18">
        <f t="shared" si="7"/>
        <v>43930</v>
      </c>
      <c r="S15" s="19">
        <f t="shared" si="8"/>
        <v>43949</v>
      </c>
    </row>
    <row r="16" spans="1:22" x14ac:dyDescent="0.3">
      <c r="A16" s="14">
        <v>24699</v>
      </c>
      <c r="B16" s="14">
        <v>1</v>
      </c>
      <c r="C16" s="15" t="s">
        <v>50</v>
      </c>
      <c r="D16" s="15" t="s">
        <v>92</v>
      </c>
      <c r="E16" s="14" t="s">
        <v>13</v>
      </c>
      <c r="F16" s="14" t="s">
        <v>104</v>
      </c>
      <c r="G16" s="14" t="s">
        <v>105</v>
      </c>
      <c r="H16" s="14">
        <v>2554</v>
      </c>
      <c r="I16" s="14">
        <v>4551221</v>
      </c>
      <c r="J16" s="14">
        <v>33</v>
      </c>
      <c r="K16" s="16" t="str">
        <f t="shared" si="0"/>
        <v>24699_1</v>
      </c>
      <c r="L16" s="16" t="str">
        <f t="shared" si="1"/>
        <v>2554-4551221-33</v>
      </c>
      <c r="M16" s="16" t="str">
        <f t="shared" si="2"/>
        <v>Mar</v>
      </c>
      <c r="N16" s="16" t="str">
        <f t="shared" si="3"/>
        <v>335460</v>
      </c>
      <c r="O16" s="16" t="str">
        <f t="shared" si="4"/>
        <v>Melbourne</v>
      </c>
      <c r="P16" s="16" t="str">
        <f t="shared" si="5"/>
        <v>INV</v>
      </c>
      <c r="Q16" s="17">
        <f t="shared" si="6"/>
        <v>642.17999999999995</v>
      </c>
      <c r="R16" s="18">
        <f t="shared" si="7"/>
        <v>43899</v>
      </c>
      <c r="S16" s="19">
        <f t="shared" si="8"/>
        <v>43942</v>
      </c>
    </row>
    <row r="17" spans="1:19" x14ac:dyDescent="0.3">
      <c r="A17" s="14">
        <v>24704</v>
      </c>
      <c r="B17" s="14">
        <v>1</v>
      </c>
      <c r="C17" s="15" t="s">
        <v>83</v>
      </c>
      <c r="D17" s="15" t="s">
        <v>36</v>
      </c>
      <c r="E17" s="14" t="s">
        <v>12</v>
      </c>
      <c r="F17" s="14" t="s">
        <v>106</v>
      </c>
      <c r="G17" s="14" t="s">
        <v>107</v>
      </c>
      <c r="H17" s="14">
        <v>2554</v>
      </c>
      <c r="I17" s="14">
        <v>4551221</v>
      </c>
      <c r="J17" s="14">
        <v>33</v>
      </c>
      <c r="K17" s="16" t="str">
        <f t="shared" si="0"/>
        <v>24704_1</v>
      </c>
      <c r="L17" s="16" t="str">
        <f t="shared" si="1"/>
        <v>2554-4551221-33</v>
      </c>
      <c r="M17" s="16" t="str">
        <f t="shared" si="2"/>
        <v>Mar</v>
      </c>
      <c r="N17" s="16" t="str">
        <f t="shared" si="3"/>
        <v>323955</v>
      </c>
      <c r="O17" s="16" t="str">
        <f t="shared" si="4"/>
        <v>Melbourne</v>
      </c>
      <c r="P17" s="16" t="str">
        <f t="shared" si="5"/>
        <v>INV</v>
      </c>
      <c r="Q17" s="17">
        <f t="shared" si="6"/>
        <v>499.95</v>
      </c>
      <c r="R17" s="18">
        <f t="shared" si="7"/>
        <v>43909</v>
      </c>
      <c r="S17" s="19">
        <f t="shared" si="8"/>
        <v>43951</v>
      </c>
    </row>
    <row r="18" spans="1:19" x14ac:dyDescent="0.3">
      <c r="A18" s="14">
        <v>24707</v>
      </c>
      <c r="B18" s="14">
        <v>1</v>
      </c>
      <c r="C18" s="15" t="s">
        <v>34</v>
      </c>
      <c r="D18" s="15" t="s">
        <v>108</v>
      </c>
      <c r="E18" s="14" t="s">
        <v>12</v>
      </c>
      <c r="F18" s="14" t="s">
        <v>109</v>
      </c>
      <c r="G18" s="14" t="s">
        <v>110</v>
      </c>
      <c r="H18" s="14">
        <v>2554</v>
      </c>
      <c r="I18" s="14">
        <v>4551221</v>
      </c>
      <c r="J18" s="14">
        <v>33</v>
      </c>
      <c r="K18" s="16" t="str">
        <f t="shared" si="0"/>
        <v>24707_1</v>
      </c>
      <c r="L18" s="16" t="str">
        <f t="shared" si="1"/>
        <v>2554-4551221-33</v>
      </c>
      <c r="M18" s="16" t="str">
        <f t="shared" si="2"/>
        <v>Feb</v>
      </c>
      <c r="N18" s="16" t="str">
        <f t="shared" si="3"/>
        <v>316515</v>
      </c>
      <c r="O18" s="16" t="str">
        <f t="shared" si="4"/>
        <v>Melbourne</v>
      </c>
      <c r="P18" s="16" t="str">
        <f t="shared" si="5"/>
        <v>INV</v>
      </c>
      <c r="Q18" s="17">
        <f t="shared" si="6"/>
        <v>299.64</v>
      </c>
      <c r="R18" s="18">
        <f t="shared" si="7"/>
        <v>43890</v>
      </c>
      <c r="S18" s="19">
        <f t="shared" si="8"/>
        <v>43928</v>
      </c>
    </row>
    <row r="19" spans="1:19" x14ac:dyDescent="0.3">
      <c r="A19" s="14">
        <v>24712</v>
      </c>
      <c r="B19" s="14">
        <v>1</v>
      </c>
      <c r="C19" s="15" t="s">
        <v>83</v>
      </c>
      <c r="D19" s="15" t="s">
        <v>39</v>
      </c>
      <c r="E19" s="14" t="s">
        <v>12</v>
      </c>
      <c r="F19" s="14" t="s">
        <v>111</v>
      </c>
      <c r="G19" s="14" t="s">
        <v>112</v>
      </c>
      <c r="H19" s="14">
        <v>1641</v>
      </c>
      <c r="I19" s="14">
        <v>7654320</v>
      </c>
      <c r="J19" s="14">
        <v>72</v>
      </c>
      <c r="K19" s="16" t="str">
        <f t="shared" si="0"/>
        <v>24712_1</v>
      </c>
      <c r="L19" s="16" t="str">
        <f t="shared" si="1"/>
        <v>1641-7654320-72</v>
      </c>
      <c r="M19" s="16" t="str">
        <f t="shared" si="2"/>
        <v>Mar</v>
      </c>
      <c r="N19" s="16" t="str">
        <f t="shared" si="3"/>
        <v>231320</v>
      </c>
      <c r="O19" s="16" t="str">
        <f t="shared" si="4"/>
        <v>Sydney</v>
      </c>
      <c r="P19" s="16" t="str">
        <f t="shared" si="5"/>
        <v>INV</v>
      </c>
      <c r="Q19" s="17">
        <f t="shared" si="6"/>
        <v>312.83999999999997</v>
      </c>
      <c r="R19" s="18">
        <f t="shared" si="7"/>
        <v>43912</v>
      </c>
      <c r="S19" s="19">
        <f t="shared" si="8"/>
        <v>43951</v>
      </c>
    </row>
    <row r="20" spans="1:19" x14ac:dyDescent="0.3">
      <c r="A20" s="14">
        <v>24717</v>
      </c>
      <c r="B20" s="14">
        <v>1</v>
      </c>
      <c r="C20" s="15" t="s">
        <v>28</v>
      </c>
      <c r="D20" s="15" t="s">
        <v>57</v>
      </c>
      <c r="E20" s="14" t="s">
        <v>13</v>
      </c>
      <c r="F20" s="14" t="s">
        <v>113</v>
      </c>
      <c r="G20" s="14" t="s">
        <v>114</v>
      </c>
      <c r="H20" s="14">
        <v>1641</v>
      </c>
      <c r="I20" s="14">
        <v>7654320</v>
      </c>
      <c r="J20" s="14">
        <v>72</v>
      </c>
      <c r="K20" s="16" t="str">
        <f t="shared" si="0"/>
        <v>24717_1</v>
      </c>
      <c r="L20" s="16" t="str">
        <f t="shared" si="1"/>
        <v>1641-7654320-72</v>
      </c>
      <c r="M20" s="16" t="str">
        <f t="shared" si="2"/>
        <v>Mar</v>
      </c>
      <c r="N20" s="16" t="str">
        <f t="shared" si="3"/>
        <v>213670</v>
      </c>
      <c r="O20" s="16" t="str">
        <f t="shared" si="4"/>
        <v>Sydney</v>
      </c>
      <c r="P20" s="16" t="str">
        <f t="shared" si="5"/>
        <v>INV</v>
      </c>
      <c r="Q20" s="17">
        <f t="shared" si="6"/>
        <v>993.63</v>
      </c>
      <c r="R20" s="18">
        <f t="shared" si="7"/>
        <v>43904</v>
      </c>
      <c r="S20" s="19">
        <f t="shared" si="8"/>
        <v>43926</v>
      </c>
    </row>
    <row r="21" spans="1:19" x14ac:dyDescent="0.3">
      <c r="A21" s="14">
        <v>24722</v>
      </c>
      <c r="B21" s="14">
        <v>1</v>
      </c>
      <c r="C21" s="15" t="s">
        <v>35</v>
      </c>
      <c r="D21" s="15" t="s">
        <v>69</v>
      </c>
      <c r="E21" s="14" t="s">
        <v>13</v>
      </c>
      <c r="F21" s="14" t="s">
        <v>115</v>
      </c>
      <c r="G21" s="14" t="s">
        <v>116</v>
      </c>
      <c r="H21" s="14">
        <v>1641</v>
      </c>
      <c r="I21" s="14">
        <v>7654320</v>
      </c>
      <c r="J21" s="14">
        <v>72</v>
      </c>
      <c r="K21" s="16" t="str">
        <f t="shared" si="0"/>
        <v>24722_1</v>
      </c>
      <c r="L21" s="16" t="str">
        <f t="shared" si="1"/>
        <v>1641-7654320-72</v>
      </c>
      <c r="M21" s="16" t="str">
        <f t="shared" si="2"/>
        <v>Mar</v>
      </c>
      <c r="N21" s="16" t="str">
        <f t="shared" si="3"/>
        <v>226166</v>
      </c>
      <c r="O21" s="16" t="str">
        <f t="shared" si="4"/>
        <v>Sydney</v>
      </c>
      <c r="P21" s="16" t="str">
        <f t="shared" si="5"/>
        <v>INV</v>
      </c>
      <c r="Q21" s="17">
        <f t="shared" si="6"/>
        <v>1053.69</v>
      </c>
      <c r="R21" s="18">
        <f t="shared" si="7"/>
        <v>43917</v>
      </c>
      <c r="S21" s="19">
        <f t="shared" si="8"/>
        <v>43922</v>
      </c>
    </row>
    <row r="22" spans="1:19" x14ac:dyDescent="0.3">
      <c r="A22" s="14">
        <v>24727</v>
      </c>
      <c r="B22" s="14">
        <v>1</v>
      </c>
      <c r="C22" s="15" t="s">
        <v>83</v>
      </c>
      <c r="D22" s="15" t="s">
        <v>53</v>
      </c>
      <c r="E22" s="14" t="s">
        <v>13</v>
      </c>
      <c r="F22" s="14" t="s">
        <v>117</v>
      </c>
      <c r="G22" s="14" t="s">
        <v>118</v>
      </c>
      <c r="H22" s="14">
        <v>2554</v>
      </c>
      <c r="I22" s="14">
        <v>4551221</v>
      </c>
      <c r="J22" s="14">
        <v>33</v>
      </c>
      <c r="K22" s="16" t="str">
        <f t="shared" si="0"/>
        <v>24727_1</v>
      </c>
      <c r="L22" s="16" t="str">
        <f t="shared" si="1"/>
        <v>2554-4551221-33</v>
      </c>
      <c r="M22" s="16" t="str">
        <f t="shared" si="2"/>
        <v>Apr</v>
      </c>
      <c r="N22" s="16" t="str">
        <f t="shared" si="3"/>
        <v>316479</v>
      </c>
      <c r="O22" s="16" t="str">
        <f t="shared" si="4"/>
        <v>Melbourne</v>
      </c>
      <c r="P22" s="16" t="str">
        <f t="shared" si="5"/>
        <v>INV</v>
      </c>
      <c r="Q22" s="17">
        <f t="shared" si="6"/>
        <v>1047.75</v>
      </c>
      <c r="R22" s="18">
        <f t="shared" si="7"/>
        <v>43929</v>
      </c>
      <c r="S22" s="19">
        <f t="shared" si="8"/>
        <v>43951</v>
      </c>
    </row>
    <row r="23" spans="1:19" x14ac:dyDescent="0.3">
      <c r="A23" s="14">
        <v>24730</v>
      </c>
      <c r="B23" s="14">
        <v>1</v>
      </c>
      <c r="C23" s="15" t="s">
        <v>53</v>
      </c>
      <c r="D23" s="15" t="s">
        <v>119</v>
      </c>
      <c r="E23" s="14" t="s">
        <v>13</v>
      </c>
      <c r="F23" s="14" t="s">
        <v>120</v>
      </c>
      <c r="G23" s="14" t="s">
        <v>121</v>
      </c>
      <c r="H23" s="14">
        <v>1641</v>
      </c>
      <c r="I23" s="14">
        <v>7654320</v>
      </c>
      <c r="J23" s="14">
        <v>72</v>
      </c>
      <c r="K23" s="16" t="str">
        <f t="shared" si="0"/>
        <v>24730_1</v>
      </c>
      <c r="L23" s="16" t="str">
        <f t="shared" si="1"/>
        <v>1641-7654320-72</v>
      </c>
      <c r="M23" s="16" t="str">
        <f t="shared" si="2"/>
        <v>Feb</v>
      </c>
      <c r="N23" s="16" t="str">
        <f t="shared" si="3"/>
        <v>230046</v>
      </c>
      <c r="O23" s="16" t="str">
        <f t="shared" si="4"/>
        <v>Sydney</v>
      </c>
      <c r="P23" s="16" t="str">
        <f t="shared" si="5"/>
        <v>INV</v>
      </c>
      <c r="Q23" s="17">
        <f t="shared" si="6"/>
        <v>1096.92</v>
      </c>
      <c r="R23" s="18">
        <f t="shared" si="7"/>
        <v>43888</v>
      </c>
      <c r="S23" s="19">
        <f t="shared" si="8"/>
        <v>43929</v>
      </c>
    </row>
    <row r="24" spans="1:19" x14ac:dyDescent="0.3">
      <c r="A24" s="14">
        <v>24732</v>
      </c>
      <c r="B24" s="14">
        <v>1</v>
      </c>
      <c r="C24" s="15" t="s">
        <v>34</v>
      </c>
      <c r="D24" s="15" t="s">
        <v>65</v>
      </c>
      <c r="E24" s="14" t="s">
        <v>13</v>
      </c>
      <c r="F24" s="14" t="s">
        <v>122</v>
      </c>
      <c r="G24" s="14" t="s">
        <v>123</v>
      </c>
      <c r="H24" s="14">
        <v>1641</v>
      </c>
      <c r="I24" s="14">
        <v>7654320</v>
      </c>
      <c r="J24" s="14">
        <v>72</v>
      </c>
      <c r="K24" s="16" t="str">
        <f t="shared" si="0"/>
        <v>24732_1</v>
      </c>
      <c r="L24" s="16" t="str">
        <f t="shared" si="1"/>
        <v>1641-7654320-72</v>
      </c>
      <c r="M24" s="16" t="str">
        <f t="shared" si="2"/>
        <v>Feb</v>
      </c>
      <c r="N24" s="16" t="str">
        <f t="shared" si="3"/>
        <v>224680</v>
      </c>
      <c r="O24" s="16" t="str">
        <f t="shared" si="4"/>
        <v>Sydney</v>
      </c>
      <c r="P24" s="16" t="str">
        <f t="shared" si="5"/>
        <v>INV</v>
      </c>
      <c r="Q24" s="17">
        <f t="shared" si="6"/>
        <v>257.07</v>
      </c>
      <c r="R24" s="18">
        <f t="shared" si="7"/>
        <v>43886</v>
      </c>
      <c r="S24" s="19">
        <f t="shared" si="8"/>
        <v>43928</v>
      </c>
    </row>
    <row r="25" spans="1:19" x14ac:dyDescent="0.3">
      <c r="A25" s="14">
        <v>24735</v>
      </c>
      <c r="B25" s="14">
        <v>2</v>
      </c>
      <c r="C25" s="15" t="s">
        <v>54</v>
      </c>
      <c r="D25" s="15" t="s">
        <v>42</v>
      </c>
      <c r="E25" s="14" t="s">
        <v>13</v>
      </c>
      <c r="F25" s="14" t="s">
        <v>124</v>
      </c>
      <c r="G25" s="14" t="s">
        <v>125</v>
      </c>
      <c r="H25" s="14">
        <v>1641</v>
      </c>
      <c r="I25" s="14">
        <v>7654320</v>
      </c>
      <c r="J25" s="14">
        <v>72</v>
      </c>
      <c r="K25" s="16" t="str">
        <f t="shared" si="0"/>
        <v>24735_2</v>
      </c>
      <c r="L25" s="16" t="str">
        <f t="shared" si="1"/>
        <v>1641-7654320-72</v>
      </c>
      <c r="M25" s="16" t="str">
        <f t="shared" si="2"/>
        <v>Apr</v>
      </c>
      <c r="N25" s="16" t="str">
        <f t="shared" si="3"/>
        <v>238023</v>
      </c>
      <c r="O25" s="16" t="str">
        <f t="shared" si="4"/>
        <v>Sydney</v>
      </c>
      <c r="P25" s="16" t="str">
        <f t="shared" si="5"/>
        <v>INV</v>
      </c>
      <c r="Q25" s="17">
        <f t="shared" si="6"/>
        <v>215.49</v>
      </c>
      <c r="R25" s="18">
        <f t="shared" si="7"/>
        <v>43945</v>
      </c>
      <c r="S25" s="19">
        <f t="shared" si="8"/>
        <v>43949</v>
      </c>
    </row>
    <row r="26" spans="1:19" x14ac:dyDescent="0.3">
      <c r="A26" s="14">
        <v>24739</v>
      </c>
      <c r="B26" s="14">
        <v>1</v>
      </c>
      <c r="C26" s="15" t="s">
        <v>42</v>
      </c>
      <c r="D26" s="15" t="s">
        <v>28</v>
      </c>
      <c r="E26" s="14" t="s">
        <v>13</v>
      </c>
      <c r="F26" s="14" t="s">
        <v>126</v>
      </c>
      <c r="G26" s="14" t="s">
        <v>127</v>
      </c>
      <c r="H26" s="14">
        <v>1641</v>
      </c>
      <c r="I26" s="14">
        <v>7654320</v>
      </c>
      <c r="J26" s="14">
        <v>72</v>
      </c>
      <c r="K26" s="16" t="str">
        <f t="shared" si="0"/>
        <v>24739_1</v>
      </c>
      <c r="L26" s="16" t="str">
        <f t="shared" si="1"/>
        <v>1641-7654320-72</v>
      </c>
      <c r="M26" s="16" t="str">
        <f t="shared" si="2"/>
        <v>Apr</v>
      </c>
      <c r="N26" s="16" t="str">
        <f t="shared" si="3"/>
        <v>224184</v>
      </c>
      <c r="O26" s="16" t="str">
        <f t="shared" si="4"/>
        <v>Sydney</v>
      </c>
      <c r="P26" s="16" t="str">
        <f t="shared" si="5"/>
        <v>INV</v>
      </c>
      <c r="Q26" s="17">
        <f t="shared" si="6"/>
        <v>455.07</v>
      </c>
      <c r="R26" s="18">
        <f t="shared" si="7"/>
        <v>43926</v>
      </c>
      <c r="S26" s="19">
        <f t="shared" si="8"/>
        <v>43945</v>
      </c>
    </row>
    <row r="27" spans="1:19" x14ac:dyDescent="0.3">
      <c r="A27" s="14">
        <v>24740</v>
      </c>
      <c r="B27" s="14">
        <v>1</v>
      </c>
      <c r="C27" s="15" t="s">
        <v>49</v>
      </c>
      <c r="D27" s="15" t="s">
        <v>46</v>
      </c>
      <c r="E27" s="14" t="s">
        <v>13</v>
      </c>
      <c r="F27" s="14" t="s">
        <v>128</v>
      </c>
      <c r="G27" s="14" t="s">
        <v>129</v>
      </c>
      <c r="H27" s="14">
        <v>1641</v>
      </c>
      <c r="I27" s="14">
        <v>7654320</v>
      </c>
      <c r="J27" s="14">
        <v>72</v>
      </c>
      <c r="K27" s="16" t="str">
        <f t="shared" si="0"/>
        <v>24740_1</v>
      </c>
      <c r="L27" s="16" t="str">
        <f t="shared" si="1"/>
        <v>1641-7654320-72</v>
      </c>
      <c r="M27" s="16" t="str">
        <f t="shared" si="2"/>
        <v>Apr</v>
      </c>
      <c r="N27" s="16" t="str">
        <f t="shared" si="3"/>
        <v>216205</v>
      </c>
      <c r="O27" s="16" t="str">
        <f t="shared" si="4"/>
        <v>Sydney</v>
      </c>
      <c r="P27" s="16" t="str">
        <f t="shared" si="5"/>
        <v>INV</v>
      </c>
      <c r="Q27" s="17">
        <f t="shared" si="6"/>
        <v>711.81</v>
      </c>
      <c r="R27" s="18">
        <f t="shared" si="7"/>
        <v>43923</v>
      </c>
      <c r="S27" s="19">
        <f t="shared" si="8"/>
        <v>43930</v>
      </c>
    </row>
    <row r="28" spans="1:19" x14ac:dyDescent="0.3">
      <c r="A28" s="14">
        <v>24743</v>
      </c>
      <c r="B28" s="14">
        <v>1</v>
      </c>
      <c r="C28" s="15" t="s">
        <v>32</v>
      </c>
      <c r="D28" s="15" t="s">
        <v>130</v>
      </c>
      <c r="E28" s="14" t="s">
        <v>13</v>
      </c>
      <c r="F28" s="14" t="s">
        <v>131</v>
      </c>
      <c r="G28" s="14" t="s">
        <v>132</v>
      </c>
      <c r="H28" s="14">
        <v>2554</v>
      </c>
      <c r="I28" s="14">
        <v>4551221</v>
      </c>
      <c r="J28" s="14">
        <v>33</v>
      </c>
      <c r="K28" s="16" t="str">
        <f t="shared" si="0"/>
        <v>24743_1</v>
      </c>
      <c r="L28" s="16" t="str">
        <f t="shared" si="1"/>
        <v>2554-4551221-33</v>
      </c>
      <c r="M28" s="16" t="str">
        <f t="shared" si="2"/>
        <v>Mar</v>
      </c>
      <c r="N28" s="16" t="str">
        <f t="shared" si="3"/>
        <v>331383</v>
      </c>
      <c r="O28" s="16" t="str">
        <f t="shared" si="4"/>
        <v>Melbourne</v>
      </c>
      <c r="P28" s="16" t="str">
        <f t="shared" si="5"/>
        <v>INV</v>
      </c>
      <c r="Q28" s="17">
        <f t="shared" si="6"/>
        <v>78.540000000000006</v>
      </c>
      <c r="R28" s="18">
        <f t="shared" si="7"/>
        <v>43911</v>
      </c>
      <c r="S28" s="19">
        <f t="shared" si="8"/>
        <v>43925</v>
      </c>
    </row>
    <row r="29" spans="1:19" x14ac:dyDescent="0.3">
      <c r="A29" s="14">
        <v>24746</v>
      </c>
      <c r="B29" s="14">
        <v>1</v>
      </c>
      <c r="C29" s="15" t="s">
        <v>33</v>
      </c>
      <c r="D29" s="15" t="s">
        <v>62</v>
      </c>
      <c r="E29" s="14" t="s">
        <v>13</v>
      </c>
      <c r="F29" s="14" t="s">
        <v>133</v>
      </c>
      <c r="G29" s="14" t="s">
        <v>134</v>
      </c>
      <c r="H29" s="14">
        <v>2554</v>
      </c>
      <c r="I29" s="14">
        <v>4551221</v>
      </c>
      <c r="J29" s="14">
        <v>33</v>
      </c>
      <c r="K29" s="16" t="str">
        <f t="shared" si="0"/>
        <v>24746_1</v>
      </c>
      <c r="L29" s="16" t="str">
        <f t="shared" si="1"/>
        <v>2554-4551221-33</v>
      </c>
      <c r="M29" s="16" t="str">
        <f t="shared" si="2"/>
        <v>Mar</v>
      </c>
      <c r="N29" s="16" t="str">
        <f t="shared" si="3"/>
        <v>335282</v>
      </c>
      <c r="O29" s="16" t="str">
        <f t="shared" si="4"/>
        <v>Melbourne</v>
      </c>
      <c r="P29" s="16" t="str">
        <f t="shared" si="5"/>
        <v>INV</v>
      </c>
      <c r="Q29" s="17">
        <f t="shared" si="6"/>
        <v>302.61</v>
      </c>
      <c r="R29" s="18">
        <f t="shared" si="7"/>
        <v>43892</v>
      </c>
      <c r="S29" s="19">
        <f t="shared" si="8"/>
        <v>43927</v>
      </c>
    </row>
    <row r="30" spans="1:19" x14ac:dyDescent="0.3">
      <c r="A30" s="14">
        <v>24750</v>
      </c>
      <c r="B30" s="14">
        <v>1</v>
      </c>
      <c r="C30" s="15" t="s">
        <v>30</v>
      </c>
      <c r="D30" s="15" t="s">
        <v>65</v>
      </c>
      <c r="E30" s="14" t="s">
        <v>12</v>
      </c>
      <c r="F30" s="14" t="s">
        <v>135</v>
      </c>
      <c r="G30" s="14" t="s">
        <v>136</v>
      </c>
      <c r="H30" s="14">
        <v>2554</v>
      </c>
      <c r="I30" s="14">
        <v>4551221</v>
      </c>
      <c r="J30" s="14">
        <v>33</v>
      </c>
      <c r="K30" s="16" t="str">
        <f t="shared" si="0"/>
        <v>24750_1</v>
      </c>
      <c r="L30" s="16" t="str">
        <f t="shared" si="1"/>
        <v>2554-4551221-33</v>
      </c>
      <c r="M30" s="16" t="str">
        <f t="shared" si="2"/>
        <v>Feb</v>
      </c>
      <c r="N30" s="16" t="str">
        <f t="shared" si="3"/>
        <v>330858</v>
      </c>
      <c r="O30" s="16" t="str">
        <f t="shared" si="4"/>
        <v>Melbourne</v>
      </c>
      <c r="P30" s="16" t="str">
        <f t="shared" si="5"/>
        <v>INV</v>
      </c>
      <c r="Q30" s="17">
        <f t="shared" si="6"/>
        <v>426.03</v>
      </c>
      <c r="R30" s="18">
        <f t="shared" si="7"/>
        <v>43886</v>
      </c>
      <c r="S30" s="19">
        <f t="shared" si="8"/>
        <v>43931</v>
      </c>
    </row>
    <row r="31" spans="1:19" x14ac:dyDescent="0.3">
      <c r="A31" s="14">
        <v>24753</v>
      </c>
      <c r="B31" s="14">
        <v>1</v>
      </c>
      <c r="C31" s="15" t="s">
        <v>51</v>
      </c>
      <c r="D31" s="15" t="s">
        <v>92</v>
      </c>
      <c r="E31" s="14" t="s">
        <v>13</v>
      </c>
      <c r="F31" s="14" t="s">
        <v>137</v>
      </c>
      <c r="G31" s="14" t="s">
        <v>138</v>
      </c>
      <c r="H31" s="14">
        <v>1641</v>
      </c>
      <c r="I31" s="14">
        <v>7654320</v>
      </c>
      <c r="J31" s="14">
        <v>72</v>
      </c>
      <c r="K31" s="16" t="str">
        <f t="shared" si="0"/>
        <v>24753_1</v>
      </c>
      <c r="L31" s="16" t="str">
        <f t="shared" si="1"/>
        <v>1641-7654320-72</v>
      </c>
      <c r="M31" s="16" t="str">
        <f t="shared" si="2"/>
        <v>Mar</v>
      </c>
      <c r="N31" s="16" t="str">
        <f t="shared" si="3"/>
        <v>238202</v>
      </c>
      <c r="O31" s="16" t="str">
        <f t="shared" si="4"/>
        <v>Sydney</v>
      </c>
      <c r="P31" s="16" t="str">
        <f t="shared" si="5"/>
        <v>INV</v>
      </c>
      <c r="Q31" s="17">
        <f t="shared" si="6"/>
        <v>489.72</v>
      </c>
      <c r="R31" s="18">
        <f t="shared" si="7"/>
        <v>43899</v>
      </c>
      <c r="S31" s="19">
        <f t="shared" si="8"/>
        <v>43932</v>
      </c>
    </row>
    <row r="32" spans="1:19" x14ac:dyDescent="0.3">
      <c r="A32" s="14">
        <v>24754</v>
      </c>
      <c r="B32" s="14">
        <v>1</v>
      </c>
      <c r="C32" s="15" t="s">
        <v>54</v>
      </c>
      <c r="D32" s="15" t="s">
        <v>67</v>
      </c>
      <c r="E32" s="14" t="s">
        <v>13</v>
      </c>
      <c r="F32" s="14" t="s">
        <v>139</v>
      </c>
      <c r="G32" s="14" t="s">
        <v>140</v>
      </c>
      <c r="H32" s="14">
        <v>1641</v>
      </c>
      <c r="I32" s="14">
        <v>7654320</v>
      </c>
      <c r="J32" s="14">
        <v>72</v>
      </c>
      <c r="K32" s="16" t="str">
        <f t="shared" si="0"/>
        <v>24754_1</v>
      </c>
      <c r="L32" s="16" t="str">
        <f t="shared" si="1"/>
        <v>1641-7654320-72</v>
      </c>
      <c r="M32" s="16" t="str">
        <f t="shared" si="2"/>
        <v>Mar</v>
      </c>
      <c r="N32" s="16" t="str">
        <f t="shared" si="3"/>
        <v>217217</v>
      </c>
      <c r="O32" s="16" t="str">
        <f t="shared" si="4"/>
        <v>Sydney</v>
      </c>
      <c r="P32" s="16" t="str">
        <f t="shared" si="5"/>
        <v>INV</v>
      </c>
      <c r="Q32" s="17">
        <f t="shared" si="6"/>
        <v>352.44</v>
      </c>
      <c r="R32" s="18">
        <f t="shared" si="7"/>
        <v>43915</v>
      </c>
      <c r="S32" s="19">
        <f t="shared" si="8"/>
        <v>43949</v>
      </c>
    </row>
    <row r="33" spans="1:19" x14ac:dyDescent="0.3">
      <c r="A33" s="14">
        <v>24756</v>
      </c>
      <c r="B33" s="14">
        <v>1</v>
      </c>
      <c r="C33" s="15" t="s">
        <v>48</v>
      </c>
      <c r="D33" s="15" t="s">
        <v>39</v>
      </c>
      <c r="E33" s="14" t="s">
        <v>13</v>
      </c>
      <c r="F33" s="14" t="s">
        <v>141</v>
      </c>
      <c r="G33" s="14" t="s">
        <v>142</v>
      </c>
      <c r="H33" s="14">
        <v>1641</v>
      </c>
      <c r="I33" s="14">
        <v>7654320</v>
      </c>
      <c r="J33" s="14">
        <v>72</v>
      </c>
      <c r="K33" s="16" t="str">
        <f t="shared" si="0"/>
        <v>24756_1</v>
      </c>
      <c r="L33" s="16" t="str">
        <f t="shared" si="1"/>
        <v>1641-7654320-72</v>
      </c>
      <c r="M33" s="16" t="str">
        <f t="shared" si="2"/>
        <v>Mar</v>
      </c>
      <c r="N33" s="16" t="str">
        <f t="shared" si="3"/>
        <v>234637</v>
      </c>
      <c r="O33" s="16" t="str">
        <f t="shared" si="4"/>
        <v>Sydney</v>
      </c>
      <c r="P33" s="16" t="str">
        <f t="shared" si="5"/>
        <v>INV</v>
      </c>
      <c r="Q33" s="17">
        <f t="shared" si="6"/>
        <v>238.59</v>
      </c>
      <c r="R33" s="18">
        <f t="shared" si="7"/>
        <v>43912</v>
      </c>
      <c r="S33" s="19">
        <f t="shared" si="8"/>
        <v>43937</v>
      </c>
    </row>
    <row r="34" spans="1:19" x14ac:dyDescent="0.3">
      <c r="A34" s="14">
        <v>24757</v>
      </c>
      <c r="B34" s="14">
        <v>1</v>
      </c>
      <c r="C34" s="15" t="s">
        <v>22</v>
      </c>
      <c r="D34" s="15" t="s">
        <v>26</v>
      </c>
      <c r="E34" s="14" t="s">
        <v>13</v>
      </c>
      <c r="F34" s="14" t="s">
        <v>143</v>
      </c>
      <c r="G34" s="14" t="s">
        <v>144</v>
      </c>
      <c r="H34" s="14">
        <v>2554</v>
      </c>
      <c r="I34" s="14">
        <v>4551221</v>
      </c>
      <c r="J34" s="14">
        <v>33</v>
      </c>
      <c r="K34" s="16" t="str">
        <f t="shared" si="0"/>
        <v>24757_1</v>
      </c>
      <c r="L34" s="16" t="str">
        <f t="shared" si="1"/>
        <v>2554-4551221-33</v>
      </c>
      <c r="M34" s="16" t="str">
        <f t="shared" si="2"/>
        <v>Apr</v>
      </c>
      <c r="N34" s="16" t="str">
        <f t="shared" si="3"/>
        <v>332725</v>
      </c>
      <c r="O34" s="16" t="str">
        <f t="shared" si="4"/>
        <v>Melbourne</v>
      </c>
      <c r="P34" s="16" t="str">
        <f t="shared" si="5"/>
        <v>INV</v>
      </c>
      <c r="Q34" s="17">
        <f t="shared" si="6"/>
        <v>549.12</v>
      </c>
      <c r="R34" s="18">
        <f t="shared" si="7"/>
        <v>43936</v>
      </c>
      <c r="S34" s="19">
        <f t="shared" si="8"/>
        <v>43941</v>
      </c>
    </row>
    <row r="35" spans="1:19" x14ac:dyDescent="0.3">
      <c r="A35" s="14">
        <v>24758</v>
      </c>
      <c r="B35" s="14">
        <v>1</v>
      </c>
      <c r="C35" s="15" t="s">
        <v>46</v>
      </c>
      <c r="D35" s="15" t="s">
        <v>25</v>
      </c>
      <c r="E35" s="14" t="s">
        <v>13</v>
      </c>
      <c r="F35" s="14" t="s">
        <v>145</v>
      </c>
      <c r="G35" s="14" t="s">
        <v>146</v>
      </c>
      <c r="H35" s="14">
        <v>1641</v>
      </c>
      <c r="I35" s="14">
        <v>7654320</v>
      </c>
      <c r="J35" s="14">
        <v>72</v>
      </c>
      <c r="K35" s="16" t="str">
        <f t="shared" si="0"/>
        <v>24758_1</v>
      </c>
      <c r="L35" s="16" t="str">
        <f t="shared" si="1"/>
        <v>1641-7654320-72</v>
      </c>
      <c r="M35" s="16" t="str">
        <f t="shared" si="2"/>
        <v>Mar</v>
      </c>
      <c r="N35" s="16" t="str">
        <f t="shared" si="3"/>
        <v>227351</v>
      </c>
      <c r="O35" s="16" t="str">
        <f t="shared" si="4"/>
        <v>Sydney</v>
      </c>
      <c r="P35" s="16" t="str">
        <f t="shared" si="5"/>
        <v>INV</v>
      </c>
      <c r="Q35" s="17">
        <f t="shared" si="6"/>
        <v>322.41000000000003</v>
      </c>
      <c r="R35" s="18">
        <f t="shared" si="7"/>
        <v>43893</v>
      </c>
      <c r="S35" s="19">
        <f t="shared" si="8"/>
        <v>43923</v>
      </c>
    </row>
    <row r="36" spans="1:19" x14ac:dyDescent="0.3">
      <c r="A36" s="14">
        <v>24759</v>
      </c>
      <c r="B36" s="14">
        <v>1</v>
      </c>
      <c r="C36" s="15" t="s">
        <v>24</v>
      </c>
      <c r="D36" s="15" t="s">
        <v>62</v>
      </c>
      <c r="E36" s="14" t="s">
        <v>13</v>
      </c>
      <c r="F36" s="14" t="s">
        <v>147</v>
      </c>
      <c r="G36" s="14" t="s">
        <v>148</v>
      </c>
      <c r="H36" s="14">
        <v>2554</v>
      </c>
      <c r="I36" s="14">
        <v>4551221</v>
      </c>
      <c r="J36" s="14">
        <v>33</v>
      </c>
      <c r="K36" s="16" t="str">
        <f t="shared" si="0"/>
        <v>24759_1</v>
      </c>
      <c r="L36" s="16" t="str">
        <f t="shared" si="1"/>
        <v>2554-4551221-33</v>
      </c>
      <c r="M36" s="16" t="str">
        <f t="shared" si="2"/>
        <v>Mar</v>
      </c>
      <c r="N36" s="16" t="str">
        <f t="shared" si="3"/>
        <v>336345</v>
      </c>
      <c r="O36" s="16" t="str">
        <f t="shared" si="4"/>
        <v>Melbourne</v>
      </c>
      <c r="P36" s="16" t="str">
        <f t="shared" si="5"/>
        <v>INV</v>
      </c>
      <c r="Q36" s="17">
        <f t="shared" si="6"/>
        <v>644.82000000000005</v>
      </c>
      <c r="R36" s="18">
        <f t="shared" si="7"/>
        <v>43892</v>
      </c>
      <c r="S36" s="19">
        <f t="shared" si="8"/>
        <v>43934</v>
      </c>
    </row>
    <row r="37" spans="1:19" x14ac:dyDescent="0.3">
      <c r="A37" s="14">
        <v>24760</v>
      </c>
      <c r="B37" s="14">
        <v>1</v>
      </c>
      <c r="C37" s="15" t="s">
        <v>64</v>
      </c>
      <c r="D37" s="15" t="s">
        <v>46</v>
      </c>
      <c r="E37" s="14" t="s">
        <v>13</v>
      </c>
      <c r="F37" s="14" t="s">
        <v>149</v>
      </c>
      <c r="G37" s="14" t="s">
        <v>150</v>
      </c>
      <c r="H37" s="14">
        <v>2554</v>
      </c>
      <c r="I37" s="14">
        <v>4551221</v>
      </c>
      <c r="J37" s="14">
        <v>33</v>
      </c>
      <c r="K37" s="16" t="str">
        <f t="shared" si="0"/>
        <v>24760_1</v>
      </c>
      <c r="L37" s="16" t="str">
        <f t="shared" si="1"/>
        <v>2554-4551221-33</v>
      </c>
      <c r="M37" s="16" t="str">
        <f t="shared" si="2"/>
        <v>Apr</v>
      </c>
      <c r="N37" s="16" t="str">
        <f t="shared" si="3"/>
        <v>338595</v>
      </c>
      <c r="O37" s="16" t="str">
        <f t="shared" si="4"/>
        <v>Melbourne</v>
      </c>
      <c r="P37" s="16" t="str">
        <f t="shared" si="5"/>
        <v>INV</v>
      </c>
      <c r="Q37" s="17">
        <f t="shared" si="6"/>
        <v>113.19</v>
      </c>
      <c r="R37" s="18">
        <f t="shared" si="7"/>
        <v>43923</v>
      </c>
      <c r="S37" s="19">
        <f t="shared" si="8"/>
        <v>43944</v>
      </c>
    </row>
    <row r="38" spans="1:19" x14ac:dyDescent="0.3">
      <c r="A38" s="14">
        <v>24761</v>
      </c>
      <c r="B38" s="14">
        <v>1</v>
      </c>
      <c r="C38" s="15" t="s">
        <v>54</v>
      </c>
      <c r="D38" s="15" t="s">
        <v>22</v>
      </c>
      <c r="E38" s="14" t="s">
        <v>13</v>
      </c>
      <c r="F38" s="14" t="s">
        <v>151</v>
      </c>
      <c r="G38" s="14" t="s">
        <v>152</v>
      </c>
      <c r="H38" s="14">
        <v>2554</v>
      </c>
      <c r="I38" s="14">
        <v>4551221</v>
      </c>
      <c r="J38" s="14">
        <v>33</v>
      </c>
      <c r="K38" s="16" t="str">
        <f t="shared" si="0"/>
        <v>24761_1</v>
      </c>
      <c r="L38" s="16" t="str">
        <f t="shared" si="1"/>
        <v>2554-4551221-33</v>
      </c>
      <c r="M38" s="16" t="str">
        <f t="shared" si="2"/>
        <v>Apr</v>
      </c>
      <c r="N38" s="16" t="str">
        <f t="shared" si="3"/>
        <v>325149</v>
      </c>
      <c r="O38" s="16" t="str">
        <f t="shared" si="4"/>
        <v>Melbourne</v>
      </c>
      <c r="P38" s="16" t="str">
        <f t="shared" si="5"/>
        <v>INV</v>
      </c>
      <c r="Q38" s="17">
        <f t="shared" si="6"/>
        <v>449.13</v>
      </c>
      <c r="R38" s="18">
        <f t="shared" si="7"/>
        <v>43941</v>
      </c>
      <c r="S38" s="19">
        <f t="shared" si="8"/>
        <v>43949</v>
      </c>
    </row>
    <row r="39" spans="1:19" x14ac:dyDescent="0.3">
      <c r="A39" s="14">
        <v>24764</v>
      </c>
      <c r="B39" s="14">
        <v>1</v>
      </c>
      <c r="C39" s="15" t="s">
        <v>45</v>
      </c>
      <c r="D39" s="15" t="s">
        <v>130</v>
      </c>
      <c r="E39" s="14" t="s">
        <v>13</v>
      </c>
      <c r="F39" s="14" t="s">
        <v>153</v>
      </c>
      <c r="G39" s="14" t="s">
        <v>154</v>
      </c>
      <c r="H39" s="14">
        <v>1641</v>
      </c>
      <c r="I39" s="14">
        <v>7654320</v>
      </c>
      <c r="J39" s="14">
        <v>72</v>
      </c>
      <c r="K39" s="16" t="str">
        <f t="shared" si="0"/>
        <v>24764_1</v>
      </c>
      <c r="L39" s="16" t="str">
        <f t="shared" si="1"/>
        <v>1641-7654320-72</v>
      </c>
      <c r="M39" s="16" t="str">
        <f t="shared" si="2"/>
        <v>Mar</v>
      </c>
      <c r="N39" s="16" t="str">
        <f t="shared" si="3"/>
        <v>227994</v>
      </c>
      <c r="O39" s="16" t="str">
        <f t="shared" si="4"/>
        <v>Sydney</v>
      </c>
      <c r="P39" s="16" t="str">
        <f t="shared" si="5"/>
        <v>INV</v>
      </c>
      <c r="Q39" s="17">
        <f t="shared" si="6"/>
        <v>819.06</v>
      </c>
      <c r="R39" s="18">
        <f t="shared" si="7"/>
        <v>43911</v>
      </c>
      <c r="S39" s="19">
        <f t="shared" si="8"/>
        <v>43933</v>
      </c>
    </row>
    <row r="40" spans="1:19" x14ac:dyDescent="0.3">
      <c r="A40" s="14">
        <v>24767</v>
      </c>
      <c r="B40" s="14">
        <v>1</v>
      </c>
      <c r="C40" s="15" t="s">
        <v>40</v>
      </c>
      <c r="D40" s="15" t="s">
        <v>155</v>
      </c>
      <c r="E40" s="14" t="s">
        <v>13</v>
      </c>
      <c r="F40" s="14" t="s">
        <v>156</v>
      </c>
      <c r="G40" s="14" t="s">
        <v>157</v>
      </c>
      <c r="H40" s="14">
        <v>1641</v>
      </c>
      <c r="I40" s="14">
        <v>7654320</v>
      </c>
      <c r="J40" s="14">
        <v>72</v>
      </c>
      <c r="K40" s="16" t="str">
        <f t="shared" si="0"/>
        <v>24767_1</v>
      </c>
      <c r="L40" s="16" t="str">
        <f t="shared" si="1"/>
        <v>1641-7654320-72</v>
      </c>
      <c r="M40" s="16" t="str">
        <f t="shared" si="2"/>
        <v>Feb</v>
      </c>
      <c r="N40" s="16" t="str">
        <f t="shared" si="3"/>
        <v>222399</v>
      </c>
      <c r="O40" s="16" t="str">
        <f t="shared" si="4"/>
        <v>Sydney</v>
      </c>
      <c r="P40" s="16" t="str">
        <f t="shared" si="5"/>
        <v>INV</v>
      </c>
      <c r="Q40" s="17">
        <f t="shared" si="6"/>
        <v>1019.04</v>
      </c>
      <c r="R40" s="18">
        <f t="shared" si="7"/>
        <v>43880</v>
      </c>
      <c r="S40" s="19">
        <f t="shared" si="8"/>
        <v>43924</v>
      </c>
    </row>
    <row r="41" spans="1:19" x14ac:dyDescent="0.3">
      <c r="A41" s="14">
        <v>24771</v>
      </c>
      <c r="B41" s="14">
        <v>1</v>
      </c>
      <c r="C41" s="15" t="s">
        <v>68</v>
      </c>
      <c r="D41" s="15" t="s">
        <v>47</v>
      </c>
      <c r="E41" s="14" t="s">
        <v>13</v>
      </c>
      <c r="F41" s="14" t="s">
        <v>158</v>
      </c>
      <c r="G41" s="14" t="s">
        <v>159</v>
      </c>
      <c r="H41" s="14">
        <v>2554</v>
      </c>
      <c r="I41" s="14">
        <v>4551221</v>
      </c>
      <c r="J41" s="14">
        <v>33</v>
      </c>
      <c r="K41" s="16" t="str">
        <f t="shared" si="0"/>
        <v>24771_1</v>
      </c>
      <c r="L41" s="16" t="str">
        <f t="shared" si="1"/>
        <v>2554-4551221-33</v>
      </c>
      <c r="M41" s="16" t="str">
        <f t="shared" si="2"/>
        <v>Mar</v>
      </c>
      <c r="N41" s="16" t="str">
        <f t="shared" si="3"/>
        <v>316436</v>
      </c>
      <c r="O41" s="16" t="str">
        <f t="shared" si="4"/>
        <v>Melbourne</v>
      </c>
      <c r="P41" s="16" t="str">
        <f t="shared" si="5"/>
        <v>INV</v>
      </c>
      <c r="Q41" s="17">
        <f t="shared" si="6"/>
        <v>736.23</v>
      </c>
      <c r="R41" s="18">
        <f t="shared" si="7"/>
        <v>43919</v>
      </c>
      <c r="S41" s="19">
        <f t="shared" si="8"/>
        <v>43935</v>
      </c>
    </row>
    <row r="42" spans="1:19" x14ac:dyDescent="0.3">
      <c r="A42" s="14">
        <v>24775</v>
      </c>
      <c r="B42" s="14">
        <v>1</v>
      </c>
      <c r="C42" s="15" t="s">
        <v>48</v>
      </c>
      <c r="D42" s="15" t="s">
        <v>160</v>
      </c>
      <c r="E42" s="14" t="s">
        <v>15</v>
      </c>
      <c r="F42" s="14" t="s">
        <v>161</v>
      </c>
      <c r="G42" s="14" t="s">
        <v>162</v>
      </c>
      <c r="H42" s="14">
        <v>2554</v>
      </c>
      <c r="I42" s="14">
        <v>4551221</v>
      </c>
      <c r="J42" s="14">
        <v>33</v>
      </c>
      <c r="K42" s="16" t="str">
        <f t="shared" si="0"/>
        <v>24775_1</v>
      </c>
      <c r="L42" s="16" t="str">
        <f t="shared" si="1"/>
        <v>2554-4551221-33</v>
      </c>
      <c r="M42" s="16" t="str">
        <f t="shared" si="2"/>
        <v>Mar</v>
      </c>
      <c r="N42" s="16" t="str">
        <f t="shared" si="3"/>
        <v>312603</v>
      </c>
      <c r="O42" s="16" t="str">
        <f t="shared" si="4"/>
        <v>Melbourne</v>
      </c>
      <c r="P42" s="16" t="str">
        <f t="shared" si="5"/>
        <v>CR</v>
      </c>
      <c r="Q42" s="17">
        <f t="shared" si="6"/>
        <v>600.27</v>
      </c>
      <c r="R42" s="18">
        <f t="shared" si="7"/>
        <v>43895</v>
      </c>
      <c r="S42" s="19">
        <f t="shared" si="8"/>
        <v>43937</v>
      </c>
    </row>
    <row r="43" spans="1:19" x14ac:dyDescent="0.3">
      <c r="A43" s="14">
        <v>24779</v>
      </c>
      <c r="B43" s="14">
        <v>1</v>
      </c>
      <c r="C43" s="15" t="s">
        <v>53</v>
      </c>
      <c r="D43" s="15" t="s">
        <v>60</v>
      </c>
      <c r="E43" s="14" t="s">
        <v>13</v>
      </c>
      <c r="F43" s="14" t="s">
        <v>163</v>
      </c>
      <c r="G43" s="14" t="s">
        <v>164</v>
      </c>
      <c r="H43" s="14">
        <v>2554</v>
      </c>
      <c r="I43" s="14">
        <v>4551221</v>
      </c>
      <c r="J43" s="14">
        <v>33</v>
      </c>
      <c r="K43" s="16" t="str">
        <f t="shared" si="0"/>
        <v>24779_1</v>
      </c>
      <c r="L43" s="16" t="str">
        <f t="shared" si="1"/>
        <v>2554-4551221-33</v>
      </c>
      <c r="M43" s="16" t="str">
        <f t="shared" si="2"/>
        <v>Mar</v>
      </c>
      <c r="N43" s="16" t="str">
        <f t="shared" si="3"/>
        <v>339907</v>
      </c>
      <c r="O43" s="16" t="str">
        <f t="shared" si="4"/>
        <v>Melbourne</v>
      </c>
      <c r="P43" s="16" t="str">
        <f t="shared" si="5"/>
        <v>INV</v>
      </c>
      <c r="Q43" s="17">
        <f t="shared" si="6"/>
        <v>480.81</v>
      </c>
      <c r="R43" s="18">
        <f t="shared" si="7"/>
        <v>43907</v>
      </c>
      <c r="S43" s="19">
        <f t="shared" si="8"/>
        <v>43929</v>
      </c>
    </row>
    <row r="44" spans="1:19" x14ac:dyDescent="0.3">
      <c r="A44" s="14">
        <v>24784</v>
      </c>
      <c r="B44" s="14">
        <v>1</v>
      </c>
      <c r="C44" s="15" t="s">
        <v>89</v>
      </c>
      <c r="D44" s="15" t="s">
        <v>165</v>
      </c>
      <c r="E44" s="14" t="s">
        <v>13</v>
      </c>
      <c r="F44" s="14" t="s">
        <v>166</v>
      </c>
      <c r="G44" s="14" t="s">
        <v>167</v>
      </c>
      <c r="H44" s="14">
        <v>1641</v>
      </c>
      <c r="I44" s="14">
        <v>7654320</v>
      </c>
      <c r="J44" s="14">
        <v>72</v>
      </c>
      <c r="K44" s="16" t="str">
        <f t="shared" si="0"/>
        <v>24784_1</v>
      </c>
      <c r="L44" s="16" t="str">
        <f t="shared" si="1"/>
        <v>1641-7654320-72</v>
      </c>
      <c r="M44" s="16" t="str">
        <f t="shared" si="2"/>
        <v>Mar</v>
      </c>
      <c r="N44" s="16" t="str">
        <f t="shared" si="3"/>
        <v>218463</v>
      </c>
      <c r="O44" s="16" t="str">
        <f t="shared" si="4"/>
        <v>Sydney</v>
      </c>
      <c r="P44" s="16" t="str">
        <f t="shared" si="5"/>
        <v>INV</v>
      </c>
      <c r="Q44" s="17">
        <f t="shared" si="6"/>
        <v>253.77</v>
      </c>
      <c r="R44" s="18">
        <f t="shared" si="7"/>
        <v>43908</v>
      </c>
      <c r="S44" s="19">
        <f t="shared" si="8"/>
        <v>43948</v>
      </c>
    </row>
    <row r="45" spans="1:19" x14ac:dyDescent="0.3">
      <c r="A45" s="14">
        <v>24788</v>
      </c>
      <c r="B45" s="14">
        <v>1</v>
      </c>
      <c r="C45" s="15" t="s">
        <v>54</v>
      </c>
      <c r="D45" s="15" t="s">
        <v>31</v>
      </c>
      <c r="E45" s="14" t="s">
        <v>13</v>
      </c>
      <c r="F45" s="14" t="s">
        <v>168</v>
      </c>
      <c r="G45" s="14" t="s">
        <v>148</v>
      </c>
      <c r="H45" s="14">
        <v>2554</v>
      </c>
      <c r="I45" s="14">
        <v>4551221</v>
      </c>
      <c r="J45" s="14">
        <v>33</v>
      </c>
      <c r="K45" s="16" t="str">
        <f t="shared" si="0"/>
        <v>24788_1</v>
      </c>
      <c r="L45" s="16" t="str">
        <f t="shared" si="1"/>
        <v>2554-4551221-33</v>
      </c>
      <c r="M45" s="16" t="str">
        <f t="shared" si="2"/>
        <v>Mar</v>
      </c>
      <c r="N45" s="16" t="str">
        <f t="shared" si="3"/>
        <v>336345</v>
      </c>
      <c r="O45" s="16" t="str">
        <f t="shared" si="4"/>
        <v>Melbourne</v>
      </c>
      <c r="P45" s="16" t="str">
        <f t="shared" si="5"/>
        <v>INV</v>
      </c>
      <c r="Q45" s="17">
        <f t="shared" si="6"/>
        <v>442.86</v>
      </c>
      <c r="R45" s="18">
        <f t="shared" si="7"/>
        <v>43906</v>
      </c>
      <c r="S45" s="19">
        <f t="shared" si="8"/>
        <v>43949</v>
      </c>
    </row>
    <row r="46" spans="1:19" x14ac:dyDescent="0.3">
      <c r="A46" s="14">
        <v>24792</v>
      </c>
      <c r="B46" s="14">
        <v>1</v>
      </c>
      <c r="C46" s="15" t="s">
        <v>40</v>
      </c>
      <c r="D46" s="15" t="s">
        <v>27</v>
      </c>
      <c r="E46" s="14" t="s">
        <v>13</v>
      </c>
      <c r="F46" s="14" t="s">
        <v>169</v>
      </c>
      <c r="G46" s="14" t="s">
        <v>170</v>
      </c>
      <c r="H46" s="14">
        <v>1641</v>
      </c>
      <c r="I46" s="14">
        <v>7654320</v>
      </c>
      <c r="J46" s="14">
        <v>72</v>
      </c>
      <c r="K46" s="16" t="str">
        <f t="shared" si="0"/>
        <v>24792_1</v>
      </c>
      <c r="L46" s="16" t="str">
        <f t="shared" si="1"/>
        <v>1641-7654320-72</v>
      </c>
      <c r="M46" s="16" t="str">
        <f t="shared" si="2"/>
        <v>Mar</v>
      </c>
      <c r="N46" s="16" t="str">
        <f t="shared" si="3"/>
        <v>227664</v>
      </c>
      <c r="O46" s="16" t="str">
        <f t="shared" si="4"/>
        <v>Sydney</v>
      </c>
      <c r="P46" s="16" t="str">
        <f t="shared" si="5"/>
        <v>INV</v>
      </c>
      <c r="Q46" s="17">
        <f t="shared" si="6"/>
        <v>630.96</v>
      </c>
      <c r="R46" s="18">
        <f t="shared" si="7"/>
        <v>43901</v>
      </c>
      <c r="S46" s="19">
        <f t="shared" si="8"/>
        <v>43924</v>
      </c>
    </row>
    <row r="47" spans="1:19" x14ac:dyDescent="0.3">
      <c r="A47" s="14">
        <v>24793</v>
      </c>
      <c r="B47" s="14">
        <v>1</v>
      </c>
      <c r="C47" s="15" t="s">
        <v>32</v>
      </c>
      <c r="D47" s="15" t="s">
        <v>160</v>
      </c>
      <c r="E47" s="14" t="s">
        <v>13</v>
      </c>
      <c r="F47" s="14" t="s">
        <v>171</v>
      </c>
      <c r="G47" s="14" t="s">
        <v>172</v>
      </c>
      <c r="H47" s="14">
        <v>2554</v>
      </c>
      <c r="I47" s="14">
        <v>4551221</v>
      </c>
      <c r="J47" s="14">
        <v>33</v>
      </c>
      <c r="K47" s="16" t="str">
        <f t="shared" si="0"/>
        <v>24793_1</v>
      </c>
      <c r="L47" s="16" t="str">
        <f t="shared" si="1"/>
        <v>2554-4551221-33</v>
      </c>
      <c r="M47" s="16" t="str">
        <f t="shared" si="2"/>
        <v>Mar</v>
      </c>
      <c r="N47" s="16" t="str">
        <f t="shared" si="3"/>
        <v>331460</v>
      </c>
      <c r="O47" s="16" t="str">
        <f t="shared" si="4"/>
        <v>Melbourne</v>
      </c>
      <c r="P47" s="16" t="str">
        <f t="shared" si="5"/>
        <v>INV</v>
      </c>
      <c r="Q47" s="17">
        <f t="shared" si="6"/>
        <v>821.37</v>
      </c>
      <c r="R47" s="18">
        <f t="shared" si="7"/>
        <v>43895</v>
      </c>
      <c r="S47" s="19">
        <f t="shared" si="8"/>
        <v>43925</v>
      </c>
    </row>
    <row r="48" spans="1:19" x14ac:dyDescent="0.3">
      <c r="A48" s="14">
        <v>24795</v>
      </c>
      <c r="B48" s="14">
        <v>1</v>
      </c>
      <c r="C48" s="15" t="s">
        <v>34</v>
      </c>
      <c r="D48" s="15" t="s">
        <v>119</v>
      </c>
      <c r="E48" s="14" t="s">
        <v>13</v>
      </c>
      <c r="F48" s="14" t="s">
        <v>173</v>
      </c>
      <c r="G48" s="14" t="s">
        <v>174</v>
      </c>
      <c r="H48" s="14">
        <v>2554</v>
      </c>
      <c r="I48" s="14">
        <v>4551221</v>
      </c>
      <c r="J48" s="14">
        <v>33</v>
      </c>
      <c r="K48" s="16" t="str">
        <f t="shared" si="0"/>
        <v>24795_1</v>
      </c>
      <c r="L48" s="16" t="str">
        <f t="shared" si="1"/>
        <v>2554-4551221-33</v>
      </c>
      <c r="M48" s="16" t="str">
        <f t="shared" si="2"/>
        <v>Feb</v>
      </c>
      <c r="N48" s="16" t="str">
        <f t="shared" si="3"/>
        <v>327740</v>
      </c>
      <c r="O48" s="16" t="str">
        <f t="shared" si="4"/>
        <v>Melbourne</v>
      </c>
      <c r="P48" s="16" t="str">
        <f t="shared" si="5"/>
        <v>INV</v>
      </c>
      <c r="Q48" s="17">
        <f t="shared" si="6"/>
        <v>950.73</v>
      </c>
      <c r="R48" s="18">
        <f t="shared" si="7"/>
        <v>43888</v>
      </c>
      <c r="S48" s="19">
        <f t="shared" si="8"/>
        <v>43928</v>
      </c>
    </row>
    <row r="49" spans="1:19" x14ac:dyDescent="0.3">
      <c r="A49" s="14">
        <v>24798</v>
      </c>
      <c r="B49" s="14">
        <v>1</v>
      </c>
      <c r="C49" s="15" t="s">
        <v>30</v>
      </c>
      <c r="D49" s="15" t="s">
        <v>55</v>
      </c>
      <c r="E49" s="14" t="s">
        <v>13</v>
      </c>
      <c r="F49" s="14" t="s">
        <v>175</v>
      </c>
      <c r="G49" s="14" t="s">
        <v>176</v>
      </c>
      <c r="H49" s="14">
        <v>1641</v>
      </c>
      <c r="I49" s="14">
        <v>7654320</v>
      </c>
      <c r="J49" s="14">
        <v>72</v>
      </c>
      <c r="K49" s="16" t="str">
        <f t="shared" si="0"/>
        <v>24798_1</v>
      </c>
      <c r="L49" s="16" t="str">
        <f t="shared" si="1"/>
        <v>1641-7654320-72</v>
      </c>
      <c r="M49" s="16" t="str">
        <f t="shared" si="2"/>
        <v>Mar</v>
      </c>
      <c r="N49" s="16" t="str">
        <f t="shared" si="3"/>
        <v>221183</v>
      </c>
      <c r="O49" s="16" t="str">
        <f t="shared" si="4"/>
        <v>Sydney</v>
      </c>
      <c r="P49" s="16" t="str">
        <f t="shared" si="5"/>
        <v>INV</v>
      </c>
      <c r="Q49" s="17">
        <f t="shared" si="6"/>
        <v>956.34</v>
      </c>
      <c r="R49" s="18">
        <f t="shared" si="7"/>
        <v>43921</v>
      </c>
      <c r="S49" s="19">
        <f t="shared" si="8"/>
        <v>43931</v>
      </c>
    </row>
    <row r="50" spans="1:19" x14ac:dyDescent="0.3">
      <c r="A50" s="14">
        <v>24801</v>
      </c>
      <c r="B50" s="14">
        <v>1</v>
      </c>
      <c r="C50" s="15" t="s">
        <v>45</v>
      </c>
      <c r="D50" s="15" t="s">
        <v>69</v>
      </c>
      <c r="E50" s="14" t="s">
        <v>13</v>
      </c>
      <c r="F50" s="14" t="s">
        <v>177</v>
      </c>
      <c r="G50" s="14" t="s">
        <v>178</v>
      </c>
      <c r="H50" s="14">
        <v>1641</v>
      </c>
      <c r="I50" s="14">
        <v>7654320</v>
      </c>
      <c r="J50" s="14">
        <v>72</v>
      </c>
      <c r="K50" s="16" t="str">
        <f t="shared" si="0"/>
        <v>24801_1</v>
      </c>
      <c r="L50" s="16" t="str">
        <f t="shared" si="1"/>
        <v>1641-7654320-72</v>
      </c>
      <c r="M50" s="16" t="str">
        <f t="shared" si="2"/>
        <v>Mar</v>
      </c>
      <c r="N50" s="16" t="str">
        <f t="shared" si="3"/>
        <v>214234</v>
      </c>
      <c r="O50" s="16" t="str">
        <f t="shared" si="4"/>
        <v>Sydney</v>
      </c>
      <c r="P50" s="16" t="str">
        <f t="shared" si="5"/>
        <v>INV</v>
      </c>
      <c r="Q50" s="17">
        <f t="shared" si="6"/>
        <v>1094.28</v>
      </c>
      <c r="R50" s="18">
        <f t="shared" si="7"/>
        <v>43917</v>
      </c>
      <c r="S50" s="19">
        <f t="shared" si="8"/>
        <v>43933</v>
      </c>
    </row>
    <row r="51" spans="1:19" x14ac:dyDescent="0.3">
      <c r="A51" s="14">
        <v>24803</v>
      </c>
      <c r="B51" s="14">
        <v>1</v>
      </c>
      <c r="C51" s="15" t="s">
        <v>28</v>
      </c>
      <c r="D51" s="15" t="s">
        <v>165</v>
      </c>
      <c r="E51" s="14" t="s">
        <v>13</v>
      </c>
      <c r="F51" s="14" t="s">
        <v>179</v>
      </c>
      <c r="G51" s="14" t="s">
        <v>180</v>
      </c>
      <c r="H51" s="14">
        <v>2554</v>
      </c>
      <c r="I51" s="14">
        <v>4551221</v>
      </c>
      <c r="J51" s="14">
        <v>33</v>
      </c>
      <c r="K51" s="16" t="str">
        <f t="shared" si="0"/>
        <v>24803_1</v>
      </c>
      <c r="L51" s="16" t="str">
        <f t="shared" si="1"/>
        <v>2554-4551221-33</v>
      </c>
      <c r="M51" s="16" t="str">
        <f t="shared" si="2"/>
        <v>Mar</v>
      </c>
      <c r="N51" s="16" t="str">
        <f t="shared" si="3"/>
        <v>321456</v>
      </c>
      <c r="O51" s="16" t="str">
        <f t="shared" si="4"/>
        <v>Melbourne</v>
      </c>
      <c r="P51" s="16" t="str">
        <f t="shared" si="5"/>
        <v>INV</v>
      </c>
      <c r="Q51" s="17">
        <f t="shared" si="6"/>
        <v>628.98</v>
      </c>
      <c r="R51" s="18">
        <f t="shared" si="7"/>
        <v>43908</v>
      </c>
      <c r="S51" s="19">
        <f t="shared" si="8"/>
        <v>43926</v>
      </c>
    </row>
    <row r="52" spans="1:19" x14ac:dyDescent="0.3">
      <c r="A52" s="14">
        <v>24808</v>
      </c>
      <c r="B52" s="14">
        <v>1</v>
      </c>
      <c r="C52" s="15" t="s">
        <v>22</v>
      </c>
      <c r="D52" s="15" t="s">
        <v>53</v>
      </c>
      <c r="E52" s="14" t="s">
        <v>13</v>
      </c>
      <c r="F52" s="14" t="s">
        <v>181</v>
      </c>
      <c r="G52" s="14" t="s">
        <v>182</v>
      </c>
      <c r="H52" s="14">
        <v>1641</v>
      </c>
      <c r="I52" s="14">
        <v>7654320</v>
      </c>
      <c r="J52" s="14">
        <v>72</v>
      </c>
      <c r="K52" s="16" t="str">
        <f t="shared" si="0"/>
        <v>24808_1</v>
      </c>
      <c r="L52" s="16" t="str">
        <f t="shared" si="1"/>
        <v>1641-7654320-72</v>
      </c>
      <c r="M52" s="16" t="str">
        <f t="shared" si="2"/>
        <v>Apr</v>
      </c>
      <c r="N52" s="16" t="str">
        <f t="shared" si="3"/>
        <v>233209</v>
      </c>
      <c r="O52" s="16" t="str">
        <f t="shared" si="4"/>
        <v>Sydney</v>
      </c>
      <c r="P52" s="16" t="str">
        <f t="shared" si="5"/>
        <v>INV</v>
      </c>
      <c r="Q52" s="17">
        <f t="shared" si="6"/>
        <v>1058.31</v>
      </c>
      <c r="R52" s="18">
        <f t="shared" si="7"/>
        <v>43929</v>
      </c>
      <c r="S52" s="19">
        <f t="shared" si="8"/>
        <v>43941</v>
      </c>
    </row>
    <row r="53" spans="1:19" x14ac:dyDescent="0.3">
      <c r="A53" s="14">
        <v>24813</v>
      </c>
      <c r="B53" s="14">
        <v>1</v>
      </c>
      <c r="C53" s="15" t="s">
        <v>53</v>
      </c>
      <c r="D53" s="15" t="s">
        <v>55</v>
      </c>
      <c r="E53" s="14" t="s">
        <v>13</v>
      </c>
      <c r="F53" s="14" t="s">
        <v>183</v>
      </c>
      <c r="G53" s="14" t="s">
        <v>184</v>
      </c>
      <c r="H53" s="14">
        <v>1641</v>
      </c>
      <c r="I53" s="14">
        <v>7654320</v>
      </c>
      <c r="J53" s="14">
        <v>72</v>
      </c>
      <c r="K53" s="16" t="str">
        <f t="shared" si="0"/>
        <v>24813_1</v>
      </c>
      <c r="L53" s="16" t="str">
        <f t="shared" si="1"/>
        <v>1641-7654320-72</v>
      </c>
      <c r="M53" s="16" t="str">
        <f t="shared" si="2"/>
        <v>Mar</v>
      </c>
      <c r="N53" s="16" t="str">
        <f t="shared" si="3"/>
        <v>222998</v>
      </c>
      <c r="O53" s="16" t="str">
        <f t="shared" si="4"/>
        <v>Sydney</v>
      </c>
      <c r="P53" s="16" t="str">
        <f t="shared" si="5"/>
        <v>INV</v>
      </c>
      <c r="Q53" s="17">
        <f t="shared" si="6"/>
        <v>705.54</v>
      </c>
      <c r="R53" s="18">
        <f t="shared" si="7"/>
        <v>43921</v>
      </c>
      <c r="S53" s="19">
        <f t="shared" si="8"/>
        <v>43929</v>
      </c>
    </row>
    <row r="54" spans="1:19" x14ac:dyDescent="0.3">
      <c r="A54" s="14">
        <v>24815</v>
      </c>
      <c r="B54" s="14">
        <v>1</v>
      </c>
      <c r="C54" s="15" t="s">
        <v>89</v>
      </c>
      <c r="D54" s="15" t="s">
        <v>68</v>
      </c>
      <c r="E54" s="14" t="s">
        <v>13</v>
      </c>
      <c r="F54" s="14" t="s">
        <v>185</v>
      </c>
      <c r="G54" s="14" t="s">
        <v>186</v>
      </c>
      <c r="H54" s="14">
        <v>1641</v>
      </c>
      <c r="I54" s="14">
        <v>7654320</v>
      </c>
      <c r="J54" s="14">
        <v>72</v>
      </c>
      <c r="K54" s="16" t="str">
        <f t="shared" si="0"/>
        <v>24815_1</v>
      </c>
      <c r="L54" s="16" t="str">
        <f t="shared" si="1"/>
        <v>1641-7654320-72</v>
      </c>
      <c r="M54" s="16" t="str">
        <f t="shared" si="2"/>
        <v>Apr</v>
      </c>
      <c r="N54" s="16" t="str">
        <f t="shared" si="3"/>
        <v>228246</v>
      </c>
      <c r="O54" s="16" t="str">
        <f t="shared" si="4"/>
        <v>Sydney</v>
      </c>
      <c r="P54" s="16" t="str">
        <f t="shared" si="5"/>
        <v>INV</v>
      </c>
      <c r="Q54" s="17">
        <f t="shared" si="6"/>
        <v>138.6</v>
      </c>
      <c r="R54" s="18">
        <f t="shared" si="7"/>
        <v>43935</v>
      </c>
      <c r="S54" s="19">
        <f t="shared" si="8"/>
        <v>43948</v>
      </c>
    </row>
    <row r="55" spans="1:19" x14ac:dyDescent="0.3">
      <c r="A55" s="14">
        <v>24819</v>
      </c>
      <c r="B55" s="14">
        <v>1</v>
      </c>
      <c r="C55" s="15" t="s">
        <v>34</v>
      </c>
      <c r="D55" s="15" t="s">
        <v>61</v>
      </c>
      <c r="E55" s="14" t="s">
        <v>13</v>
      </c>
      <c r="F55" s="14" t="s">
        <v>187</v>
      </c>
      <c r="G55" s="14" t="s">
        <v>188</v>
      </c>
      <c r="H55" s="14">
        <v>2554</v>
      </c>
      <c r="I55" s="14">
        <v>4551221</v>
      </c>
      <c r="J55" s="14">
        <v>33</v>
      </c>
      <c r="K55" s="16" t="str">
        <f t="shared" si="0"/>
        <v>24819_1</v>
      </c>
      <c r="L55" s="16" t="str">
        <f t="shared" si="1"/>
        <v>2554-4551221-33</v>
      </c>
      <c r="M55" s="16" t="str">
        <f t="shared" si="2"/>
        <v>Mar</v>
      </c>
      <c r="N55" s="16" t="str">
        <f t="shared" si="3"/>
        <v>314876</v>
      </c>
      <c r="O55" s="16" t="str">
        <f t="shared" si="4"/>
        <v>Melbourne</v>
      </c>
      <c r="P55" s="16" t="str">
        <f t="shared" si="5"/>
        <v>INV</v>
      </c>
      <c r="Q55" s="17">
        <f t="shared" si="6"/>
        <v>417.12</v>
      </c>
      <c r="R55" s="18">
        <f t="shared" si="7"/>
        <v>43914</v>
      </c>
      <c r="S55" s="19">
        <f t="shared" si="8"/>
        <v>43928</v>
      </c>
    </row>
    <row r="56" spans="1:19" x14ac:dyDescent="0.3">
      <c r="A56" s="14">
        <v>24822</v>
      </c>
      <c r="B56" s="14">
        <v>1</v>
      </c>
      <c r="C56" s="15" t="s">
        <v>44</v>
      </c>
      <c r="D56" s="15" t="s">
        <v>71</v>
      </c>
      <c r="E56" s="14" t="s">
        <v>13</v>
      </c>
      <c r="F56" s="14" t="s">
        <v>189</v>
      </c>
      <c r="G56" s="14" t="s">
        <v>190</v>
      </c>
      <c r="H56" s="14">
        <v>1641</v>
      </c>
      <c r="I56" s="14">
        <v>7654320</v>
      </c>
      <c r="J56" s="14">
        <v>72</v>
      </c>
      <c r="K56" s="16" t="str">
        <f t="shared" si="0"/>
        <v>24822_1</v>
      </c>
      <c r="L56" s="16" t="str">
        <f t="shared" si="1"/>
        <v>1641-7654320-72</v>
      </c>
      <c r="M56" s="16" t="str">
        <f t="shared" si="2"/>
        <v>Mar</v>
      </c>
      <c r="N56" s="16" t="str">
        <f t="shared" si="3"/>
        <v>223602</v>
      </c>
      <c r="O56" s="16" t="str">
        <f t="shared" si="4"/>
        <v>Sydney</v>
      </c>
      <c r="P56" s="16" t="str">
        <f t="shared" si="5"/>
        <v>INV</v>
      </c>
      <c r="Q56" s="17">
        <f t="shared" si="6"/>
        <v>422.73</v>
      </c>
      <c r="R56" s="18">
        <f t="shared" si="7"/>
        <v>43913</v>
      </c>
      <c r="S56" s="19">
        <f t="shared" si="8"/>
        <v>43939</v>
      </c>
    </row>
    <row r="57" spans="1:19" x14ac:dyDescent="0.3">
      <c r="A57" s="14">
        <v>24824</v>
      </c>
      <c r="B57" s="14">
        <v>1</v>
      </c>
      <c r="C57" s="15" t="s">
        <v>68</v>
      </c>
      <c r="D57" s="15" t="s">
        <v>165</v>
      </c>
      <c r="E57" s="14" t="s">
        <v>13</v>
      </c>
      <c r="F57" s="14" t="s">
        <v>191</v>
      </c>
      <c r="G57" s="14" t="s">
        <v>192</v>
      </c>
      <c r="H57" s="14">
        <v>2554</v>
      </c>
      <c r="I57" s="14">
        <v>4551221</v>
      </c>
      <c r="J57" s="14">
        <v>33</v>
      </c>
      <c r="K57" s="16" t="str">
        <f t="shared" si="0"/>
        <v>24824_1</v>
      </c>
      <c r="L57" s="16" t="str">
        <f t="shared" si="1"/>
        <v>2554-4551221-33</v>
      </c>
      <c r="M57" s="16" t="str">
        <f t="shared" si="2"/>
        <v>Mar</v>
      </c>
      <c r="N57" s="16" t="str">
        <f t="shared" si="3"/>
        <v>319833</v>
      </c>
      <c r="O57" s="16" t="str">
        <f t="shared" si="4"/>
        <v>Melbourne</v>
      </c>
      <c r="P57" s="16" t="str">
        <f t="shared" si="5"/>
        <v>INV</v>
      </c>
      <c r="Q57" s="17">
        <f t="shared" si="6"/>
        <v>1061.94</v>
      </c>
      <c r="R57" s="18">
        <f t="shared" si="7"/>
        <v>43908</v>
      </c>
      <c r="S57" s="19">
        <f t="shared" si="8"/>
        <v>43935</v>
      </c>
    </row>
    <row r="58" spans="1:19" x14ac:dyDescent="0.3">
      <c r="A58" s="14">
        <v>24825</v>
      </c>
      <c r="B58" s="14">
        <v>1</v>
      </c>
      <c r="C58" s="15" t="s">
        <v>33</v>
      </c>
      <c r="D58" s="15" t="s">
        <v>39</v>
      </c>
      <c r="E58" s="14" t="s">
        <v>13</v>
      </c>
      <c r="F58" s="14" t="s">
        <v>193</v>
      </c>
      <c r="G58" s="14" t="s">
        <v>194</v>
      </c>
      <c r="H58" s="14">
        <v>2554</v>
      </c>
      <c r="I58" s="14">
        <v>4551221</v>
      </c>
      <c r="J58" s="14">
        <v>33</v>
      </c>
      <c r="K58" s="16" t="str">
        <f t="shared" si="0"/>
        <v>24825_1</v>
      </c>
      <c r="L58" s="16" t="str">
        <f t="shared" si="1"/>
        <v>2554-4551221-33</v>
      </c>
      <c r="M58" s="16" t="str">
        <f t="shared" si="2"/>
        <v>Mar</v>
      </c>
      <c r="N58" s="16" t="str">
        <f t="shared" si="3"/>
        <v>310345</v>
      </c>
      <c r="O58" s="16" t="str">
        <f t="shared" si="4"/>
        <v>Melbourne</v>
      </c>
      <c r="P58" s="16" t="str">
        <f t="shared" si="5"/>
        <v>INV</v>
      </c>
      <c r="Q58" s="17">
        <f t="shared" si="6"/>
        <v>602.58000000000004</v>
      </c>
      <c r="R58" s="18">
        <f t="shared" si="7"/>
        <v>43912</v>
      </c>
      <c r="S58" s="19">
        <f t="shared" si="8"/>
        <v>43927</v>
      </c>
    </row>
    <row r="59" spans="1:19" x14ac:dyDescent="0.3">
      <c r="A59" s="14">
        <v>24830</v>
      </c>
      <c r="B59" s="14">
        <v>1</v>
      </c>
      <c r="C59" s="15" t="s">
        <v>83</v>
      </c>
      <c r="D59" s="15" t="s">
        <v>33</v>
      </c>
      <c r="E59" s="14" t="s">
        <v>13</v>
      </c>
      <c r="F59" s="14" t="s">
        <v>195</v>
      </c>
      <c r="G59" s="14" t="s">
        <v>196</v>
      </c>
      <c r="H59" s="14">
        <v>2554</v>
      </c>
      <c r="I59" s="14">
        <v>4551221</v>
      </c>
      <c r="J59" s="14">
        <v>33</v>
      </c>
      <c r="K59" s="16" t="str">
        <f t="shared" si="0"/>
        <v>24830_1</v>
      </c>
      <c r="L59" s="16" t="str">
        <f t="shared" si="1"/>
        <v>2554-4551221-33</v>
      </c>
      <c r="M59" s="16" t="str">
        <f t="shared" si="2"/>
        <v>Apr</v>
      </c>
      <c r="N59" s="16" t="str">
        <f t="shared" si="3"/>
        <v>317142</v>
      </c>
      <c r="O59" s="16" t="str">
        <f t="shared" si="4"/>
        <v>Melbourne</v>
      </c>
      <c r="P59" s="16" t="str">
        <f t="shared" si="5"/>
        <v>INV</v>
      </c>
      <c r="Q59" s="17">
        <f t="shared" si="6"/>
        <v>132.66</v>
      </c>
      <c r="R59" s="18">
        <f t="shared" si="7"/>
        <v>43927</v>
      </c>
      <c r="S59" s="19">
        <f t="shared" si="8"/>
        <v>43951</v>
      </c>
    </row>
    <row r="60" spans="1:19" x14ac:dyDescent="0.3">
      <c r="A60" s="14">
        <v>24831</v>
      </c>
      <c r="B60" s="14">
        <v>1</v>
      </c>
      <c r="C60" s="15" t="s">
        <v>32</v>
      </c>
      <c r="D60" s="15" t="s">
        <v>52</v>
      </c>
      <c r="E60" s="14" t="s">
        <v>13</v>
      </c>
      <c r="F60" s="14" t="s">
        <v>197</v>
      </c>
      <c r="G60" s="14" t="s">
        <v>198</v>
      </c>
      <c r="H60" s="14">
        <v>2554</v>
      </c>
      <c r="I60" s="14">
        <v>4551221</v>
      </c>
      <c r="J60" s="14">
        <v>33</v>
      </c>
      <c r="K60" s="16" t="str">
        <f t="shared" si="0"/>
        <v>24831_1</v>
      </c>
      <c r="L60" s="16" t="str">
        <f t="shared" si="1"/>
        <v>2554-4551221-33</v>
      </c>
      <c r="M60" s="16" t="str">
        <f t="shared" si="2"/>
        <v>Mar</v>
      </c>
      <c r="N60" s="16" t="str">
        <f t="shared" si="3"/>
        <v>313747</v>
      </c>
      <c r="O60" s="16" t="str">
        <f t="shared" si="4"/>
        <v>Melbourne</v>
      </c>
      <c r="P60" s="16" t="str">
        <f t="shared" si="5"/>
        <v>INV</v>
      </c>
      <c r="Q60" s="17">
        <f t="shared" si="6"/>
        <v>56.43</v>
      </c>
      <c r="R60" s="18">
        <f t="shared" si="7"/>
        <v>43896</v>
      </c>
      <c r="S60" s="19">
        <f t="shared" si="8"/>
        <v>43925</v>
      </c>
    </row>
    <row r="61" spans="1:19" x14ac:dyDescent="0.3">
      <c r="A61" s="14">
        <v>24833</v>
      </c>
      <c r="B61" s="14">
        <v>1</v>
      </c>
      <c r="C61" s="15" t="s">
        <v>28</v>
      </c>
      <c r="D61" s="15" t="s">
        <v>58</v>
      </c>
      <c r="E61" s="14" t="s">
        <v>13</v>
      </c>
      <c r="F61" s="14" t="s">
        <v>199</v>
      </c>
      <c r="G61" s="14" t="s">
        <v>200</v>
      </c>
      <c r="H61" s="14">
        <v>1641</v>
      </c>
      <c r="I61" s="14">
        <v>7654320</v>
      </c>
      <c r="J61" s="14">
        <v>72</v>
      </c>
      <c r="K61" s="16" t="str">
        <f t="shared" si="0"/>
        <v>24833_1</v>
      </c>
      <c r="L61" s="16" t="str">
        <f t="shared" si="1"/>
        <v>1641-7654320-72</v>
      </c>
      <c r="M61" s="16" t="str">
        <f t="shared" si="2"/>
        <v>Feb</v>
      </c>
      <c r="N61" s="16" t="str">
        <f t="shared" si="3"/>
        <v>234966</v>
      </c>
      <c r="O61" s="16" t="str">
        <f t="shared" si="4"/>
        <v>Sydney</v>
      </c>
      <c r="P61" s="16" t="str">
        <f t="shared" si="5"/>
        <v>INV</v>
      </c>
      <c r="Q61" s="17">
        <f t="shared" si="6"/>
        <v>511.83</v>
      </c>
      <c r="R61" s="18">
        <f t="shared" si="7"/>
        <v>43881</v>
      </c>
      <c r="S61" s="19">
        <f t="shared" si="8"/>
        <v>43926</v>
      </c>
    </row>
    <row r="62" spans="1:19" x14ac:dyDescent="0.3">
      <c r="A62" s="14">
        <v>24837</v>
      </c>
      <c r="B62" s="14">
        <v>1</v>
      </c>
      <c r="C62" s="15" t="s">
        <v>53</v>
      </c>
      <c r="D62" s="15" t="s">
        <v>72</v>
      </c>
      <c r="E62" s="14" t="s">
        <v>13</v>
      </c>
      <c r="F62" s="14" t="s">
        <v>201</v>
      </c>
      <c r="G62" s="14" t="s">
        <v>202</v>
      </c>
      <c r="H62" s="14">
        <v>1641</v>
      </c>
      <c r="I62" s="14">
        <v>7654320</v>
      </c>
      <c r="J62" s="14">
        <v>72</v>
      </c>
      <c r="K62" s="16" t="str">
        <f t="shared" si="0"/>
        <v>24837_1</v>
      </c>
      <c r="L62" s="16" t="str">
        <f t="shared" si="1"/>
        <v>1641-7654320-72</v>
      </c>
      <c r="M62" s="16" t="str">
        <f t="shared" si="2"/>
        <v>Mar</v>
      </c>
      <c r="N62" s="16" t="str">
        <f t="shared" si="3"/>
        <v>215639</v>
      </c>
      <c r="O62" s="16" t="str">
        <f t="shared" si="4"/>
        <v>Sydney</v>
      </c>
      <c r="P62" s="16" t="str">
        <f t="shared" si="5"/>
        <v>INV</v>
      </c>
      <c r="Q62" s="17">
        <f t="shared" si="6"/>
        <v>361.02</v>
      </c>
      <c r="R62" s="18">
        <f t="shared" si="7"/>
        <v>43916</v>
      </c>
      <c r="S62" s="19">
        <f t="shared" si="8"/>
        <v>43929</v>
      </c>
    </row>
    <row r="63" spans="1:19" x14ac:dyDescent="0.3">
      <c r="A63" s="14">
        <v>24838</v>
      </c>
      <c r="B63" s="14">
        <v>1</v>
      </c>
      <c r="C63" s="15" t="s">
        <v>89</v>
      </c>
      <c r="D63" s="15" t="s">
        <v>51</v>
      </c>
      <c r="E63" s="14" t="s">
        <v>13</v>
      </c>
      <c r="F63" s="14" t="s">
        <v>203</v>
      </c>
      <c r="G63" s="14" t="s">
        <v>204</v>
      </c>
      <c r="H63" s="14">
        <v>2554</v>
      </c>
      <c r="I63" s="14">
        <v>4551221</v>
      </c>
      <c r="J63" s="14">
        <v>33</v>
      </c>
      <c r="K63" s="16" t="str">
        <f t="shared" si="0"/>
        <v>24838_1</v>
      </c>
      <c r="L63" s="16" t="str">
        <f t="shared" si="1"/>
        <v>2554-4551221-33</v>
      </c>
      <c r="M63" s="16" t="str">
        <f t="shared" si="2"/>
        <v>Apr</v>
      </c>
      <c r="N63" s="16" t="str">
        <f t="shared" si="3"/>
        <v>328536</v>
      </c>
      <c r="O63" s="16" t="str">
        <f t="shared" si="4"/>
        <v>Melbourne</v>
      </c>
      <c r="P63" s="16" t="str">
        <f t="shared" si="5"/>
        <v>INV</v>
      </c>
      <c r="Q63" s="17">
        <f t="shared" si="6"/>
        <v>668.25</v>
      </c>
      <c r="R63" s="18">
        <f t="shared" si="7"/>
        <v>43932</v>
      </c>
      <c r="S63" s="19">
        <f t="shared" si="8"/>
        <v>43948</v>
      </c>
    </row>
    <row r="64" spans="1:19" x14ac:dyDescent="0.3">
      <c r="A64" s="14">
        <v>24842</v>
      </c>
      <c r="B64" s="14">
        <v>1</v>
      </c>
      <c r="C64" s="15" t="s">
        <v>45</v>
      </c>
      <c r="D64" s="15" t="s">
        <v>61</v>
      </c>
      <c r="E64" s="14" t="s">
        <v>13</v>
      </c>
      <c r="F64" s="14" t="s">
        <v>43</v>
      </c>
      <c r="G64" s="14" t="s">
        <v>205</v>
      </c>
      <c r="H64" s="14">
        <v>1641</v>
      </c>
      <c r="I64" s="14">
        <v>7654320</v>
      </c>
      <c r="J64" s="14">
        <v>72</v>
      </c>
      <c r="K64" s="16" t="str">
        <f t="shared" si="0"/>
        <v>24842_1</v>
      </c>
      <c r="L64" s="16" t="str">
        <f t="shared" si="1"/>
        <v>1641-7654320-72</v>
      </c>
      <c r="M64" s="16" t="str">
        <f t="shared" si="2"/>
        <v>Mar</v>
      </c>
      <c r="N64" s="16" t="str">
        <f t="shared" si="3"/>
        <v>210023</v>
      </c>
      <c r="O64" s="16" t="str">
        <f t="shared" si="4"/>
        <v>Sydney</v>
      </c>
      <c r="P64" s="16" t="str">
        <f t="shared" si="5"/>
        <v>INV</v>
      </c>
      <c r="Q64" s="17">
        <f t="shared" si="6"/>
        <v>126.72</v>
      </c>
      <c r="R64" s="18">
        <f t="shared" si="7"/>
        <v>43914</v>
      </c>
      <c r="S64" s="19">
        <f t="shared" si="8"/>
        <v>43933</v>
      </c>
    </row>
    <row r="65" spans="1:19" x14ac:dyDescent="0.3">
      <c r="A65" s="14">
        <v>24847</v>
      </c>
      <c r="B65" s="14">
        <v>1</v>
      </c>
      <c r="C65" s="15" t="s">
        <v>56</v>
      </c>
      <c r="D65" s="15" t="s">
        <v>38</v>
      </c>
      <c r="E65" s="14" t="s">
        <v>13</v>
      </c>
      <c r="F65" s="14" t="s">
        <v>206</v>
      </c>
      <c r="G65" s="14" t="s">
        <v>207</v>
      </c>
      <c r="H65" s="14">
        <v>2554</v>
      </c>
      <c r="I65" s="14">
        <v>4551221</v>
      </c>
      <c r="J65" s="14">
        <v>33</v>
      </c>
      <c r="K65" s="16" t="str">
        <f t="shared" si="0"/>
        <v>24847_1</v>
      </c>
      <c r="L65" s="16" t="str">
        <f t="shared" si="1"/>
        <v>2554-4551221-33</v>
      </c>
      <c r="M65" s="16" t="str">
        <f t="shared" si="2"/>
        <v>Mar</v>
      </c>
      <c r="N65" s="16" t="str">
        <f t="shared" si="3"/>
        <v>338938</v>
      </c>
      <c r="O65" s="16" t="str">
        <f t="shared" si="4"/>
        <v>Melbourne</v>
      </c>
      <c r="P65" s="16" t="str">
        <f t="shared" si="5"/>
        <v>INV</v>
      </c>
      <c r="Q65" s="17">
        <f t="shared" si="6"/>
        <v>1000.23</v>
      </c>
      <c r="R65" s="18">
        <f t="shared" si="7"/>
        <v>43905</v>
      </c>
      <c r="S65" s="19">
        <f t="shared" si="8"/>
        <v>43943</v>
      </c>
    </row>
    <row r="66" spans="1:19" x14ac:dyDescent="0.3">
      <c r="A66" s="14">
        <v>24851</v>
      </c>
      <c r="B66" s="14">
        <v>1</v>
      </c>
      <c r="C66" s="15" t="s">
        <v>44</v>
      </c>
      <c r="D66" s="15" t="s">
        <v>63</v>
      </c>
      <c r="E66" s="14" t="s">
        <v>13</v>
      </c>
      <c r="F66" s="14" t="s">
        <v>208</v>
      </c>
      <c r="G66" s="14" t="s">
        <v>209</v>
      </c>
      <c r="H66" s="14">
        <v>2554</v>
      </c>
      <c r="I66" s="14">
        <v>4551221</v>
      </c>
      <c r="J66" s="14">
        <v>33</v>
      </c>
      <c r="K66" s="16" t="str">
        <f t="shared" si="0"/>
        <v>24851_1</v>
      </c>
      <c r="L66" s="16" t="str">
        <f t="shared" si="1"/>
        <v>2554-4551221-33</v>
      </c>
      <c r="M66" s="16" t="str">
        <f t="shared" si="2"/>
        <v>Mar</v>
      </c>
      <c r="N66" s="16" t="str">
        <f t="shared" si="3"/>
        <v>320536</v>
      </c>
      <c r="O66" s="16" t="str">
        <f t="shared" si="4"/>
        <v>Melbourne</v>
      </c>
      <c r="P66" s="16" t="str">
        <f t="shared" si="5"/>
        <v>INV</v>
      </c>
      <c r="Q66" s="17">
        <f t="shared" si="6"/>
        <v>948.75</v>
      </c>
      <c r="R66" s="18">
        <f t="shared" si="7"/>
        <v>43918</v>
      </c>
      <c r="S66" s="19">
        <f t="shared" si="8"/>
        <v>43939</v>
      </c>
    </row>
    <row r="67" spans="1:19" x14ac:dyDescent="0.3">
      <c r="A67" s="14">
        <v>24854</v>
      </c>
      <c r="B67" s="14">
        <v>1</v>
      </c>
      <c r="C67" s="15" t="s">
        <v>48</v>
      </c>
      <c r="D67" s="15" t="s">
        <v>57</v>
      </c>
      <c r="E67" s="14" t="s">
        <v>13</v>
      </c>
      <c r="F67" s="14" t="s">
        <v>210</v>
      </c>
      <c r="G67" s="14" t="s">
        <v>211</v>
      </c>
      <c r="H67" s="14">
        <v>2554</v>
      </c>
      <c r="I67" s="14">
        <v>4551221</v>
      </c>
      <c r="J67" s="14">
        <v>33</v>
      </c>
      <c r="K67" s="16" t="str">
        <f t="shared" ref="K67:K85" si="9">CONCATENATE(A67,"_",B67)</f>
        <v>24854_1</v>
      </c>
      <c r="L67" s="16" t="str">
        <f t="shared" ref="L67:L85" si="10">H67&amp;"-"&amp;I67&amp;"-"&amp;J67</f>
        <v>2554-4551221-33</v>
      </c>
      <c r="M67" s="16" t="str">
        <f t="shared" ref="M67:M85" si="11">LEFT(D67,3)</f>
        <v>Mar</v>
      </c>
      <c r="N67" s="16" t="str">
        <f t="shared" ref="N67:N85" si="12">RIGHT(G67,6)</f>
        <v>322800</v>
      </c>
      <c r="O67" s="16" t="str">
        <f t="shared" ref="O67:O85" si="13">MID(G67,4,FIND("-",G67,4)-4)</f>
        <v>Melbourne</v>
      </c>
      <c r="P67" s="16" t="str">
        <f t="shared" ref="P67:P85" si="14">UPPER(TRIM(CLEAN(E67)))</f>
        <v>INV</v>
      </c>
      <c r="Q67" s="17">
        <f t="shared" ref="Q67:Q85" si="15">VALUE(SUBSTITUTE(SUBSTITUTE(F67,"S",""),MID(F67,2,1),""))</f>
        <v>446.49</v>
      </c>
      <c r="R67" s="18">
        <f t="shared" ref="R67:R85" si="16">DATE(2020,MONTH(1&amp;M67),RIGHT(D67,2))</f>
        <v>43904</v>
      </c>
      <c r="S67" s="19">
        <f t="shared" ref="S67:S85" si="17">DATE(2020,4,RIGHT(C67,2))</f>
        <v>43937</v>
      </c>
    </row>
    <row r="68" spans="1:19" x14ac:dyDescent="0.3">
      <c r="A68" s="14">
        <v>24857</v>
      </c>
      <c r="B68" s="14">
        <v>1</v>
      </c>
      <c r="C68" s="15" t="s">
        <v>37</v>
      </c>
      <c r="D68" s="15" t="s">
        <v>45</v>
      </c>
      <c r="E68" s="14" t="s">
        <v>13</v>
      </c>
      <c r="F68" s="14" t="s">
        <v>212</v>
      </c>
      <c r="G68" s="14" t="s">
        <v>213</v>
      </c>
      <c r="H68" s="14">
        <v>2554</v>
      </c>
      <c r="I68" s="14">
        <v>4551221</v>
      </c>
      <c r="J68" s="14">
        <v>33</v>
      </c>
      <c r="K68" s="16" t="str">
        <f t="shared" si="9"/>
        <v>24857_1</v>
      </c>
      <c r="L68" s="16" t="str">
        <f t="shared" si="10"/>
        <v>2554-4551221-33</v>
      </c>
      <c r="M68" s="16" t="str">
        <f t="shared" si="11"/>
        <v>Apr</v>
      </c>
      <c r="N68" s="16" t="str">
        <f t="shared" si="12"/>
        <v>321358</v>
      </c>
      <c r="O68" s="16" t="str">
        <f t="shared" si="13"/>
        <v>Melbourne</v>
      </c>
      <c r="P68" s="16" t="str">
        <f t="shared" si="14"/>
        <v>INV</v>
      </c>
      <c r="Q68" s="17">
        <f t="shared" si="15"/>
        <v>242.22</v>
      </c>
      <c r="R68" s="18">
        <f t="shared" si="16"/>
        <v>43933</v>
      </c>
      <c r="S68" s="19">
        <f t="shared" si="17"/>
        <v>43940</v>
      </c>
    </row>
    <row r="69" spans="1:19" x14ac:dyDescent="0.3">
      <c r="A69" s="14">
        <v>24861</v>
      </c>
      <c r="B69" s="14">
        <v>1</v>
      </c>
      <c r="C69" s="15" t="s">
        <v>53</v>
      </c>
      <c r="D69" s="15" t="s">
        <v>214</v>
      </c>
      <c r="E69" s="14" t="s">
        <v>13</v>
      </c>
      <c r="F69" s="14" t="s">
        <v>215</v>
      </c>
      <c r="G69" s="14" t="s">
        <v>216</v>
      </c>
      <c r="H69" s="14">
        <v>2554</v>
      </c>
      <c r="I69" s="14">
        <v>4551221</v>
      </c>
      <c r="J69" s="14">
        <v>33</v>
      </c>
      <c r="K69" s="16" t="str">
        <f t="shared" si="9"/>
        <v>24861_1</v>
      </c>
      <c r="L69" s="16" t="str">
        <f t="shared" si="10"/>
        <v>2554-4551221-33</v>
      </c>
      <c r="M69" s="16" t="str">
        <f t="shared" si="11"/>
        <v>Feb</v>
      </c>
      <c r="N69" s="16" t="str">
        <f t="shared" si="12"/>
        <v>316190</v>
      </c>
      <c r="O69" s="16" t="str">
        <f t="shared" si="13"/>
        <v>Melbourne</v>
      </c>
      <c r="P69" s="16" t="str">
        <f t="shared" si="14"/>
        <v>INV</v>
      </c>
      <c r="Q69" s="17">
        <f t="shared" si="15"/>
        <v>600.6</v>
      </c>
      <c r="R69" s="18">
        <f t="shared" si="16"/>
        <v>43887</v>
      </c>
      <c r="S69" s="19">
        <f t="shared" si="17"/>
        <v>43929</v>
      </c>
    </row>
    <row r="70" spans="1:19" x14ac:dyDescent="0.3">
      <c r="A70" s="14">
        <v>24863</v>
      </c>
      <c r="B70" s="14">
        <v>1</v>
      </c>
      <c r="C70" s="15" t="s">
        <v>50</v>
      </c>
      <c r="D70" s="15" t="s">
        <v>38</v>
      </c>
      <c r="E70" s="14" t="s">
        <v>13</v>
      </c>
      <c r="F70" s="14" t="s">
        <v>217</v>
      </c>
      <c r="G70" s="14" t="s">
        <v>218</v>
      </c>
      <c r="H70" s="14">
        <v>2554</v>
      </c>
      <c r="I70" s="14">
        <v>4551221</v>
      </c>
      <c r="J70" s="14">
        <v>33</v>
      </c>
      <c r="K70" s="16" t="str">
        <f t="shared" si="9"/>
        <v>24863_1</v>
      </c>
      <c r="L70" s="16" t="str">
        <f t="shared" si="10"/>
        <v>2554-4551221-33</v>
      </c>
      <c r="M70" s="16" t="str">
        <f t="shared" si="11"/>
        <v>Mar</v>
      </c>
      <c r="N70" s="16" t="str">
        <f t="shared" si="12"/>
        <v>327938</v>
      </c>
      <c r="O70" s="16" t="str">
        <f t="shared" si="13"/>
        <v>Melbourne</v>
      </c>
      <c r="P70" s="16" t="str">
        <f t="shared" si="14"/>
        <v>INV</v>
      </c>
      <c r="Q70" s="17">
        <f t="shared" si="15"/>
        <v>546.80999999999995</v>
      </c>
      <c r="R70" s="18">
        <f t="shared" si="16"/>
        <v>43905</v>
      </c>
      <c r="S70" s="19">
        <f t="shared" si="17"/>
        <v>43942</v>
      </c>
    </row>
    <row r="71" spans="1:19" x14ac:dyDescent="0.3">
      <c r="A71" s="14">
        <v>24866</v>
      </c>
      <c r="B71" s="14">
        <v>1</v>
      </c>
      <c r="C71" s="15" t="s">
        <v>30</v>
      </c>
      <c r="D71" s="15" t="s">
        <v>41</v>
      </c>
      <c r="E71" s="14" t="s">
        <v>13</v>
      </c>
      <c r="F71" s="14" t="s">
        <v>219</v>
      </c>
      <c r="G71" s="14" t="s">
        <v>220</v>
      </c>
      <c r="H71" s="14">
        <v>1641</v>
      </c>
      <c r="I71" s="14">
        <v>7654320</v>
      </c>
      <c r="J71" s="14">
        <v>72</v>
      </c>
      <c r="K71" s="16" t="str">
        <f t="shared" si="9"/>
        <v>24866_1</v>
      </c>
      <c r="L71" s="16" t="str">
        <f t="shared" si="10"/>
        <v>1641-7654320-72</v>
      </c>
      <c r="M71" s="16" t="str">
        <f t="shared" si="11"/>
        <v>Mar</v>
      </c>
      <c r="N71" s="16" t="str">
        <f t="shared" si="12"/>
        <v>234487</v>
      </c>
      <c r="O71" s="16" t="str">
        <f t="shared" si="13"/>
        <v>Sydney</v>
      </c>
      <c r="P71" s="16" t="str">
        <f t="shared" si="14"/>
        <v>INV</v>
      </c>
      <c r="Q71" s="17">
        <f t="shared" si="15"/>
        <v>840.51</v>
      </c>
      <c r="R71" s="18">
        <f t="shared" si="16"/>
        <v>43900</v>
      </c>
      <c r="S71" s="19">
        <f t="shared" si="17"/>
        <v>43931</v>
      </c>
    </row>
    <row r="72" spans="1:19" x14ac:dyDescent="0.3">
      <c r="A72" s="14">
        <v>24870</v>
      </c>
      <c r="B72" s="14">
        <v>1</v>
      </c>
      <c r="C72" s="15" t="s">
        <v>83</v>
      </c>
      <c r="D72" s="15" t="s">
        <v>46</v>
      </c>
      <c r="E72" s="14" t="s">
        <v>13</v>
      </c>
      <c r="F72" s="14" t="s">
        <v>70</v>
      </c>
      <c r="G72" s="14" t="s">
        <v>221</v>
      </c>
      <c r="H72" s="14">
        <v>1641</v>
      </c>
      <c r="I72" s="14">
        <v>7654320</v>
      </c>
      <c r="J72" s="14">
        <v>72</v>
      </c>
      <c r="K72" s="16" t="str">
        <f t="shared" si="9"/>
        <v>24870_1</v>
      </c>
      <c r="L72" s="16" t="str">
        <f t="shared" si="10"/>
        <v>1641-7654320-72</v>
      </c>
      <c r="M72" s="16" t="str">
        <f t="shared" si="11"/>
        <v>Apr</v>
      </c>
      <c r="N72" s="16" t="str">
        <f t="shared" si="12"/>
        <v>231274</v>
      </c>
      <c r="O72" s="16" t="str">
        <f t="shared" si="13"/>
        <v>Sydney</v>
      </c>
      <c r="P72" s="16" t="str">
        <f t="shared" si="14"/>
        <v>INV</v>
      </c>
      <c r="Q72" s="17">
        <f t="shared" si="15"/>
        <v>603.57000000000005</v>
      </c>
      <c r="R72" s="18">
        <f t="shared" si="16"/>
        <v>43923</v>
      </c>
      <c r="S72" s="19">
        <f t="shared" si="17"/>
        <v>43951</v>
      </c>
    </row>
    <row r="73" spans="1:19" x14ac:dyDescent="0.3">
      <c r="A73" s="14">
        <v>24873</v>
      </c>
      <c r="B73" s="14">
        <v>1</v>
      </c>
      <c r="C73" s="15" t="s">
        <v>64</v>
      </c>
      <c r="D73" s="15" t="s">
        <v>61</v>
      </c>
      <c r="E73" s="14" t="s">
        <v>13</v>
      </c>
      <c r="F73" s="14" t="s">
        <v>222</v>
      </c>
      <c r="G73" s="14" t="s">
        <v>223</v>
      </c>
      <c r="H73" s="14">
        <v>1641</v>
      </c>
      <c r="I73" s="14">
        <v>7654320</v>
      </c>
      <c r="J73" s="14">
        <v>72</v>
      </c>
      <c r="K73" s="16" t="str">
        <f t="shared" si="9"/>
        <v>24873_1</v>
      </c>
      <c r="L73" s="16" t="str">
        <f t="shared" si="10"/>
        <v>1641-7654320-72</v>
      </c>
      <c r="M73" s="16" t="str">
        <f t="shared" si="11"/>
        <v>Mar</v>
      </c>
      <c r="N73" s="16" t="str">
        <f t="shared" si="12"/>
        <v>224955</v>
      </c>
      <c r="O73" s="16" t="str">
        <f t="shared" si="13"/>
        <v>Sydney</v>
      </c>
      <c r="P73" s="16" t="str">
        <f t="shared" si="14"/>
        <v>INV</v>
      </c>
      <c r="Q73" s="17">
        <f t="shared" si="15"/>
        <v>816.75</v>
      </c>
      <c r="R73" s="18">
        <f t="shared" si="16"/>
        <v>43914</v>
      </c>
      <c r="S73" s="19">
        <f t="shared" si="17"/>
        <v>43944</v>
      </c>
    </row>
    <row r="74" spans="1:19" x14ac:dyDescent="0.3">
      <c r="A74" s="14">
        <v>24875</v>
      </c>
      <c r="B74" s="14">
        <v>1</v>
      </c>
      <c r="C74" s="15" t="s">
        <v>83</v>
      </c>
      <c r="D74" s="15" t="s">
        <v>39</v>
      </c>
      <c r="E74" s="14" t="s">
        <v>13</v>
      </c>
      <c r="F74" s="14" t="s">
        <v>224</v>
      </c>
      <c r="G74" s="14" t="s">
        <v>225</v>
      </c>
      <c r="H74" s="14">
        <v>1641</v>
      </c>
      <c r="I74" s="14">
        <v>7654320</v>
      </c>
      <c r="J74" s="14">
        <v>72</v>
      </c>
      <c r="K74" s="16" t="str">
        <f t="shared" si="9"/>
        <v>24875_1</v>
      </c>
      <c r="L74" s="16" t="str">
        <f t="shared" si="10"/>
        <v>1641-7654320-72</v>
      </c>
      <c r="M74" s="16" t="str">
        <f t="shared" si="11"/>
        <v>Mar</v>
      </c>
      <c r="N74" s="16" t="str">
        <f t="shared" si="12"/>
        <v>217275</v>
      </c>
      <c r="O74" s="16" t="str">
        <f t="shared" si="13"/>
        <v>Sydney</v>
      </c>
      <c r="P74" s="16" t="str">
        <f t="shared" si="14"/>
        <v>INV</v>
      </c>
      <c r="Q74" s="17">
        <f t="shared" si="15"/>
        <v>1065.57</v>
      </c>
      <c r="R74" s="18">
        <f t="shared" si="16"/>
        <v>43912</v>
      </c>
      <c r="S74" s="19">
        <f t="shared" si="17"/>
        <v>43951</v>
      </c>
    </row>
    <row r="75" spans="1:19" x14ac:dyDescent="0.3">
      <c r="A75" s="14">
        <v>24876</v>
      </c>
      <c r="B75" s="14">
        <v>1</v>
      </c>
      <c r="C75" s="15" t="s">
        <v>32</v>
      </c>
      <c r="D75" s="15" t="s">
        <v>47</v>
      </c>
      <c r="E75" s="14" t="s">
        <v>13</v>
      </c>
      <c r="F75" s="14" t="s">
        <v>226</v>
      </c>
      <c r="G75" s="14" t="s">
        <v>227</v>
      </c>
      <c r="H75" s="14">
        <v>1641</v>
      </c>
      <c r="I75" s="14">
        <v>7654320</v>
      </c>
      <c r="J75" s="14">
        <v>72</v>
      </c>
      <c r="K75" s="16" t="str">
        <f t="shared" si="9"/>
        <v>24876_1</v>
      </c>
      <c r="L75" s="16" t="str">
        <f t="shared" si="10"/>
        <v>1641-7654320-72</v>
      </c>
      <c r="M75" s="16" t="str">
        <f t="shared" si="11"/>
        <v>Mar</v>
      </c>
      <c r="N75" s="16" t="str">
        <f t="shared" si="12"/>
        <v>226240</v>
      </c>
      <c r="O75" s="16" t="str">
        <f t="shared" si="13"/>
        <v>Sydney</v>
      </c>
      <c r="P75" s="16" t="str">
        <f t="shared" si="14"/>
        <v>INV</v>
      </c>
      <c r="Q75" s="17">
        <f t="shared" si="15"/>
        <v>523.38</v>
      </c>
      <c r="R75" s="18">
        <f t="shared" si="16"/>
        <v>43919</v>
      </c>
      <c r="S75" s="19">
        <f t="shared" si="17"/>
        <v>43925</v>
      </c>
    </row>
    <row r="76" spans="1:19" x14ac:dyDescent="0.3">
      <c r="A76" s="14">
        <v>24877</v>
      </c>
      <c r="B76" s="14">
        <v>1</v>
      </c>
      <c r="C76" s="15" t="s">
        <v>51</v>
      </c>
      <c r="D76" s="15" t="s">
        <v>108</v>
      </c>
      <c r="E76" s="14" t="s">
        <v>13</v>
      </c>
      <c r="F76" s="14" t="s">
        <v>228</v>
      </c>
      <c r="G76" s="14" t="s">
        <v>229</v>
      </c>
      <c r="H76" s="14">
        <v>2554</v>
      </c>
      <c r="I76" s="14">
        <v>4551221</v>
      </c>
      <c r="J76" s="14">
        <v>33</v>
      </c>
      <c r="K76" s="16" t="str">
        <f t="shared" si="9"/>
        <v>24877_1</v>
      </c>
      <c r="L76" s="16" t="str">
        <f t="shared" si="10"/>
        <v>2554-4551221-33</v>
      </c>
      <c r="M76" s="16" t="str">
        <f t="shared" si="11"/>
        <v>Feb</v>
      </c>
      <c r="N76" s="16" t="str">
        <f t="shared" si="12"/>
        <v>325643</v>
      </c>
      <c r="O76" s="16" t="str">
        <f t="shared" si="13"/>
        <v>Melbourne</v>
      </c>
      <c r="P76" s="16" t="str">
        <f t="shared" si="14"/>
        <v>INV</v>
      </c>
      <c r="Q76" s="17">
        <f t="shared" si="15"/>
        <v>650.42999999999995</v>
      </c>
      <c r="R76" s="18">
        <f t="shared" si="16"/>
        <v>43890</v>
      </c>
      <c r="S76" s="19">
        <f t="shared" si="17"/>
        <v>43932</v>
      </c>
    </row>
    <row r="77" spans="1:19" x14ac:dyDescent="0.3">
      <c r="A77" s="14">
        <v>24878</v>
      </c>
      <c r="B77" s="14">
        <v>1</v>
      </c>
      <c r="C77" s="15" t="s">
        <v>56</v>
      </c>
      <c r="D77" s="15" t="s">
        <v>24</v>
      </c>
      <c r="E77" s="14" t="s">
        <v>13</v>
      </c>
      <c r="F77" s="14" t="s">
        <v>230</v>
      </c>
      <c r="G77" s="14" t="s">
        <v>231</v>
      </c>
      <c r="H77" s="14">
        <v>2554</v>
      </c>
      <c r="I77" s="14">
        <v>4551221</v>
      </c>
      <c r="J77" s="14">
        <v>33</v>
      </c>
      <c r="K77" s="16" t="str">
        <f t="shared" si="9"/>
        <v>24878_1</v>
      </c>
      <c r="L77" s="16" t="str">
        <f t="shared" si="10"/>
        <v>2554-4551221-33</v>
      </c>
      <c r="M77" s="16" t="str">
        <f t="shared" si="11"/>
        <v>Apr</v>
      </c>
      <c r="N77" s="16" t="str">
        <f t="shared" si="12"/>
        <v>312800</v>
      </c>
      <c r="O77" s="16" t="str">
        <f t="shared" si="13"/>
        <v>Melbourne</v>
      </c>
      <c r="P77" s="16" t="str">
        <f t="shared" si="14"/>
        <v>INV</v>
      </c>
      <c r="Q77" s="17">
        <f t="shared" si="15"/>
        <v>809.49</v>
      </c>
      <c r="R77" s="18">
        <f t="shared" si="16"/>
        <v>43934</v>
      </c>
      <c r="S77" s="19">
        <f t="shared" si="17"/>
        <v>43943</v>
      </c>
    </row>
    <row r="78" spans="1:19" x14ac:dyDescent="0.3">
      <c r="A78" s="14">
        <v>24880</v>
      </c>
      <c r="B78" s="14">
        <v>1</v>
      </c>
      <c r="C78" s="15" t="s">
        <v>56</v>
      </c>
      <c r="D78" s="15" t="s">
        <v>27</v>
      </c>
      <c r="E78" s="14" t="s">
        <v>13</v>
      </c>
      <c r="F78" s="14" t="s">
        <v>232</v>
      </c>
      <c r="G78" s="14" t="s">
        <v>233</v>
      </c>
      <c r="H78" s="14">
        <v>2554</v>
      </c>
      <c r="I78" s="14">
        <v>4551221</v>
      </c>
      <c r="J78" s="14">
        <v>33</v>
      </c>
      <c r="K78" s="16" t="str">
        <f t="shared" si="9"/>
        <v>24880_1</v>
      </c>
      <c r="L78" s="16" t="str">
        <f t="shared" si="10"/>
        <v>2554-4551221-33</v>
      </c>
      <c r="M78" s="16" t="str">
        <f t="shared" si="11"/>
        <v>Mar</v>
      </c>
      <c r="N78" s="16" t="str">
        <f t="shared" si="12"/>
        <v>338807</v>
      </c>
      <c r="O78" s="16" t="str">
        <f t="shared" si="13"/>
        <v>Melbourne</v>
      </c>
      <c r="P78" s="16" t="str">
        <f t="shared" si="14"/>
        <v>INV</v>
      </c>
      <c r="Q78" s="17">
        <f t="shared" si="15"/>
        <v>424.38</v>
      </c>
      <c r="R78" s="18">
        <f t="shared" si="16"/>
        <v>43901</v>
      </c>
      <c r="S78" s="19">
        <f t="shared" si="17"/>
        <v>43943</v>
      </c>
    </row>
    <row r="79" spans="1:19" x14ac:dyDescent="0.3">
      <c r="A79" s="14">
        <v>24882</v>
      </c>
      <c r="B79" s="14">
        <v>1</v>
      </c>
      <c r="C79" s="15" t="s">
        <v>68</v>
      </c>
      <c r="D79" s="15" t="s">
        <v>45</v>
      </c>
      <c r="E79" s="14" t="s">
        <v>13</v>
      </c>
      <c r="F79" s="14" t="s">
        <v>234</v>
      </c>
      <c r="G79" s="14" t="s">
        <v>235</v>
      </c>
      <c r="H79" s="14">
        <v>1641</v>
      </c>
      <c r="I79" s="14">
        <v>7654320</v>
      </c>
      <c r="J79" s="14">
        <v>72</v>
      </c>
      <c r="K79" s="16" t="str">
        <f t="shared" si="9"/>
        <v>24882_1</v>
      </c>
      <c r="L79" s="16" t="str">
        <f t="shared" si="10"/>
        <v>1641-7654320-72</v>
      </c>
      <c r="M79" s="16" t="str">
        <f t="shared" si="11"/>
        <v>Apr</v>
      </c>
      <c r="N79" s="16" t="str">
        <f t="shared" si="12"/>
        <v>239476</v>
      </c>
      <c r="O79" s="16" t="str">
        <f t="shared" si="13"/>
        <v>Sydney</v>
      </c>
      <c r="P79" s="16" t="str">
        <f t="shared" si="14"/>
        <v>INV</v>
      </c>
      <c r="Q79" s="17">
        <f t="shared" si="15"/>
        <v>955.68</v>
      </c>
      <c r="R79" s="18">
        <f t="shared" si="16"/>
        <v>43933</v>
      </c>
      <c r="S79" s="19">
        <f t="shared" si="17"/>
        <v>43935</v>
      </c>
    </row>
    <row r="80" spans="1:19" x14ac:dyDescent="0.3">
      <c r="A80" s="14">
        <v>24885</v>
      </c>
      <c r="B80" s="14">
        <v>1</v>
      </c>
      <c r="C80" s="15" t="s">
        <v>236</v>
      </c>
      <c r="D80" s="15" t="s">
        <v>50</v>
      </c>
      <c r="E80" s="14" t="s">
        <v>13</v>
      </c>
      <c r="F80" s="14" t="s">
        <v>237</v>
      </c>
      <c r="G80" s="14" t="s">
        <v>238</v>
      </c>
      <c r="H80" s="14">
        <v>1641</v>
      </c>
      <c r="I80" s="14">
        <v>7654320</v>
      </c>
      <c r="J80" s="14">
        <v>72</v>
      </c>
      <c r="K80" s="16" t="str">
        <f t="shared" si="9"/>
        <v>24885_1</v>
      </c>
      <c r="L80" s="16" t="str">
        <f t="shared" si="10"/>
        <v>1641-7654320-72</v>
      </c>
      <c r="M80" s="16" t="str">
        <f t="shared" si="11"/>
        <v>Apr</v>
      </c>
      <c r="N80" s="16" t="str">
        <f t="shared" si="12"/>
        <v>213693</v>
      </c>
      <c r="O80" s="16" t="str">
        <f t="shared" si="13"/>
        <v>Sydney</v>
      </c>
      <c r="P80" s="16" t="str">
        <f t="shared" si="14"/>
        <v>INV</v>
      </c>
      <c r="Q80" s="17">
        <f t="shared" si="15"/>
        <v>764.28</v>
      </c>
      <c r="R80" s="18">
        <f t="shared" si="16"/>
        <v>43942</v>
      </c>
      <c r="S80" s="19">
        <f t="shared" si="17"/>
        <v>43950</v>
      </c>
    </row>
    <row r="81" spans="1:19" x14ac:dyDescent="0.3">
      <c r="A81" s="14">
        <v>24887</v>
      </c>
      <c r="B81" s="14">
        <v>1</v>
      </c>
      <c r="C81" s="15" t="s">
        <v>28</v>
      </c>
      <c r="D81" s="15" t="s">
        <v>29</v>
      </c>
      <c r="E81" s="14" t="s">
        <v>13</v>
      </c>
      <c r="F81" s="14" t="s">
        <v>239</v>
      </c>
      <c r="G81" s="14" t="s">
        <v>240</v>
      </c>
      <c r="H81" s="14">
        <v>1641</v>
      </c>
      <c r="I81" s="14">
        <v>7654320</v>
      </c>
      <c r="J81" s="14">
        <v>72</v>
      </c>
      <c r="K81" s="16" t="str">
        <f t="shared" si="9"/>
        <v>24887_1</v>
      </c>
      <c r="L81" s="16" t="str">
        <f t="shared" si="10"/>
        <v>1641-7654320-72</v>
      </c>
      <c r="M81" s="16" t="str">
        <f t="shared" si="11"/>
        <v>Mar</v>
      </c>
      <c r="N81" s="16" t="str">
        <f t="shared" si="12"/>
        <v>235040</v>
      </c>
      <c r="O81" s="16" t="str">
        <f t="shared" si="13"/>
        <v>Sydney</v>
      </c>
      <c r="P81" s="16" t="str">
        <f t="shared" si="14"/>
        <v>INV</v>
      </c>
      <c r="Q81" s="17">
        <f t="shared" si="15"/>
        <v>335.61</v>
      </c>
      <c r="R81" s="18">
        <f t="shared" si="16"/>
        <v>43897</v>
      </c>
      <c r="S81" s="19">
        <f t="shared" si="17"/>
        <v>43926</v>
      </c>
    </row>
    <row r="82" spans="1:19" x14ac:dyDescent="0.3">
      <c r="A82" s="14">
        <v>24891</v>
      </c>
      <c r="B82" s="14">
        <v>1</v>
      </c>
      <c r="C82" s="15" t="s">
        <v>37</v>
      </c>
      <c r="D82" s="15" t="s">
        <v>23</v>
      </c>
      <c r="E82" s="14" t="s">
        <v>13</v>
      </c>
      <c r="F82" s="14" t="s">
        <v>241</v>
      </c>
      <c r="G82" s="14" t="s">
        <v>242</v>
      </c>
      <c r="H82" s="14">
        <v>1641</v>
      </c>
      <c r="I82" s="14">
        <v>7654320</v>
      </c>
      <c r="J82" s="14">
        <v>72</v>
      </c>
      <c r="K82" s="16" t="str">
        <f t="shared" si="9"/>
        <v>24891_1</v>
      </c>
      <c r="L82" s="16" t="str">
        <f t="shared" si="10"/>
        <v>1641-7654320-72</v>
      </c>
      <c r="M82" s="16" t="str">
        <f t="shared" si="11"/>
        <v>Mar</v>
      </c>
      <c r="N82" s="16" t="str">
        <f t="shared" si="12"/>
        <v>211771</v>
      </c>
      <c r="O82" s="16" t="str">
        <f t="shared" si="13"/>
        <v>Sydney</v>
      </c>
      <c r="P82" s="16" t="str">
        <f t="shared" si="14"/>
        <v>INV</v>
      </c>
      <c r="Q82" s="17">
        <f t="shared" si="15"/>
        <v>763.29</v>
      </c>
      <c r="R82" s="18">
        <f t="shared" si="16"/>
        <v>43898</v>
      </c>
      <c r="S82" s="19">
        <f t="shared" si="17"/>
        <v>43940</v>
      </c>
    </row>
    <row r="83" spans="1:19" x14ac:dyDescent="0.3">
      <c r="A83" s="14">
        <v>24893</v>
      </c>
      <c r="B83" s="14">
        <v>1</v>
      </c>
      <c r="C83" s="15" t="s">
        <v>45</v>
      </c>
      <c r="D83" s="15" t="s">
        <v>47</v>
      </c>
      <c r="E83" s="14" t="s">
        <v>13</v>
      </c>
      <c r="F83" s="14" t="s">
        <v>243</v>
      </c>
      <c r="G83" s="14" t="s">
        <v>244</v>
      </c>
      <c r="H83" s="14">
        <v>2554</v>
      </c>
      <c r="I83" s="14">
        <v>4551221</v>
      </c>
      <c r="J83" s="14">
        <v>33</v>
      </c>
      <c r="K83" s="16" t="str">
        <f t="shared" si="9"/>
        <v>24893_1</v>
      </c>
      <c r="L83" s="16" t="str">
        <f t="shared" si="10"/>
        <v>2554-4551221-33</v>
      </c>
      <c r="M83" s="16" t="str">
        <f t="shared" si="11"/>
        <v>Mar</v>
      </c>
      <c r="N83" s="16" t="str">
        <f t="shared" si="12"/>
        <v>326543</v>
      </c>
      <c r="O83" s="16" t="str">
        <f t="shared" si="13"/>
        <v>Melbourne</v>
      </c>
      <c r="P83" s="16" t="str">
        <f t="shared" si="14"/>
        <v>INV</v>
      </c>
      <c r="Q83" s="17">
        <f t="shared" si="15"/>
        <v>446.16</v>
      </c>
      <c r="R83" s="18">
        <f t="shared" si="16"/>
        <v>43919</v>
      </c>
      <c r="S83" s="19">
        <f t="shared" si="17"/>
        <v>43933</v>
      </c>
    </row>
    <row r="84" spans="1:19" x14ac:dyDescent="0.3">
      <c r="A84" s="14">
        <v>24898</v>
      </c>
      <c r="B84" s="14">
        <v>1</v>
      </c>
      <c r="C84" s="15" t="s">
        <v>22</v>
      </c>
      <c r="D84" s="15" t="s">
        <v>23</v>
      </c>
      <c r="E84" s="14" t="s">
        <v>13</v>
      </c>
      <c r="F84" s="14" t="s">
        <v>245</v>
      </c>
      <c r="G84" s="14" t="s">
        <v>246</v>
      </c>
      <c r="H84" s="14">
        <v>2554</v>
      </c>
      <c r="I84" s="14">
        <v>4551221</v>
      </c>
      <c r="J84" s="14">
        <v>33</v>
      </c>
      <c r="K84" s="16" t="str">
        <f t="shared" si="9"/>
        <v>24898_1</v>
      </c>
      <c r="L84" s="16" t="str">
        <f t="shared" si="10"/>
        <v>2554-4551221-33</v>
      </c>
      <c r="M84" s="16" t="str">
        <f t="shared" si="11"/>
        <v>Mar</v>
      </c>
      <c r="N84" s="16" t="str">
        <f t="shared" si="12"/>
        <v>338553</v>
      </c>
      <c r="O84" s="16" t="str">
        <f t="shared" si="13"/>
        <v>Melbourne</v>
      </c>
      <c r="P84" s="16" t="str">
        <f t="shared" si="14"/>
        <v>INV</v>
      </c>
      <c r="Q84" s="17">
        <f t="shared" si="15"/>
        <v>1032.24</v>
      </c>
      <c r="R84" s="18">
        <f t="shared" si="16"/>
        <v>43898</v>
      </c>
      <c r="S84" s="19">
        <f t="shared" si="17"/>
        <v>43941</v>
      </c>
    </row>
    <row r="85" spans="1:19" x14ac:dyDescent="0.3">
      <c r="A85" s="14">
        <v>24902</v>
      </c>
      <c r="B85" s="14">
        <v>1</v>
      </c>
      <c r="C85" s="15" t="s">
        <v>45</v>
      </c>
      <c r="D85" s="15" t="s">
        <v>67</v>
      </c>
      <c r="E85" s="14" t="s">
        <v>13</v>
      </c>
      <c r="F85" s="14" t="s">
        <v>247</v>
      </c>
      <c r="G85" s="14" t="s">
        <v>248</v>
      </c>
      <c r="H85" s="14">
        <v>1641</v>
      </c>
      <c r="I85" s="14">
        <v>7654320</v>
      </c>
      <c r="J85" s="14">
        <v>72</v>
      </c>
      <c r="K85" s="16" t="str">
        <f t="shared" si="9"/>
        <v>24902_1</v>
      </c>
      <c r="L85" s="16" t="str">
        <f t="shared" si="10"/>
        <v>1641-7654320-72</v>
      </c>
      <c r="M85" s="16" t="str">
        <f t="shared" si="11"/>
        <v>Mar</v>
      </c>
      <c r="N85" s="16" t="str">
        <f t="shared" si="12"/>
        <v>213342</v>
      </c>
      <c r="O85" s="16" t="str">
        <f t="shared" si="13"/>
        <v>Sydney</v>
      </c>
      <c r="P85" s="16" t="str">
        <f t="shared" si="14"/>
        <v>INV</v>
      </c>
      <c r="Q85" s="17">
        <f t="shared" si="15"/>
        <v>533.28</v>
      </c>
      <c r="R85" s="18">
        <f t="shared" si="16"/>
        <v>43915</v>
      </c>
      <c r="S85" s="19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AC106"/>
  <sheetViews>
    <sheetView tabSelected="1" topLeftCell="K1" zoomScaleNormal="100" workbookViewId="0">
      <pane ySplit="4" topLeftCell="A26" activePane="bottomLeft" state="frozen"/>
      <selection activeCell="K1" sqref="K1"/>
      <selection pane="bottomLeft" activeCell="L14" sqref="L14"/>
    </sheetView>
  </sheetViews>
  <sheetFormatPr defaultRowHeight="15.6" x14ac:dyDescent="0.3"/>
  <cols>
    <col min="1" max="3" width="13" style="20" customWidth="1"/>
    <col min="4" max="4" width="19.6640625" style="28" bestFit="1" customWidth="1"/>
    <col min="5" max="5" width="23.44140625" style="28" bestFit="1" customWidth="1"/>
    <col min="6" max="6" width="23.44140625" style="28" customWidth="1"/>
    <col min="7" max="7" width="29.6640625" style="28" bestFit="1" customWidth="1"/>
    <col min="8" max="8" width="29.6640625" style="28" customWidth="1"/>
    <col min="9" max="9" width="13.88671875" style="44" customWidth="1"/>
    <col min="10" max="10" width="30" style="44" bestFit="1" customWidth="1"/>
    <col min="11" max="11" width="49" bestFit="1" customWidth="1"/>
    <col min="12" max="12" width="37.109375" bestFit="1" customWidth="1"/>
    <col min="13" max="13" width="11.88671875" style="2" bestFit="1" customWidth="1"/>
    <col min="14" max="14" width="11.88671875" style="3" customWidth="1"/>
    <col min="15" max="15" width="11.88671875" style="2" customWidth="1"/>
    <col min="16" max="17" width="13.88671875" style="28" customWidth="1"/>
    <col min="18" max="18" width="14" style="28" customWidth="1"/>
    <col min="19" max="19" width="17.33203125" style="20" customWidth="1"/>
    <col min="20" max="20" width="12" style="20" customWidth="1"/>
    <col min="21" max="22" width="13.109375" style="20" customWidth="1"/>
    <col min="23" max="23" width="14.44140625" style="22" customWidth="1"/>
    <col min="24" max="24" width="11.109375" style="22" customWidth="1"/>
    <col min="25" max="25" width="18.21875" style="22" bestFit="1" customWidth="1"/>
    <col min="26" max="26" width="22.88671875" style="22" bestFit="1" customWidth="1"/>
    <col min="27" max="27" width="22.88671875" style="22" customWidth="1"/>
    <col min="28" max="28" width="12.6640625" style="22" customWidth="1"/>
    <col min="29" max="29" width="12" style="22" customWidth="1"/>
    <col min="30" max="16384" width="8.88671875" style="20"/>
  </cols>
  <sheetData>
    <row r="1" spans="1:29" s="25" customFormat="1" ht="25.8" x14ac:dyDescent="0.5">
      <c r="A1" s="24" t="s">
        <v>339</v>
      </c>
      <c r="D1" s="26"/>
      <c r="E1" s="26"/>
      <c r="F1" s="26"/>
      <c r="G1" s="26"/>
      <c r="H1" s="26"/>
      <c r="I1" s="43"/>
      <c r="J1" s="43"/>
      <c r="K1"/>
      <c r="L1"/>
      <c r="M1" s="2"/>
      <c r="N1" s="3"/>
      <c r="O1" s="2"/>
      <c r="P1" s="26"/>
      <c r="Q1" s="26"/>
      <c r="R1" s="26"/>
      <c r="W1" s="27"/>
      <c r="X1" s="27"/>
      <c r="Y1" s="27"/>
      <c r="Z1" s="27"/>
      <c r="AA1" s="27"/>
      <c r="AB1" s="27"/>
    </row>
    <row r="2" spans="1:29" x14ac:dyDescent="0.3">
      <c r="A2" s="20" t="s">
        <v>364</v>
      </c>
      <c r="B2" s="18">
        <f ca="1">TODAY()</f>
        <v>44682</v>
      </c>
      <c r="D2" s="18"/>
      <c r="E2" s="18"/>
      <c r="F2" s="18"/>
      <c r="G2" s="18"/>
      <c r="H2" s="18"/>
      <c r="I2" s="43"/>
      <c r="J2" s="43"/>
      <c r="P2" s="20"/>
      <c r="Q2" s="20"/>
      <c r="S2" s="29" t="s">
        <v>357</v>
      </c>
      <c r="T2" s="30"/>
      <c r="V2" s="29" t="s">
        <v>354</v>
      </c>
      <c r="W2" s="31"/>
      <c r="AB2" s="29" t="s">
        <v>344</v>
      </c>
      <c r="AC2" s="32">
        <v>3.5999999999999999E-3</v>
      </c>
    </row>
    <row r="3" spans="1:29" x14ac:dyDescent="0.3">
      <c r="I3" s="43"/>
      <c r="J3" s="43"/>
      <c r="W3" s="28"/>
      <c r="AB3" s="28"/>
      <c r="AC3" s="20"/>
    </row>
    <row r="4" spans="1:29" s="50" customFormat="1" ht="31.2" x14ac:dyDescent="0.3">
      <c r="A4" s="45" t="s">
        <v>338</v>
      </c>
      <c r="B4" s="45" t="s">
        <v>337</v>
      </c>
      <c r="C4" s="45" t="s">
        <v>5</v>
      </c>
      <c r="D4" s="45" t="s">
        <v>0</v>
      </c>
      <c r="E4" s="45" t="s">
        <v>402</v>
      </c>
      <c r="F4" s="45" t="s">
        <v>403</v>
      </c>
      <c r="G4" s="45" t="s">
        <v>407</v>
      </c>
      <c r="H4" s="45" t="s">
        <v>403</v>
      </c>
      <c r="I4" s="46" t="s">
        <v>1</v>
      </c>
      <c r="J4" s="46" t="s">
        <v>415</v>
      </c>
      <c r="K4" s="47" t="s">
        <v>416</v>
      </c>
      <c r="L4" s="47" t="s">
        <v>417</v>
      </c>
      <c r="M4" s="51" t="s">
        <v>403</v>
      </c>
      <c r="N4" s="52"/>
      <c r="O4" s="51"/>
      <c r="P4" s="45" t="s">
        <v>401</v>
      </c>
      <c r="Q4" s="45" t="s">
        <v>400</v>
      </c>
      <c r="R4" s="45" t="s">
        <v>2</v>
      </c>
      <c r="S4" s="45" t="s">
        <v>8</v>
      </c>
      <c r="T4" s="45" t="s">
        <v>21</v>
      </c>
      <c r="U4" s="45" t="s">
        <v>7</v>
      </c>
      <c r="V4" s="45" t="s">
        <v>359</v>
      </c>
      <c r="W4" s="45" t="s">
        <v>341</v>
      </c>
      <c r="X4" s="48" t="s">
        <v>363</v>
      </c>
      <c r="Y4" s="49" t="s">
        <v>410</v>
      </c>
      <c r="Z4" s="49" t="s">
        <v>411</v>
      </c>
      <c r="AA4" s="49" t="s">
        <v>412</v>
      </c>
      <c r="AB4" s="45" t="s">
        <v>345</v>
      </c>
      <c r="AC4" s="45" t="s">
        <v>343</v>
      </c>
    </row>
    <row r="5" spans="1:29" x14ac:dyDescent="0.3">
      <c r="A5" s="33" t="s">
        <v>249</v>
      </c>
      <c r="B5" s="33" t="s">
        <v>340</v>
      </c>
      <c r="C5" s="33">
        <f>545671</f>
        <v>545671</v>
      </c>
      <c r="D5" s="34">
        <v>43892</v>
      </c>
      <c r="E5" s="34">
        <f>$D5+5</f>
        <v>43897</v>
      </c>
      <c r="F5" s="34" t="str">
        <f>TEXT($E5,"DDDD")</f>
        <v>Saturday</v>
      </c>
      <c r="G5" s="34">
        <f>WORKDAY($D5,6)</f>
        <v>43900</v>
      </c>
      <c r="H5" s="34" t="str">
        <f>TEXT($G5,"DDDD")</f>
        <v>Tuesday</v>
      </c>
      <c r="I5" s="42">
        <f>WORKDAY.INTL(D5,6,"0100001",Holidays)</f>
        <v>43901</v>
      </c>
      <c r="J5" s="42">
        <f>EOMONTH($D5,0)</f>
        <v>43921</v>
      </c>
      <c r="K5" s="18">
        <f>WORKDAY($J5,5,Holidays)</f>
        <v>43928</v>
      </c>
      <c r="L5" s="18">
        <f>EDATE($D5,1)</f>
        <v>43923</v>
      </c>
      <c r="M5" s="22" t="str">
        <f>TEXT($L5,"DDDD")</f>
        <v>Thursday</v>
      </c>
      <c r="N5" s="18">
        <f>WORKDAY($L5-1,1)</f>
        <v>43923</v>
      </c>
      <c r="O5" s="22" t="str">
        <f>TEXT($N5,"DDDD")</f>
        <v>Thursday</v>
      </c>
      <c r="P5" s="34" t="str">
        <f>TEXT($I5,"DDDD")</f>
        <v>Wednesday</v>
      </c>
      <c r="Q5" s="34" t="str">
        <f>TEXT(I5,"DDD")</f>
        <v>Wed</v>
      </c>
      <c r="R5" s="34">
        <v>43938</v>
      </c>
      <c r="S5" s="33" t="s">
        <v>250</v>
      </c>
      <c r="T5" s="33">
        <v>223809</v>
      </c>
      <c r="U5" s="33" t="s">
        <v>251</v>
      </c>
      <c r="V5" s="35">
        <v>742.5</v>
      </c>
      <c r="W5" s="34" t="str">
        <f>TEXT(D5,"MMM")</f>
        <v>Mar</v>
      </c>
      <c r="X5" s="36">
        <f>DAY(D5)</f>
        <v>2</v>
      </c>
      <c r="Y5" s="36">
        <f>NETWORKDAYS($I5,$R5,Holidays)</f>
        <v>26</v>
      </c>
      <c r="Z5" s="36">
        <f>NETWORKDAYS.INTL($I5,$R5,"0000011",Holidays)</f>
        <v>26</v>
      </c>
      <c r="AA5" s="36" t="b">
        <f>$Y5=$Z5</f>
        <v>1</v>
      </c>
      <c r="AB5" s="36">
        <f t="shared" ref="AB5:AB36" si="0">NETWORKDAYS(I5,R5,Holidays)</f>
        <v>26</v>
      </c>
      <c r="AC5" s="36"/>
    </row>
    <row r="6" spans="1:29" x14ac:dyDescent="0.3">
      <c r="A6" s="33" t="s">
        <v>249</v>
      </c>
      <c r="B6" s="33" t="s">
        <v>340</v>
      </c>
      <c r="C6" s="33">
        <v>545672</v>
      </c>
      <c r="D6" s="34">
        <v>43923</v>
      </c>
      <c r="E6" s="34">
        <f t="shared" ref="E6:E69" si="1">$D6+5</f>
        <v>43928</v>
      </c>
      <c r="F6" s="34" t="str">
        <f t="shared" ref="F6:F69" si="2">TEXT($E6,"DDDD")</f>
        <v>Tuesday</v>
      </c>
      <c r="G6" s="34">
        <f t="shared" ref="G6:G69" si="3">WORKDAY($D6,6)</f>
        <v>43931</v>
      </c>
      <c r="H6" s="34" t="str">
        <f t="shared" ref="H6:H69" si="4">TEXT($G6,"DDDD")</f>
        <v>Friday</v>
      </c>
      <c r="I6" s="42">
        <f>WORKDAY.INTL(D6,6,"0100001",Holidays)</f>
        <v>43936</v>
      </c>
      <c r="J6" s="42">
        <f t="shared" ref="J6:J69" si="5">EOMONTH($D6,0)</f>
        <v>43951</v>
      </c>
      <c r="K6" s="18">
        <f>WORKDAY($J6,5,Holidays)</f>
        <v>43958</v>
      </c>
      <c r="L6" s="18">
        <f t="shared" ref="L6:L69" si="6">EDATE($D6,1)</f>
        <v>43953</v>
      </c>
      <c r="M6" s="22" t="str">
        <f t="shared" ref="M6:M69" si="7">TEXT($L6,"DDDD")</f>
        <v>Saturday</v>
      </c>
      <c r="N6" s="18">
        <f t="shared" ref="N6:N69" si="8">WORKDAY($L6-1,1)</f>
        <v>43955</v>
      </c>
      <c r="O6" s="22" t="str">
        <f t="shared" ref="O6:O69" si="9">TEXT($N6,"DDDD")</f>
        <v>Monday</v>
      </c>
      <c r="P6" s="34" t="str">
        <f t="shared" ref="P6:P69" si="10">TEXT($I6,"DDDD")</f>
        <v>Wednesday</v>
      </c>
      <c r="Q6" s="34" t="str">
        <f t="shared" ref="Q6:Q69" si="11">TEXT(I6,"DDD")</f>
        <v>Wed</v>
      </c>
      <c r="R6" s="34">
        <v>43941</v>
      </c>
      <c r="S6" s="33" t="s">
        <v>252</v>
      </c>
      <c r="T6" s="33">
        <v>327600</v>
      </c>
      <c r="U6" s="33" t="s">
        <v>253</v>
      </c>
      <c r="V6" s="37">
        <v>1021.02</v>
      </c>
      <c r="W6" s="34" t="str">
        <f t="shared" ref="W6:W69" si="12">TEXT(D6,"MMM")</f>
        <v>Apr</v>
      </c>
      <c r="X6" s="36">
        <f t="shared" ref="X6:X69" si="13">DAY(D6)</f>
        <v>2</v>
      </c>
      <c r="Y6" s="36">
        <f>NETWORKDAYS($I6,$R6,Holidays)</f>
        <v>4</v>
      </c>
      <c r="Z6" s="36">
        <f>NETWORKDAYS.INTL($I6,$R6,"0000011",Holidays)</f>
        <v>4</v>
      </c>
      <c r="AA6" s="36" t="b">
        <f t="shared" ref="AA6:AA69" si="14">$Y6=$Z6</f>
        <v>1</v>
      </c>
      <c r="AB6" s="36">
        <f t="shared" si="0"/>
        <v>4</v>
      </c>
      <c r="AC6" s="36"/>
    </row>
    <row r="7" spans="1:29" x14ac:dyDescent="0.3">
      <c r="A7" s="33" t="s">
        <v>254</v>
      </c>
      <c r="B7" s="33" t="s">
        <v>340</v>
      </c>
      <c r="C7" s="33">
        <v>545674</v>
      </c>
      <c r="D7" s="34">
        <v>43906</v>
      </c>
      <c r="E7" s="34">
        <f t="shared" si="1"/>
        <v>43911</v>
      </c>
      <c r="F7" s="34" t="str">
        <f t="shared" si="2"/>
        <v>Saturday</v>
      </c>
      <c r="G7" s="34">
        <f t="shared" si="3"/>
        <v>43914</v>
      </c>
      <c r="H7" s="34" t="str">
        <f t="shared" si="4"/>
        <v>Tuesday</v>
      </c>
      <c r="I7" s="42">
        <f>WORKDAY.INTL(D7,6,"0100001",Holidays)</f>
        <v>43915</v>
      </c>
      <c r="J7" s="42">
        <f t="shared" si="5"/>
        <v>43921</v>
      </c>
      <c r="K7" s="18">
        <f>WORKDAY($J7,5,Holidays)</f>
        <v>43928</v>
      </c>
      <c r="L7" s="18">
        <f t="shared" si="6"/>
        <v>43937</v>
      </c>
      <c r="M7" s="22" t="str">
        <f t="shared" si="7"/>
        <v>Thursday</v>
      </c>
      <c r="N7" s="18">
        <f t="shared" si="8"/>
        <v>43937</v>
      </c>
      <c r="O7" s="22" t="str">
        <f t="shared" si="9"/>
        <v>Thursday</v>
      </c>
      <c r="P7" s="34" t="str">
        <f t="shared" si="10"/>
        <v>Wednesday</v>
      </c>
      <c r="Q7" s="34" t="str">
        <f t="shared" si="11"/>
        <v>Wed</v>
      </c>
      <c r="R7" s="34">
        <v>43926</v>
      </c>
      <c r="S7" s="33" t="s">
        <v>252</v>
      </c>
      <c r="T7" s="33">
        <v>332589</v>
      </c>
      <c r="U7" s="33" t="s">
        <v>253</v>
      </c>
      <c r="V7" s="37">
        <v>409.53</v>
      </c>
      <c r="W7" s="34" t="str">
        <f t="shared" si="12"/>
        <v>Mar</v>
      </c>
      <c r="X7" s="36">
        <f t="shared" si="13"/>
        <v>16</v>
      </c>
      <c r="Y7" s="36">
        <f>NETWORKDAYS($I7,$R7,Holidays)</f>
        <v>8</v>
      </c>
      <c r="Z7" s="36">
        <f>NETWORKDAYS.INTL($I7,$R7,"0000011",Holidays)</f>
        <v>8</v>
      </c>
      <c r="AA7" s="36" t="b">
        <f t="shared" si="14"/>
        <v>1</v>
      </c>
      <c r="AB7" s="36">
        <f t="shared" si="0"/>
        <v>8</v>
      </c>
      <c r="AC7" s="36"/>
    </row>
    <row r="8" spans="1:29" x14ac:dyDescent="0.3">
      <c r="A8" s="33" t="s">
        <v>255</v>
      </c>
      <c r="B8" s="33" t="s">
        <v>340</v>
      </c>
      <c r="C8" s="33">
        <v>545676</v>
      </c>
      <c r="D8" s="34">
        <v>43915</v>
      </c>
      <c r="E8" s="34">
        <f t="shared" si="1"/>
        <v>43920</v>
      </c>
      <c r="F8" s="34" t="str">
        <f t="shared" si="2"/>
        <v>Monday</v>
      </c>
      <c r="G8" s="34">
        <f t="shared" si="3"/>
        <v>43923</v>
      </c>
      <c r="H8" s="34" t="str">
        <f t="shared" si="4"/>
        <v>Thursday</v>
      </c>
      <c r="I8" s="42">
        <f>WORKDAY.INTL(D8,6,"0100001",Holidays)</f>
        <v>43923</v>
      </c>
      <c r="J8" s="42">
        <f t="shared" si="5"/>
        <v>43921</v>
      </c>
      <c r="K8" s="18">
        <f>WORKDAY($J8,5,Holidays)</f>
        <v>43928</v>
      </c>
      <c r="L8" s="18">
        <f t="shared" si="6"/>
        <v>43946</v>
      </c>
      <c r="M8" s="22" t="str">
        <f t="shared" si="7"/>
        <v>Saturday</v>
      </c>
      <c r="N8" s="18">
        <f t="shared" si="8"/>
        <v>43948</v>
      </c>
      <c r="O8" s="22" t="str">
        <f t="shared" si="9"/>
        <v>Monday</v>
      </c>
      <c r="P8" s="34" t="str">
        <f t="shared" si="10"/>
        <v>Thursday</v>
      </c>
      <c r="Q8" s="34" t="str">
        <f t="shared" si="11"/>
        <v>Thu</v>
      </c>
      <c r="R8" s="34">
        <v>43941</v>
      </c>
      <c r="S8" s="33" t="s">
        <v>252</v>
      </c>
      <c r="T8" s="33">
        <v>337131</v>
      </c>
      <c r="U8" s="33" t="s">
        <v>253</v>
      </c>
      <c r="V8" s="37">
        <v>-234.96</v>
      </c>
      <c r="W8" s="34" t="str">
        <f t="shared" si="12"/>
        <v>Mar</v>
      </c>
      <c r="X8" s="36">
        <f t="shared" si="13"/>
        <v>25</v>
      </c>
      <c r="Y8" s="36">
        <f>NETWORKDAYS($I8,$R8,Holidays)</f>
        <v>11</v>
      </c>
      <c r="Z8" s="36">
        <f>NETWORKDAYS.INTL($I8,$R8,"0000011",Holidays)</f>
        <v>11</v>
      </c>
      <c r="AA8" s="36" t="b">
        <f t="shared" si="14"/>
        <v>1</v>
      </c>
      <c r="AB8" s="36">
        <f t="shared" si="0"/>
        <v>11</v>
      </c>
      <c r="AC8" s="36"/>
    </row>
    <row r="9" spans="1:29" x14ac:dyDescent="0.3">
      <c r="A9" s="33" t="s">
        <v>256</v>
      </c>
      <c r="B9" s="33" t="s">
        <v>340</v>
      </c>
      <c r="C9" s="33">
        <v>545677</v>
      </c>
      <c r="D9" s="34">
        <v>43907</v>
      </c>
      <c r="E9" s="34">
        <f t="shared" si="1"/>
        <v>43912</v>
      </c>
      <c r="F9" s="34" t="str">
        <f t="shared" si="2"/>
        <v>Sunday</v>
      </c>
      <c r="G9" s="34">
        <f t="shared" si="3"/>
        <v>43915</v>
      </c>
      <c r="H9" s="34" t="str">
        <f t="shared" si="4"/>
        <v>Wednesday</v>
      </c>
      <c r="I9" s="42">
        <f>WORKDAY.INTL(D9,6,"0100001",Holidays)</f>
        <v>43915</v>
      </c>
      <c r="J9" s="42">
        <f t="shared" si="5"/>
        <v>43921</v>
      </c>
      <c r="K9" s="18">
        <f>WORKDAY($J9,5,Holidays)</f>
        <v>43928</v>
      </c>
      <c r="L9" s="18">
        <f t="shared" si="6"/>
        <v>43938</v>
      </c>
      <c r="M9" s="22" t="str">
        <f t="shared" si="7"/>
        <v>Friday</v>
      </c>
      <c r="N9" s="18">
        <f t="shared" si="8"/>
        <v>43938</v>
      </c>
      <c r="O9" s="22" t="str">
        <f t="shared" si="9"/>
        <v>Friday</v>
      </c>
      <c r="P9" s="34" t="str">
        <f t="shared" si="10"/>
        <v>Wednesday</v>
      </c>
      <c r="Q9" s="34" t="str">
        <f t="shared" si="11"/>
        <v>Wed</v>
      </c>
      <c r="R9" s="34">
        <v>43931</v>
      </c>
      <c r="S9" s="33" t="s">
        <v>252</v>
      </c>
      <c r="T9" s="33">
        <v>319376</v>
      </c>
      <c r="U9" s="33" t="s">
        <v>253</v>
      </c>
      <c r="V9" s="37">
        <v>-450.12</v>
      </c>
      <c r="W9" s="34" t="str">
        <f t="shared" si="12"/>
        <v>Mar</v>
      </c>
      <c r="X9" s="36">
        <f t="shared" si="13"/>
        <v>17</v>
      </c>
      <c r="Y9" s="36">
        <f>NETWORKDAYS($I9,$R9,Holidays)</f>
        <v>12</v>
      </c>
      <c r="Z9" s="36">
        <f>NETWORKDAYS.INTL($I9,$R9,"0000011",Holidays)</f>
        <v>12</v>
      </c>
      <c r="AA9" s="36" t="b">
        <f t="shared" si="14"/>
        <v>1</v>
      </c>
      <c r="AB9" s="36">
        <f t="shared" si="0"/>
        <v>12</v>
      </c>
      <c r="AC9" s="36"/>
    </row>
    <row r="10" spans="1:29" x14ac:dyDescent="0.3">
      <c r="A10" s="33" t="s">
        <v>257</v>
      </c>
      <c r="B10" s="33" t="s">
        <v>340</v>
      </c>
      <c r="C10" s="33">
        <v>545678</v>
      </c>
      <c r="D10" s="34">
        <v>43930</v>
      </c>
      <c r="E10" s="34">
        <f t="shared" si="1"/>
        <v>43935</v>
      </c>
      <c r="F10" s="34" t="str">
        <f t="shared" si="2"/>
        <v>Tuesday</v>
      </c>
      <c r="G10" s="34">
        <f t="shared" si="3"/>
        <v>43938</v>
      </c>
      <c r="H10" s="34" t="str">
        <f t="shared" si="4"/>
        <v>Friday</v>
      </c>
      <c r="I10" s="42">
        <f>WORKDAY.INTL(D10,6,"0100001",Holidays)</f>
        <v>43943</v>
      </c>
      <c r="J10" s="42">
        <f t="shared" si="5"/>
        <v>43951</v>
      </c>
      <c r="K10" s="18">
        <f>WORKDAY($J10,5,Holidays)</f>
        <v>43958</v>
      </c>
      <c r="L10" s="18">
        <f t="shared" si="6"/>
        <v>43960</v>
      </c>
      <c r="M10" s="22" t="str">
        <f t="shared" si="7"/>
        <v>Saturday</v>
      </c>
      <c r="N10" s="18">
        <f t="shared" si="8"/>
        <v>43962</v>
      </c>
      <c r="O10" s="22" t="str">
        <f t="shared" si="9"/>
        <v>Monday</v>
      </c>
      <c r="P10" s="34" t="str">
        <f t="shared" si="10"/>
        <v>Wednesday</v>
      </c>
      <c r="Q10" s="34" t="str">
        <f t="shared" si="11"/>
        <v>Wed</v>
      </c>
      <c r="R10" s="34">
        <v>43951</v>
      </c>
      <c r="S10" s="33" t="s">
        <v>252</v>
      </c>
      <c r="T10" s="33">
        <v>334724</v>
      </c>
      <c r="U10" s="33" t="s">
        <v>253</v>
      </c>
      <c r="V10" s="37">
        <v>114.18</v>
      </c>
      <c r="W10" s="34" t="str">
        <f t="shared" si="12"/>
        <v>Apr</v>
      </c>
      <c r="X10" s="36">
        <f t="shared" si="13"/>
        <v>9</v>
      </c>
      <c r="Y10" s="36">
        <f>NETWORKDAYS($I10,$R10,Holidays)</f>
        <v>7</v>
      </c>
      <c r="Z10" s="36">
        <f>NETWORKDAYS.INTL($I10,$R10,"0000011",Holidays)</f>
        <v>7</v>
      </c>
      <c r="AA10" s="36" t="b">
        <f t="shared" si="14"/>
        <v>1</v>
      </c>
      <c r="AB10" s="36">
        <f t="shared" si="0"/>
        <v>7</v>
      </c>
      <c r="AC10" s="36"/>
    </row>
    <row r="11" spans="1:29" x14ac:dyDescent="0.3">
      <c r="A11" s="33" t="s">
        <v>258</v>
      </c>
      <c r="B11" s="33" t="s">
        <v>340</v>
      </c>
      <c r="C11" s="33">
        <v>545679</v>
      </c>
      <c r="D11" s="34">
        <v>43913</v>
      </c>
      <c r="E11" s="34">
        <f t="shared" si="1"/>
        <v>43918</v>
      </c>
      <c r="F11" s="34" t="str">
        <f t="shared" si="2"/>
        <v>Saturday</v>
      </c>
      <c r="G11" s="34">
        <f t="shared" si="3"/>
        <v>43921</v>
      </c>
      <c r="H11" s="34" t="str">
        <f t="shared" si="4"/>
        <v>Tuesday</v>
      </c>
      <c r="I11" s="42">
        <f>WORKDAY.INTL(D11,6,"0100001",Holidays)</f>
        <v>43922</v>
      </c>
      <c r="J11" s="42">
        <f t="shared" si="5"/>
        <v>43921</v>
      </c>
      <c r="K11" s="18">
        <f>WORKDAY($J11,5,Holidays)</f>
        <v>43928</v>
      </c>
      <c r="L11" s="18">
        <f t="shared" si="6"/>
        <v>43944</v>
      </c>
      <c r="M11" s="22" t="str">
        <f t="shared" si="7"/>
        <v>Thursday</v>
      </c>
      <c r="N11" s="18">
        <f t="shared" si="8"/>
        <v>43944</v>
      </c>
      <c r="O11" s="22" t="str">
        <f t="shared" si="9"/>
        <v>Thursday</v>
      </c>
      <c r="P11" s="34" t="str">
        <f t="shared" si="10"/>
        <v>Wednesday</v>
      </c>
      <c r="Q11" s="34" t="str">
        <f t="shared" si="11"/>
        <v>Wed</v>
      </c>
      <c r="R11" s="34">
        <v>43951</v>
      </c>
      <c r="S11" s="33" t="s">
        <v>252</v>
      </c>
      <c r="T11" s="33">
        <v>310607</v>
      </c>
      <c r="U11" s="33" t="s">
        <v>253</v>
      </c>
      <c r="V11" s="37">
        <v>930.93</v>
      </c>
      <c r="W11" s="34" t="str">
        <f t="shared" si="12"/>
        <v>Mar</v>
      </c>
      <c r="X11" s="36">
        <f t="shared" si="13"/>
        <v>23</v>
      </c>
      <c r="Y11" s="36">
        <f>NETWORKDAYS($I11,$R11,Holidays)</f>
        <v>20</v>
      </c>
      <c r="Z11" s="36">
        <f>NETWORKDAYS.INTL($I11,$R11,"0000011",Holidays)</f>
        <v>20</v>
      </c>
      <c r="AA11" s="36" t="b">
        <f t="shared" si="14"/>
        <v>1</v>
      </c>
      <c r="AB11" s="36">
        <f t="shared" si="0"/>
        <v>20</v>
      </c>
      <c r="AC11" s="36"/>
    </row>
    <row r="12" spans="1:29" x14ac:dyDescent="0.3">
      <c r="A12" s="33" t="s">
        <v>259</v>
      </c>
      <c r="B12" s="33" t="s">
        <v>340</v>
      </c>
      <c r="C12" s="33">
        <v>545681</v>
      </c>
      <c r="D12" s="34">
        <v>43917</v>
      </c>
      <c r="E12" s="34">
        <f t="shared" si="1"/>
        <v>43922</v>
      </c>
      <c r="F12" s="34" t="str">
        <f t="shared" si="2"/>
        <v>Wednesday</v>
      </c>
      <c r="G12" s="34">
        <f t="shared" si="3"/>
        <v>43927</v>
      </c>
      <c r="H12" s="34" t="str">
        <f t="shared" si="4"/>
        <v>Monday</v>
      </c>
      <c r="I12" s="42">
        <f>WORKDAY.INTL(D12,6,"0100001",Holidays)</f>
        <v>43925</v>
      </c>
      <c r="J12" s="42">
        <f t="shared" si="5"/>
        <v>43921</v>
      </c>
      <c r="K12" s="18">
        <f>WORKDAY($J12,5,Holidays)</f>
        <v>43928</v>
      </c>
      <c r="L12" s="18">
        <f t="shared" si="6"/>
        <v>43948</v>
      </c>
      <c r="M12" s="22" t="str">
        <f t="shared" si="7"/>
        <v>Monday</v>
      </c>
      <c r="N12" s="18">
        <f t="shared" si="8"/>
        <v>43948</v>
      </c>
      <c r="O12" s="22" t="str">
        <f t="shared" si="9"/>
        <v>Monday</v>
      </c>
      <c r="P12" s="34" t="str">
        <f t="shared" si="10"/>
        <v>Saturday</v>
      </c>
      <c r="Q12" s="34" t="str">
        <f t="shared" si="11"/>
        <v>Sat</v>
      </c>
      <c r="R12" s="34">
        <v>43935</v>
      </c>
      <c r="S12" s="33" t="s">
        <v>250</v>
      </c>
      <c r="T12" s="33">
        <v>226225</v>
      </c>
      <c r="U12" s="33" t="s">
        <v>251</v>
      </c>
      <c r="V12" s="37">
        <v>466.29</v>
      </c>
      <c r="W12" s="34" t="str">
        <f t="shared" si="12"/>
        <v>Mar</v>
      </c>
      <c r="X12" s="36">
        <f t="shared" si="13"/>
        <v>27</v>
      </c>
      <c r="Y12" s="36">
        <f>NETWORKDAYS($I12,$R12,Holidays)</f>
        <v>5</v>
      </c>
      <c r="Z12" s="36">
        <f>NETWORKDAYS.INTL($I12,$R12,"0000011",Holidays)</f>
        <v>5</v>
      </c>
      <c r="AA12" s="36" t="b">
        <f t="shared" si="14"/>
        <v>1</v>
      </c>
      <c r="AB12" s="36">
        <f t="shared" si="0"/>
        <v>5</v>
      </c>
      <c r="AC12" s="36"/>
    </row>
    <row r="13" spans="1:29" x14ac:dyDescent="0.3">
      <c r="A13" s="33" t="s">
        <v>260</v>
      </c>
      <c r="B13" s="33" t="s">
        <v>340</v>
      </c>
      <c r="C13" s="33">
        <v>545682</v>
      </c>
      <c r="D13" s="34">
        <v>43912</v>
      </c>
      <c r="E13" s="34">
        <f t="shared" si="1"/>
        <v>43917</v>
      </c>
      <c r="F13" s="34" t="str">
        <f t="shared" si="2"/>
        <v>Friday</v>
      </c>
      <c r="G13" s="34">
        <f t="shared" si="3"/>
        <v>43920</v>
      </c>
      <c r="H13" s="34" t="str">
        <f t="shared" si="4"/>
        <v>Monday</v>
      </c>
      <c r="I13" s="42">
        <f>WORKDAY.INTL(D13,6,"0100001",Holidays)</f>
        <v>43920</v>
      </c>
      <c r="J13" s="42">
        <f t="shared" si="5"/>
        <v>43921</v>
      </c>
      <c r="K13" s="18">
        <f>WORKDAY($J13,5,Holidays)</f>
        <v>43928</v>
      </c>
      <c r="L13" s="18">
        <f t="shared" si="6"/>
        <v>43943</v>
      </c>
      <c r="M13" s="22" t="str">
        <f t="shared" si="7"/>
        <v>Wednesday</v>
      </c>
      <c r="N13" s="18">
        <f t="shared" si="8"/>
        <v>43943</v>
      </c>
      <c r="O13" s="22" t="str">
        <f t="shared" si="9"/>
        <v>Wednesday</v>
      </c>
      <c r="P13" s="34" t="str">
        <f t="shared" si="10"/>
        <v>Monday</v>
      </c>
      <c r="Q13" s="34" t="str">
        <f t="shared" si="11"/>
        <v>Mon</v>
      </c>
      <c r="R13" s="34">
        <v>43948</v>
      </c>
      <c r="S13" s="33" t="s">
        <v>250</v>
      </c>
      <c r="T13" s="33">
        <v>223858</v>
      </c>
      <c r="U13" s="33" t="s">
        <v>251</v>
      </c>
      <c r="V13" s="37">
        <v>222.42</v>
      </c>
      <c r="W13" s="34" t="str">
        <f t="shared" si="12"/>
        <v>Mar</v>
      </c>
      <c r="X13" s="36">
        <f t="shared" si="13"/>
        <v>22</v>
      </c>
      <c r="Y13" s="36">
        <f>NETWORKDAYS($I13,$R13,Holidays)</f>
        <v>19</v>
      </c>
      <c r="Z13" s="36">
        <f>NETWORKDAYS.INTL($I13,$R13,"0000011",Holidays)</f>
        <v>19</v>
      </c>
      <c r="AA13" s="36" t="b">
        <f t="shared" si="14"/>
        <v>1</v>
      </c>
      <c r="AB13" s="36">
        <f t="shared" si="0"/>
        <v>19</v>
      </c>
      <c r="AC13" s="36"/>
    </row>
    <row r="14" spans="1:29" x14ac:dyDescent="0.3">
      <c r="A14" s="33" t="s">
        <v>261</v>
      </c>
      <c r="B14" s="33" t="s">
        <v>340</v>
      </c>
      <c r="C14" s="33">
        <v>545683</v>
      </c>
      <c r="D14" s="34">
        <v>43899</v>
      </c>
      <c r="E14" s="34">
        <f t="shared" si="1"/>
        <v>43904</v>
      </c>
      <c r="F14" s="34" t="str">
        <f t="shared" si="2"/>
        <v>Saturday</v>
      </c>
      <c r="G14" s="34">
        <f t="shared" si="3"/>
        <v>43907</v>
      </c>
      <c r="H14" s="34" t="str">
        <f t="shared" si="4"/>
        <v>Tuesday</v>
      </c>
      <c r="I14" s="42">
        <f>WORKDAY.INTL(D14,6,"0100001",Holidays)</f>
        <v>43908</v>
      </c>
      <c r="J14" s="42">
        <f t="shared" si="5"/>
        <v>43921</v>
      </c>
      <c r="K14" s="18">
        <f>WORKDAY($J14,5,Holidays)</f>
        <v>43928</v>
      </c>
      <c r="L14" s="18">
        <f t="shared" si="6"/>
        <v>43930</v>
      </c>
      <c r="M14" s="22" t="str">
        <f t="shared" si="7"/>
        <v>Thursday</v>
      </c>
      <c r="N14" s="18">
        <f t="shared" si="8"/>
        <v>43930</v>
      </c>
      <c r="O14" s="22" t="str">
        <f t="shared" si="9"/>
        <v>Thursday</v>
      </c>
      <c r="P14" s="34" t="str">
        <f t="shared" si="10"/>
        <v>Wednesday</v>
      </c>
      <c r="Q14" s="34" t="str">
        <f t="shared" si="11"/>
        <v>Wed</v>
      </c>
      <c r="R14" s="34">
        <v>43932</v>
      </c>
      <c r="S14" s="33" t="s">
        <v>250</v>
      </c>
      <c r="T14" s="33">
        <v>211781</v>
      </c>
      <c r="U14" s="33" t="s">
        <v>251</v>
      </c>
      <c r="V14" s="37">
        <v>679.8</v>
      </c>
      <c r="W14" s="34" t="str">
        <f t="shared" si="12"/>
        <v>Mar</v>
      </c>
      <c r="X14" s="36">
        <f t="shared" si="13"/>
        <v>9</v>
      </c>
      <c r="Y14" s="36">
        <f>NETWORKDAYS($I14,$R14,Holidays)</f>
        <v>17</v>
      </c>
      <c r="Z14" s="36">
        <f>NETWORKDAYS.INTL($I14,$R14,"0000011",Holidays)</f>
        <v>17</v>
      </c>
      <c r="AA14" s="36" t="b">
        <f t="shared" si="14"/>
        <v>1</v>
      </c>
      <c r="AB14" s="36">
        <f t="shared" si="0"/>
        <v>17</v>
      </c>
      <c r="AC14" s="36"/>
    </row>
    <row r="15" spans="1:29" x14ac:dyDescent="0.3">
      <c r="A15" s="33" t="s">
        <v>262</v>
      </c>
      <c r="B15" s="33" t="s">
        <v>340</v>
      </c>
      <c r="C15" s="33">
        <v>545685</v>
      </c>
      <c r="D15" s="34">
        <v>43925</v>
      </c>
      <c r="E15" s="34">
        <f t="shared" si="1"/>
        <v>43930</v>
      </c>
      <c r="F15" s="34" t="str">
        <f t="shared" si="2"/>
        <v>Thursday</v>
      </c>
      <c r="G15" s="34">
        <f t="shared" si="3"/>
        <v>43934</v>
      </c>
      <c r="H15" s="34" t="str">
        <f t="shared" si="4"/>
        <v>Monday</v>
      </c>
      <c r="I15" s="42">
        <f>WORKDAY.INTL(D15,6,"0100001",Holidays)</f>
        <v>43938</v>
      </c>
      <c r="J15" s="42">
        <f t="shared" si="5"/>
        <v>43951</v>
      </c>
      <c r="K15" s="18">
        <f>WORKDAY($J15,5,Holidays)</f>
        <v>43958</v>
      </c>
      <c r="L15" s="18">
        <f t="shared" si="6"/>
        <v>43955</v>
      </c>
      <c r="M15" s="22" t="str">
        <f t="shared" si="7"/>
        <v>Monday</v>
      </c>
      <c r="N15" s="18">
        <f t="shared" si="8"/>
        <v>43955</v>
      </c>
      <c r="O15" s="22" t="str">
        <f t="shared" si="9"/>
        <v>Monday</v>
      </c>
      <c r="P15" s="34" t="str">
        <f t="shared" si="10"/>
        <v>Friday</v>
      </c>
      <c r="Q15" s="34" t="str">
        <f t="shared" si="11"/>
        <v>Fri</v>
      </c>
      <c r="R15" s="34">
        <v>43944</v>
      </c>
      <c r="S15" s="33" t="s">
        <v>250</v>
      </c>
      <c r="T15" s="33">
        <v>232805</v>
      </c>
      <c r="U15" s="33" t="s">
        <v>251</v>
      </c>
      <c r="V15" s="37">
        <v>171.93</v>
      </c>
      <c r="W15" s="34" t="str">
        <f t="shared" si="12"/>
        <v>Apr</v>
      </c>
      <c r="X15" s="36">
        <f t="shared" si="13"/>
        <v>4</v>
      </c>
      <c r="Y15" s="36">
        <f>NETWORKDAYS($I15,$R15,Holidays)</f>
        <v>5</v>
      </c>
      <c r="Z15" s="36">
        <f>NETWORKDAYS.INTL($I15,$R15,"0000011",Holidays)</f>
        <v>5</v>
      </c>
      <c r="AA15" s="36" t="b">
        <f t="shared" si="14"/>
        <v>1</v>
      </c>
      <c r="AB15" s="36">
        <f t="shared" si="0"/>
        <v>5</v>
      </c>
      <c r="AC15" s="36"/>
    </row>
    <row r="16" spans="1:29" x14ac:dyDescent="0.3">
      <c r="A16" s="33" t="s">
        <v>263</v>
      </c>
      <c r="B16" s="33" t="s">
        <v>340</v>
      </c>
      <c r="C16" s="33">
        <v>545687</v>
      </c>
      <c r="D16" s="34">
        <v>43885</v>
      </c>
      <c r="E16" s="34">
        <f t="shared" si="1"/>
        <v>43890</v>
      </c>
      <c r="F16" s="34" t="str">
        <f t="shared" si="2"/>
        <v>Saturday</v>
      </c>
      <c r="G16" s="34">
        <f t="shared" si="3"/>
        <v>43893</v>
      </c>
      <c r="H16" s="34" t="str">
        <f t="shared" si="4"/>
        <v>Tuesday</v>
      </c>
      <c r="I16" s="42">
        <f>WORKDAY.INTL(D16,6,"0100001",Holidays)</f>
        <v>43894</v>
      </c>
      <c r="J16" s="42">
        <f t="shared" si="5"/>
        <v>43890</v>
      </c>
      <c r="K16" s="18">
        <f>WORKDAY($J16,5,Holidays)</f>
        <v>43896</v>
      </c>
      <c r="L16" s="18">
        <f t="shared" si="6"/>
        <v>43914</v>
      </c>
      <c r="M16" s="22" t="str">
        <f t="shared" si="7"/>
        <v>Tuesday</v>
      </c>
      <c r="N16" s="18">
        <f t="shared" si="8"/>
        <v>43914</v>
      </c>
      <c r="O16" s="22" t="str">
        <f t="shared" si="9"/>
        <v>Tuesday</v>
      </c>
      <c r="P16" s="34" t="str">
        <f t="shared" si="10"/>
        <v>Wednesday</v>
      </c>
      <c r="Q16" s="34" t="str">
        <f t="shared" si="11"/>
        <v>Wed</v>
      </c>
      <c r="R16" s="34">
        <v>43927</v>
      </c>
      <c r="S16" s="33" t="s">
        <v>252</v>
      </c>
      <c r="T16" s="33">
        <v>312187</v>
      </c>
      <c r="U16" s="33" t="s">
        <v>253</v>
      </c>
      <c r="V16" s="37">
        <v>623.70000000000005</v>
      </c>
      <c r="W16" s="34" t="str">
        <f t="shared" si="12"/>
        <v>Feb</v>
      </c>
      <c r="X16" s="36">
        <f t="shared" si="13"/>
        <v>24</v>
      </c>
      <c r="Y16" s="36">
        <f>NETWORKDAYS($I16,$R16,Holidays)</f>
        <v>24</v>
      </c>
      <c r="Z16" s="36">
        <f>NETWORKDAYS.INTL($I16,$R16,"0000011",Holidays)</f>
        <v>24</v>
      </c>
      <c r="AA16" s="36" t="b">
        <f t="shared" si="14"/>
        <v>1</v>
      </c>
      <c r="AB16" s="36">
        <f t="shared" si="0"/>
        <v>24</v>
      </c>
      <c r="AC16" s="36"/>
    </row>
    <row r="17" spans="1:29" x14ac:dyDescent="0.3">
      <c r="A17" s="33" t="s">
        <v>264</v>
      </c>
      <c r="B17" s="33" t="s">
        <v>340</v>
      </c>
      <c r="C17" s="33">
        <v>545689</v>
      </c>
      <c r="D17" s="34">
        <v>43919</v>
      </c>
      <c r="E17" s="34">
        <f t="shared" si="1"/>
        <v>43924</v>
      </c>
      <c r="F17" s="34" t="str">
        <f t="shared" si="2"/>
        <v>Friday</v>
      </c>
      <c r="G17" s="34">
        <f t="shared" si="3"/>
        <v>43927</v>
      </c>
      <c r="H17" s="34" t="str">
        <f t="shared" si="4"/>
        <v>Monday</v>
      </c>
      <c r="I17" s="42">
        <f>WORKDAY.INTL(D17,6,"0100001",Holidays)</f>
        <v>43927</v>
      </c>
      <c r="J17" s="42">
        <f t="shared" si="5"/>
        <v>43921</v>
      </c>
      <c r="K17" s="18">
        <f>WORKDAY($J17,5,Holidays)</f>
        <v>43928</v>
      </c>
      <c r="L17" s="18">
        <f t="shared" si="6"/>
        <v>43950</v>
      </c>
      <c r="M17" s="22" t="str">
        <f t="shared" si="7"/>
        <v>Wednesday</v>
      </c>
      <c r="N17" s="18">
        <f t="shared" si="8"/>
        <v>43950</v>
      </c>
      <c r="O17" s="22" t="str">
        <f t="shared" si="9"/>
        <v>Wednesday</v>
      </c>
      <c r="P17" s="34" t="str">
        <f t="shared" si="10"/>
        <v>Monday</v>
      </c>
      <c r="Q17" s="34" t="str">
        <f t="shared" si="11"/>
        <v>Mon</v>
      </c>
      <c r="R17" s="34">
        <v>43945</v>
      </c>
      <c r="S17" s="33" t="s">
        <v>252</v>
      </c>
      <c r="T17" s="33">
        <v>319790</v>
      </c>
      <c r="U17" s="33" t="s">
        <v>253</v>
      </c>
      <c r="V17" s="37">
        <v>221.1</v>
      </c>
      <c r="W17" s="34" t="str">
        <f t="shared" si="12"/>
        <v>Mar</v>
      </c>
      <c r="X17" s="36">
        <f t="shared" si="13"/>
        <v>29</v>
      </c>
      <c r="Y17" s="36">
        <f>NETWORKDAYS($I17,$R17,Holidays)</f>
        <v>13</v>
      </c>
      <c r="Z17" s="36">
        <f>NETWORKDAYS.INTL($I17,$R17,"0000011",Holidays)</f>
        <v>13</v>
      </c>
      <c r="AA17" s="36" t="b">
        <f t="shared" si="14"/>
        <v>1</v>
      </c>
      <c r="AB17" s="36">
        <f t="shared" si="0"/>
        <v>13</v>
      </c>
      <c r="AC17" s="36"/>
    </row>
    <row r="18" spans="1:29" x14ac:dyDescent="0.3">
      <c r="A18" s="33" t="s">
        <v>265</v>
      </c>
      <c r="B18" s="33" t="s">
        <v>340</v>
      </c>
      <c r="C18" s="33">
        <v>545690</v>
      </c>
      <c r="D18" s="34">
        <v>43930</v>
      </c>
      <c r="E18" s="34">
        <f t="shared" si="1"/>
        <v>43935</v>
      </c>
      <c r="F18" s="34" t="str">
        <f t="shared" si="2"/>
        <v>Tuesday</v>
      </c>
      <c r="G18" s="34">
        <f t="shared" si="3"/>
        <v>43938</v>
      </c>
      <c r="H18" s="34" t="str">
        <f t="shared" si="4"/>
        <v>Friday</v>
      </c>
      <c r="I18" s="42">
        <f>WORKDAY.INTL(D18,6,"0100001",Holidays)</f>
        <v>43943</v>
      </c>
      <c r="J18" s="42">
        <f t="shared" si="5"/>
        <v>43951</v>
      </c>
      <c r="K18" s="18">
        <f>WORKDAY($J18,5,Holidays)</f>
        <v>43958</v>
      </c>
      <c r="L18" s="18">
        <f t="shared" si="6"/>
        <v>43960</v>
      </c>
      <c r="M18" s="22" t="str">
        <f t="shared" si="7"/>
        <v>Saturday</v>
      </c>
      <c r="N18" s="18">
        <f t="shared" si="8"/>
        <v>43962</v>
      </c>
      <c r="O18" s="22" t="str">
        <f t="shared" si="9"/>
        <v>Monday</v>
      </c>
      <c r="P18" s="34" t="str">
        <f t="shared" si="10"/>
        <v>Wednesday</v>
      </c>
      <c r="Q18" s="34" t="str">
        <f t="shared" si="11"/>
        <v>Wed</v>
      </c>
      <c r="R18" s="34">
        <v>43949</v>
      </c>
      <c r="S18" s="33" t="s">
        <v>252</v>
      </c>
      <c r="T18" s="33">
        <v>327342</v>
      </c>
      <c r="U18" s="33" t="s">
        <v>253</v>
      </c>
      <c r="V18" s="37">
        <v>393.36</v>
      </c>
      <c r="W18" s="34" t="str">
        <f t="shared" si="12"/>
        <v>Apr</v>
      </c>
      <c r="X18" s="36">
        <f t="shared" si="13"/>
        <v>9</v>
      </c>
      <c r="Y18" s="36">
        <f>NETWORKDAYS($I18,$R18,Holidays)</f>
        <v>5</v>
      </c>
      <c r="Z18" s="36">
        <f>NETWORKDAYS.INTL($I18,$R18,"0000011",Holidays)</f>
        <v>5</v>
      </c>
      <c r="AA18" s="36" t="b">
        <f t="shared" si="14"/>
        <v>1</v>
      </c>
      <c r="AB18" s="36">
        <f t="shared" si="0"/>
        <v>5</v>
      </c>
      <c r="AC18" s="36"/>
    </row>
    <row r="19" spans="1:29" x14ac:dyDescent="0.3">
      <c r="A19" s="33" t="s">
        <v>266</v>
      </c>
      <c r="B19" s="33" t="s">
        <v>340</v>
      </c>
      <c r="C19" s="33">
        <v>545691</v>
      </c>
      <c r="D19" s="34">
        <v>43899</v>
      </c>
      <c r="E19" s="34">
        <f t="shared" si="1"/>
        <v>43904</v>
      </c>
      <c r="F19" s="34" t="str">
        <f t="shared" si="2"/>
        <v>Saturday</v>
      </c>
      <c r="G19" s="34">
        <f t="shared" si="3"/>
        <v>43907</v>
      </c>
      <c r="H19" s="34" t="str">
        <f t="shared" si="4"/>
        <v>Tuesday</v>
      </c>
      <c r="I19" s="42">
        <f>WORKDAY.INTL(D19,6,"0100001",Holidays)</f>
        <v>43908</v>
      </c>
      <c r="J19" s="42">
        <f t="shared" si="5"/>
        <v>43921</v>
      </c>
      <c r="K19" s="18">
        <f>WORKDAY($J19,5,Holidays)</f>
        <v>43928</v>
      </c>
      <c r="L19" s="18">
        <f t="shared" si="6"/>
        <v>43930</v>
      </c>
      <c r="M19" s="22" t="str">
        <f t="shared" si="7"/>
        <v>Thursday</v>
      </c>
      <c r="N19" s="18">
        <f t="shared" si="8"/>
        <v>43930</v>
      </c>
      <c r="O19" s="22" t="str">
        <f t="shared" si="9"/>
        <v>Thursday</v>
      </c>
      <c r="P19" s="34" t="str">
        <f t="shared" si="10"/>
        <v>Wednesday</v>
      </c>
      <c r="Q19" s="34" t="str">
        <f t="shared" si="11"/>
        <v>Wed</v>
      </c>
      <c r="R19" s="34">
        <v>43942</v>
      </c>
      <c r="S19" s="33" t="s">
        <v>252</v>
      </c>
      <c r="T19" s="33">
        <v>335460</v>
      </c>
      <c r="U19" s="33" t="s">
        <v>253</v>
      </c>
      <c r="V19" s="37">
        <v>642.17999999999995</v>
      </c>
      <c r="W19" s="34" t="str">
        <f t="shared" si="12"/>
        <v>Mar</v>
      </c>
      <c r="X19" s="36">
        <f t="shared" si="13"/>
        <v>9</v>
      </c>
      <c r="Y19" s="36">
        <f>NETWORKDAYS($I19,$R19,Holidays)</f>
        <v>23</v>
      </c>
      <c r="Z19" s="36">
        <f>NETWORKDAYS.INTL($I19,$R19,"0000011",Holidays)</f>
        <v>23</v>
      </c>
      <c r="AA19" s="36" t="b">
        <f t="shared" si="14"/>
        <v>1</v>
      </c>
      <c r="AB19" s="36">
        <f t="shared" si="0"/>
        <v>23</v>
      </c>
      <c r="AC19" s="36"/>
    </row>
    <row r="20" spans="1:29" x14ac:dyDescent="0.3">
      <c r="A20" s="33" t="s">
        <v>267</v>
      </c>
      <c r="B20" s="33" t="s">
        <v>340</v>
      </c>
      <c r="C20" s="33">
        <v>545692</v>
      </c>
      <c r="D20" s="34">
        <v>43909</v>
      </c>
      <c r="E20" s="34">
        <f t="shared" si="1"/>
        <v>43914</v>
      </c>
      <c r="F20" s="34" t="str">
        <f t="shared" si="2"/>
        <v>Tuesday</v>
      </c>
      <c r="G20" s="34">
        <f t="shared" si="3"/>
        <v>43917</v>
      </c>
      <c r="H20" s="34" t="str">
        <f t="shared" si="4"/>
        <v>Friday</v>
      </c>
      <c r="I20" s="42">
        <f>WORKDAY.INTL(D20,6,"0100001",Holidays)</f>
        <v>43917</v>
      </c>
      <c r="J20" s="42">
        <f t="shared" si="5"/>
        <v>43921</v>
      </c>
      <c r="K20" s="18">
        <f>WORKDAY($J20,5,Holidays)</f>
        <v>43928</v>
      </c>
      <c r="L20" s="18">
        <f t="shared" si="6"/>
        <v>43940</v>
      </c>
      <c r="M20" s="22" t="str">
        <f t="shared" si="7"/>
        <v>Sunday</v>
      </c>
      <c r="N20" s="18">
        <f t="shared" si="8"/>
        <v>43941</v>
      </c>
      <c r="O20" s="22" t="str">
        <f t="shared" si="9"/>
        <v>Monday</v>
      </c>
      <c r="P20" s="34" t="str">
        <f t="shared" si="10"/>
        <v>Friday</v>
      </c>
      <c r="Q20" s="34" t="str">
        <f t="shared" si="11"/>
        <v>Fri</v>
      </c>
      <c r="R20" s="34">
        <v>43951</v>
      </c>
      <c r="S20" s="33" t="s">
        <v>252</v>
      </c>
      <c r="T20" s="33">
        <v>323955</v>
      </c>
      <c r="U20" s="33" t="s">
        <v>253</v>
      </c>
      <c r="V20" s="37">
        <v>499.95</v>
      </c>
      <c r="W20" s="34" t="str">
        <f t="shared" si="12"/>
        <v>Mar</v>
      </c>
      <c r="X20" s="36">
        <f t="shared" si="13"/>
        <v>19</v>
      </c>
      <c r="Y20" s="36">
        <f>NETWORKDAYS($I20,$R20,Holidays)</f>
        <v>23</v>
      </c>
      <c r="Z20" s="36">
        <f>NETWORKDAYS.INTL($I20,$R20,"0000011",Holidays)</f>
        <v>23</v>
      </c>
      <c r="AA20" s="36" t="b">
        <f t="shared" si="14"/>
        <v>1</v>
      </c>
      <c r="AB20" s="36">
        <f t="shared" si="0"/>
        <v>23</v>
      </c>
      <c r="AC20" s="36"/>
    </row>
    <row r="21" spans="1:29" x14ac:dyDescent="0.3">
      <c r="A21" s="33" t="s">
        <v>268</v>
      </c>
      <c r="B21" s="33" t="s">
        <v>340</v>
      </c>
      <c r="C21" s="33">
        <v>545693</v>
      </c>
      <c r="D21" s="34">
        <v>43890</v>
      </c>
      <c r="E21" s="34">
        <f t="shared" si="1"/>
        <v>43895</v>
      </c>
      <c r="F21" s="34" t="str">
        <f t="shared" si="2"/>
        <v>Thursday</v>
      </c>
      <c r="G21" s="34">
        <f t="shared" si="3"/>
        <v>43899</v>
      </c>
      <c r="H21" s="34" t="str">
        <f t="shared" si="4"/>
        <v>Monday</v>
      </c>
      <c r="I21" s="42">
        <f>WORKDAY.INTL(D21,6,"0100001",Holidays)</f>
        <v>43899</v>
      </c>
      <c r="J21" s="42">
        <f t="shared" si="5"/>
        <v>43890</v>
      </c>
      <c r="K21" s="18">
        <f>WORKDAY($J21,5,Holidays)</f>
        <v>43896</v>
      </c>
      <c r="L21" s="18">
        <f t="shared" si="6"/>
        <v>43919</v>
      </c>
      <c r="M21" s="22" t="str">
        <f t="shared" si="7"/>
        <v>Sunday</v>
      </c>
      <c r="N21" s="18">
        <f t="shared" si="8"/>
        <v>43920</v>
      </c>
      <c r="O21" s="22" t="str">
        <f t="shared" si="9"/>
        <v>Monday</v>
      </c>
      <c r="P21" s="34" t="str">
        <f t="shared" si="10"/>
        <v>Monday</v>
      </c>
      <c r="Q21" s="34" t="str">
        <f t="shared" si="11"/>
        <v>Mon</v>
      </c>
      <c r="R21" s="34">
        <v>43928</v>
      </c>
      <c r="S21" s="33" t="s">
        <v>252</v>
      </c>
      <c r="T21" s="33">
        <v>316515</v>
      </c>
      <c r="U21" s="33" t="s">
        <v>253</v>
      </c>
      <c r="V21" s="37">
        <v>299.64</v>
      </c>
      <c r="W21" s="34" t="str">
        <f t="shared" si="12"/>
        <v>Feb</v>
      </c>
      <c r="X21" s="36">
        <f t="shared" si="13"/>
        <v>29</v>
      </c>
      <c r="Y21" s="36">
        <f>NETWORKDAYS($I21,$R21,Holidays)</f>
        <v>22</v>
      </c>
      <c r="Z21" s="36">
        <f>NETWORKDAYS.INTL($I21,$R21,"0000011",Holidays)</f>
        <v>22</v>
      </c>
      <c r="AA21" s="36" t="b">
        <f t="shared" si="14"/>
        <v>1</v>
      </c>
      <c r="AB21" s="36">
        <f t="shared" si="0"/>
        <v>22</v>
      </c>
      <c r="AC21" s="36"/>
    </row>
    <row r="22" spans="1:29" x14ac:dyDescent="0.3">
      <c r="A22" s="33" t="s">
        <v>269</v>
      </c>
      <c r="B22" s="33" t="s">
        <v>340</v>
      </c>
      <c r="C22" s="33">
        <v>545695</v>
      </c>
      <c r="D22" s="34">
        <v>43912</v>
      </c>
      <c r="E22" s="34">
        <f t="shared" si="1"/>
        <v>43917</v>
      </c>
      <c r="F22" s="34" t="str">
        <f t="shared" si="2"/>
        <v>Friday</v>
      </c>
      <c r="G22" s="34">
        <f t="shared" si="3"/>
        <v>43920</v>
      </c>
      <c r="H22" s="34" t="str">
        <f t="shared" si="4"/>
        <v>Monday</v>
      </c>
      <c r="I22" s="42">
        <f>WORKDAY.INTL(D22,6,"0100001",Holidays)</f>
        <v>43920</v>
      </c>
      <c r="J22" s="42">
        <f t="shared" si="5"/>
        <v>43921</v>
      </c>
      <c r="K22" s="18">
        <f>WORKDAY($J22,5,Holidays)</f>
        <v>43928</v>
      </c>
      <c r="L22" s="18">
        <f t="shared" si="6"/>
        <v>43943</v>
      </c>
      <c r="M22" s="22" t="str">
        <f t="shared" si="7"/>
        <v>Wednesday</v>
      </c>
      <c r="N22" s="18">
        <f t="shared" si="8"/>
        <v>43943</v>
      </c>
      <c r="O22" s="22" t="str">
        <f t="shared" si="9"/>
        <v>Wednesday</v>
      </c>
      <c r="P22" s="34" t="str">
        <f t="shared" si="10"/>
        <v>Monday</v>
      </c>
      <c r="Q22" s="34" t="str">
        <f t="shared" si="11"/>
        <v>Mon</v>
      </c>
      <c r="R22" s="34">
        <v>43951</v>
      </c>
      <c r="S22" s="33" t="s">
        <v>250</v>
      </c>
      <c r="T22" s="33">
        <v>231320</v>
      </c>
      <c r="U22" s="33" t="s">
        <v>251</v>
      </c>
      <c r="V22" s="37">
        <v>312.83999999999997</v>
      </c>
      <c r="W22" s="34" t="str">
        <f t="shared" si="12"/>
        <v>Mar</v>
      </c>
      <c r="X22" s="36">
        <f t="shared" si="13"/>
        <v>22</v>
      </c>
      <c r="Y22" s="36">
        <f>NETWORKDAYS($I22,$R22,Holidays)</f>
        <v>22</v>
      </c>
      <c r="Z22" s="36">
        <f>NETWORKDAYS.INTL($I22,$R22,"0000011",Holidays)</f>
        <v>22</v>
      </c>
      <c r="AA22" s="36" t="b">
        <f t="shared" si="14"/>
        <v>1</v>
      </c>
      <c r="AB22" s="36">
        <f t="shared" si="0"/>
        <v>22</v>
      </c>
      <c r="AC22" s="36"/>
    </row>
    <row r="23" spans="1:29" x14ac:dyDescent="0.3">
      <c r="A23" s="33" t="s">
        <v>270</v>
      </c>
      <c r="B23" s="33" t="s">
        <v>340</v>
      </c>
      <c r="C23" s="33">
        <v>545696</v>
      </c>
      <c r="D23" s="34">
        <v>43904</v>
      </c>
      <c r="E23" s="34">
        <f t="shared" si="1"/>
        <v>43909</v>
      </c>
      <c r="F23" s="34" t="str">
        <f t="shared" si="2"/>
        <v>Thursday</v>
      </c>
      <c r="G23" s="34">
        <f t="shared" si="3"/>
        <v>43913</v>
      </c>
      <c r="H23" s="34" t="str">
        <f t="shared" si="4"/>
        <v>Monday</v>
      </c>
      <c r="I23" s="42">
        <f>WORKDAY.INTL(D23,6,"0100001",Holidays)</f>
        <v>43913</v>
      </c>
      <c r="J23" s="42">
        <f t="shared" si="5"/>
        <v>43921</v>
      </c>
      <c r="K23" s="18">
        <f>WORKDAY($J23,5,Holidays)</f>
        <v>43928</v>
      </c>
      <c r="L23" s="18">
        <f t="shared" si="6"/>
        <v>43935</v>
      </c>
      <c r="M23" s="22" t="str">
        <f t="shared" si="7"/>
        <v>Tuesday</v>
      </c>
      <c r="N23" s="18">
        <f t="shared" si="8"/>
        <v>43935</v>
      </c>
      <c r="O23" s="22" t="str">
        <f t="shared" si="9"/>
        <v>Tuesday</v>
      </c>
      <c r="P23" s="34" t="str">
        <f t="shared" si="10"/>
        <v>Monday</v>
      </c>
      <c r="Q23" s="34" t="str">
        <f t="shared" si="11"/>
        <v>Mon</v>
      </c>
      <c r="R23" s="34">
        <v>43926</v>
      </c>
      <c r="S23" s="33" t="s">
        <v>250</v>
      </c>
      <c r="T23" s="33">
        <v>213670</v>
      </c>
      <c r="U23" s="33" t="s">
        <v>251</v>
      </c>
      <c r="V23" s="37">
        <v>993.63</v>
      </c>
      <c r="W23" s="34" t="str">
        <f t="shared" si="12"/>
        <v>Mar</v>
      </c>
      <c r="X23" s="36">
        <f t="shared" si="13"/>
        <v>14</v>
      </c>
      <c r="Y23" s="36">
        <f>NETWORKDAYS($I23,$R23,Holidays)</f>
        <v>10</v>
      </c>
      <c r="Z23" s="36">
        <f>NETWORKDAYS.INTL($I23,$R23,"0000011",Holidays)</f>
        <v>10</v>
      </c>
      <c r="AA23" s="36" t="b">
        <f t="shared" si="14"/>
        <v>1</v>
      </c>
      <c r="AB23" s="36">
        <f t="shared" si="0"/>
        <v>10</v>
      </c>
      <c r="AC23" s="36"/>
    </row>
    <row r="24" spans="1:29" x14ac:dyDescent="0.3">
      <c r="A24" s="33" t="s">
        <v>271</v>
      </c>
      <c r="B24" s="33" t="s">
        <v>340</v>
      </c>
      <c r="C24" s="33">
        <v>545697</v>
      </c>
      <c r="D24" s="34">
        <v>43917</v>
      </c>
      <c r="E24" s="34">
        <f t="shared" si="1"/>
        <v>43922</v>
      </c>
      <c r="F24" s="34" t="str">
        <f t="shared" si="2"/>
        <v>Wednesday</v>
      </c>
      <c r="G24" s="34">
        <f t="shared" si="3"/>
        <v>43927</v>
      </c>
      <c r="H24" s="34" t="str">
        <f t="shared" si="4"/>
        <v>Monday</v>
      </c>
      <c r="I24" s="42">
        <f>WORKDAY.INTL(D24,6,"0100001",Holidays)</f>
        <v>43925</v>
      </c>
      <c r="J24" s="42">
        <f t="shared" si="5"/>
        <v>43921</v>
      </c>
      <c r="K24" s="18">
        <f>WORKDAY($J24,5,Holidays)</f>
        <v>43928</v>
      </c>
      <c r="L24" s="18">
        <f t="shared" si="6"/>
        <v>43948</v>
      </c>
      <c r="M24" s="22" t="str">
        <f t="shared" si="7"/>
        <v>Monday</v>
      </c>
      <c r="N24" s="18">
        <f t="shared" si="8"/>
        <v>43948</v>
      </c>
      <c r="O24" s="22" t="str">
        <f t="shared" si="9"/>
        <v>Monday</v>
      </c>
      <c r="P24" s="34" t="str">
        <f t="shared" si="10"/>
        <v>Saturday</v>
      </c>
      <c r="Q24" s="34" t="str">
        <f t="shared" si="11"/>
        <v>Sat</v>
      </c>
      <c r="R24" s="34">
        <v>43922</v>
      </c>
      <c r="S24" s="33" t="s">
        <v>250</v>
      </c>
      <c r="T24" s="33">
        <v>226166</v>
      </c>
      <c r="U24" s="33" t="s">
        <v>251</v>
      </c>
      <c r="V24" s="37">
        <v>1053.69</v>
      </c>
      <c r="W24" s="34" t="str">
        <f t="shared" si="12"/>
        <v>Mar</v>
      </c>
      <c r="X24" s="36">
        <f t="shared" si="13"/>
        <v>27</v>
      </c>
      <c r="Y24" s="36">
        <f>NETWORKDAYS($I24,$R24,Holidays)</f>
        <v>-3</v>
      </c>
      <c r="Z24" s="36">
        <f>NETWORKDAYS.INTL($I24,$R24,"0000011",Holidays)</f>
        <v>-3</v>
      </c>
      <c r="AA24" s="36" t="b">
        <f t="shared" si="14"/>
        <v>1</v>
      </c>
      <c r="AB24" s="36">
        <f t="shared" si="0"/>
        <v>-3</v>
      </c>
      <c r="AC24" s="36"/>
    </row>
    <row r="25" spans="1:29" x14ac:dyDescent="0.3">
      <c r="A25" s="33" t="s">
        <v>272</v>
      </c>
      <c r="B25" s="33" t="s">
        <v>340</v>
      </c>
      <c r="C25" s="33">
        <v>545698</v>
      </c>
      <c r="D25" s="34">
        <v>43929</v>
      </c>
      <c r="E25" s="34">
        <f t="shared" si="1"/>
        <v>43934</v>
      </c>
      <c r="F25" s="34" t="str">
        <f t="shared" si="2"/>
        <v>Monday</v>
      </c>
      <c r="G25" s="34">
        <f t="shared" si="3"/>
        <v>43937</v>
      </c>
      <c r="H25" s="34" t="str">
        <f t="shared" si="4"/>
        <v>Thursday</v>
      </c>
      <c r="I25" s="42">
        <f>WORKDAY.INTL(D25,6,"0100001",Holidays)</f>
        <v>43941</v>
      </c>
      <c r="J25" s="42">
        <f t="shared" si="5"/>
        <v>43951</v>
      </c>
      <c r="K25" s="18">
        <f>WORKDAY($J25,5,Holidays)</f>
        <v>43958</v>
      </c>
      <c r="L25" s="18">
        <f t="shared" si="6"/>
        <v>43959</v>
      </c>
      <c r="M25" s="22" t="str">
        <f t="shared" si="7"/>
        <v>Friday</v>
      </c>
      <c r="N25" s="18">
        <f t="shared" si="8"/>
        <v>43959</v>
      </c>
      <c r="O25" s="22" t="str">
        <f t="shared" si="9"/>
        <v>Friday</v>
      </c>
      <c r="P25" s="34" t="str">
        <f t="shared" si="10"/>
        <v>Monday</v>
      </c>
      <c r="Q25" s="34" t="str">
        <f t="shared" si="11"/>
        <v>Mon</v>
      </c>
      <c r="R25" s="34">
        <v>43951</v>
      </c>
      <c r="S25" s="33" t="s">
        <v>252</v>
      </c>
      <c r="T25" s="33">
        <v>316479</v>
      </c>
      <c r="U25" s="33" t="s">
        <v>253</v>
      </c>
      <c r="V25" s="37">
        <v>1047.75</v>
      </c>
      <c r="W25" s="34" t="str">
        <f t="shared" si="12"/>
        <v>Apr</v>
      </c>
      <c r="X25" s="36">
        <f t="shared" si="13"/>
        <v>8</v>
      </c>
      <c r="Y25" s="36">
        <f>NETWORKDAYS($I25,$R25,Holidays)</f>
        <v>9</v>
      </c>
      <c r="Z25" s="36">
        <f>NETWORKDAYS.INTL($I25,$R25,"0000011",Holidays)</f>
        <v>9</v>
      </c>
      <c r="AA25" s="36" t="b">
        <f t="shared" si="14"/>
        <v>1</v>
      </c>
      <c r="AB25" s="36">
        <f t="shared" si="0"/>
        <v>9</v>
      </c>
      <c r="AC25" s="36"/>
    </row>
    <row r="26" spans="1:29" x14ac:dyDescent="0.3">
      <c r="A26" s="33" t="s">
        <v>273</v>
      </c>
      <c r="B26" s="33" t="s">
        <v>340</v>
      </c>
      <c r="C26" s="33">
        <v>545700</v>
      </c>
      <c r="D26" s="34">
        <v>43888</v>
      </c>
      <c r="E26" s="34">
        <f t="shared" si="1"/>
        <v>43893</v>
      </c>
      <c r="F26" s="34" t="str">
        <f t="shared" si="2"/>
        <v>Tuesday</v>
      </c>
      <c r="G26" s="34">
        <f t="shared" si="3"/>
        <v>43896</v>
      </c>
      <c r="H26" s="34" t="str">
        <f t="shared" si="4"/>
        <v>Friday</v>
      </c>
      <c r="I26" s="42">
        <f>WORKDAY.INTL(D26,6,"0100001",Holidays)</f>
        <v>43896</v>
      </c>
      <c r="J26" s="42">
        <f t="shared" si="5"/>
        <v>43890</v>
      </c>
      <c r="K26" s="18">
        <f>WORKDAY($J26,5,Holidays)</f>
        <v>43896</v>
      </c>
      <c r="L26" s="18">
        <f t="shared" si="6"/>
        <v>43917</v>
      </c>
      <c r="M26" s="22" t="str">
        <f t="shared" si="7"/>
        <v>Friday</v>
      </c>
      <c r="N26" s="18">
        <f t="shared" si="8"/>
        <v>43917</v>
      </c>
      <c r="O26" s="22" t="str">
        <f t="shared" si="9"/>
        <v>Friday</v>
      </c>
      <c r="P26" s="34" t="str">
        <f t="shared" si="10"/>
        <v>Friday</v>
      </c>
      <c r="Q26" s="34" t="str">
        <f t="shared" si="11"/>
        <v>Fri</v>
      </c>
      <c r="R26" s="34">
        <v>43929</v>
      </c>
      <c r="S26" s="33" t="s">
        <v>250</v>
      </c>
      <c r="T26" s="33">
        <v>230046</v>
      </c>
      <c r="U26" s="33" t="s">
        <v>251</v>
      </c>
      <c r="V26" s="37">
        <v>1096.92</v>
      </c>
      <c r="W26" s="34" t="str">
        <f t="shared" si="12"/>
        <v>Feb</v>
      </c>
      <c r="X26" s="36">
        <f t="shared" si="13"/>
        <v>27</v>
      </c>
      <c r="Y26" s="36">
        <f>NETWORKDAYS($I26,$R26,Holidays)</f>
        <v>24</v>
      </c>
      <c r="Z26" s="36">
        <f>NETWORKDAYS.INTL($I26,$R26,"0000011",Holidays)</f>
        <v>24</v>
      </c>
      <c r="AA26" s="36" t="b">
        <f t="shared" si="14"/>
        <v>1</v>
      </c>
      <c r="AB26" s="36">
        <f t="shared" si="0"/>
        <v>24</v>
      </c>
      <c r="AC26" s="36"/>
    </row>
    <row r="27" spans="1:29" x14ac:dyDescent="0.3">
      <c r="A27" s="33" t="s">
        <v>274</v>
      </c>
      <c r="B27" s="33" t="s">
        <v>340</v>
      </c>
      <c r="C27" s="33">
        <v>545702</v>
      </c>
      <c r="D27" s="34">
        <v>43886</v>
      </c>
      <c r="E27" s="34">
        <f t="shared" si="1"/>
        <v>43891</v>
      </c>
      <c r="F27" s="34" t="str">
        <f t="shared" si="2"/>
        <v>Sunday</v>
      </c>
      <c r="G27" s="34">
        <f t="shared" si="3"/>
        <v>43894</v>
      </c>
      <c r="H27" s="34" t="str">
        <f t="shared" si="4"/>
        <v>Wednesday</v>
      </c>
      <c r="I27" s="42">
        <f>WORKDAY.INTL(D27,6,"0100001",Holidays)</f>
        <v>43894</v>
      </c>
      <c r="J27" s="42">
        <f t="shared" si="5"/>
        <v>43890</v>
      </c>
      <c r="K27" s="18">
        <f>WORKDAY($J27,5,Holidays)</f>
        <v>43896</v>
      </c>
      <c r="L27" s="18">
        <f t="shared" si="6"/>
        <v>43915</v>
      </c>
      <c r="M27" s="22" t="str">
        <f t="shared" si="7"/>
        <v>Wednesday</v>
      </c>
      <c r="N27" s="18">
        <f t="shared" si="8"/>
        <v>43915</v>
      </c>
      <c r="O27" s="22" t="str">
        <f t="shared" si="9"/>
        <v>Wednesday</v>
      </c>
      <c r="P27" s="34" t="str">
        <f t="shared" si="10"/>
        <v>Wednesday</v>
      </c>
      <c r="Q27" s="34" t="str">
        <f t="shared" si="11"/>
        <v>Wed</v>
      </c>
      <c r="R27" s="34">
        <v>43928</v>
      </c>
      <c r="S27" s="33" t="s">
        <v>250</v>
      </c>
      <c r="T27" s="33">
        <v>224680</v>
      </c>
      <c r="U27" s="33" t="s">
        <v>251</v>
      </c>
      <c r="V27" s="37">
        <v>257.07</v>
      </c>
      <c r="W27" s="34" t="str">
        <f t="shared" si="12"/>
        <v>Feb</v>
      </c>
      <c r="X27" s="36">
        <f t="shared" si="13"/>
        <v>25</v>
      </c>
      <c r="Y27" s="36">
        <f>NETWORKDAYS($I27,$R27,Holidays)</f>
        <v>25</v>
      </c>
      <c r="Z27" s="36">
        <f>NETWORKDAYS.INTL($I27,$R27,"0000011",Holidays)</f>
        <v>25</v>
      </c>
      <c r="AA27" s="36" t="b">
        <f t="shared" si="14"/>
        <v>1</v>
      </c>
      <c r="AB27" s="36">
        <f t="shared" si="0"/>
        <v>25</v>
      </c>
      <c r="AC27" s="36"/>
    </row>
    <row r="28" spans="1:29" x14ac:dyDescent="0.3">
      <c r="A28" s="33" t="s">
        <v>275</v>
      </c>
      <c r="B28" s="33" t="s">
        <v>340</v>
      </c>
      <c r="C28" s="33">
        <v>545703</v>
      </c>
      <c r="D28" s="34">
        <v>43945</v>
      </c>
      <c r="E28" s="34">
        <f t="shared" si="1"/>
        <v>43950</v>
      </c>
      <c r="F28" s="34" t="str">
        <f t="shared" si="2"/>
        <v>Wednesday</v>
      </c>
      <c r="G28" s="34">
        <f t="shared" si="3"/>
        <v>43955</v>
      </c>
      <c r="H28" s="34" t="str">
        <f t="shared" si="4"/>
        <v>Monday</v>
      </c>
      <c r="I28" s="42">
        <f>WORKDAY.INTL(D28,6,"0100001",Holidays)</f>
        <v>43955</v>
      </c>
      <c r="J28" s="42">
        <f t="shared" si="5"/>
        <v>43951</v>
      </c>
      <c r="K28" s="18">
        <f>WORKDAY($J28,5,Holidays)</f>
        <v>43958</v>
      </c>
      <c r="L28" s="18">
        <f t="shared" si="6"/>
        <v>43975</v>
      </c>
      <c r="M28" s="22" t="str">
        <f t="shared" si="7"/>
        <v>Sunday</v>
      </c>
      <c r="N28" s="18">
        <f t="shared" si="8"/>
        <v>43976</v>
      </c>
      <c r="O28" s="22" t="str">
        <f t="shared" si="9"/>
        <v>Monday</v>
      </c>
      <c r="P28" s="34" t="str">
        <f t="shared" si="10"/>
        <v>Monday</v>
      </c>
      <c r="Q28" s="34" t="str">
        <f t="shared" si="11"/>
        <v>Mon</v>
      </c>
      <c r="R28" s="34">
        <v>43949</v>
      </c>
      <c r="S28" s="33" t="s">
        <v>250</v>
      </c>
      <c r="T28" s="33">
        <v>238023</v>
      </c>
      <c r="U28" s="33" t="s">
        <v>251</v>
      </c>
      <c r="V28" s="37">
        <v>215.49</v>
      </c>
      <c r="W28" s="34" t="str">
        <f t="shared" si="12"/>
        <v>Apr</v>
      </c>
      <c r="X28" s="36">
        <f t="shared" si="13"/>
        <v>24</v>
      </c>
      <c r="Y28" s="36">
        <f>NETWORKDAYS($I28,$R28,Holidays)</f>
        <v>-5</v>
      </c>
      <c r="Z28" s="36">
        <f>NETWORKDAYS.INTL($I28,$R28,"0000011",Holidays)</f>
        <v>-5</v>
      </c>
      <c r="AA28" s="36" t="b">
        <f t="shared" si="14"/>
        <v>1</v>
      </c>
      <c r="AB28" s="36">
        <f t="shared" si="0"/>
        <v>-5</v>
      </c>
      <c r="AC28" s="36"/>
    </row>
    <row r="29" spans="1:29" x14ac:dyDescent="0.3">
      <c r="A29" s="33" t="s">
        <v>276</v>
      </c>
      <c r="B29" s="33" t="s">
        <v>340</v>
      </c>
      <c r="C29" s="33">
        <v>545705</v>
      </c>
      <c r="D29" s="34">
        <v>43926</v>
      </c>
      <c r="E29" s="34">
        <f t="shared" si="1"/>
        <v>43931</v>
      </c>
      <c r="F29" s="34" t="str">
        <f t="shared" si="2"/>
        <v>Friday</v>
      </c>
      <c r="G29" s="34">
        <f t="shared" si="3"/>
        <v>43934</v>
      </c>
      <c r="H29" s="34" t="str">
        <f t="shared" si="4"/>
        <v>Monday</v>
      </c>
      <c r="I29" s="42">
        <f>WORKDAY.INTL(D29,6,"0100001",Holidays)</f>
        <v>43938</v>
      </c>
      <c r="J29" s="42">
        <f t="shared" si="5"/>
        <v>43951</v>
      </c>
      <c r="K29" s="18">
        <f>WORKDAY($J29,5,Holidays)</f>
        <v>43958</v>
      </c>
      <c r="L29" s="18">
        <f t="shared" si="6"/>
        <v>43956</v>
      </c>
      <c r="M29" s="22" t="str">
        <f t="shared" si="7"/>
        <v>Tuesday</v>
      </c>
      <c r="N29" s="18">
        <f t="shared" si="8"/>
        <v>43956</v>
      </c>
      <c r="O29" s="22" t="str">
        <f t="shared" si="9"/>
        <v>Tuesday</v>
      </c>
      <c r="P29" s="34" t="str">
        <f t="shared" si="10"/>
        <v>Friday</v>
      </c>
      <c r="Q29" s="34" t="str">
        <f t="shared" si="11"/>
        <v>Fri</v>
      </c>
      <c r="R29" s="34">
        <v>43945</v>
      </c>
      <c r="S29" s="33" t="s">
        <v>250</v>
      </c>
      <c r="T29" s="33">
        <v>224184</v>
      </c>
      <c r="U29" s="33" t="s">
        <v>251</v>
      </c>
      <c r="V29" s="37">
        <v>455.07</v>
      </c>
      <c r="W29" s="34" t="str">
        <f t="shared" si="12"/>
        <v>Apr</v>
      </c>
      <c r="X29" s="36">
        <f t="shared" si="13"/>
        <v>5</v>
      </c>
      <c r="Y29" s="36">
        <f>NETWORKDAYS($I29,$R29,Holidays)</f>
        <v>6</v>
      </c>
      <c r="Z29" s="36">
        <f>NETWORKDAYS.INTL($I29,$R29,"0000011",Holidays)</f>
        <v>6</v>
      </c>
      <c r="AA29" s="36" t="b">
        <f t="shared" si="14"/>
        <v>1</v>
      </c>
      <c r="AB29" s="36">
        <f t="shared" si="0"/>
        <v>6</v>
      </c>
      <c r="AC29" s="36"/>
    </row>
    <row r="30" spans="1:29" x14ac:dyDescent="0.3">
      <c r="A30" s="33" t="s">
        <v>277</v>
      </c>
      <c r="B30" s="33" t="s">
        <v>340</v>
      </c>
      <c r="C30" s="33">
        <v>545706</v>
      </c>
      <c r="D30" s="34">
        <v>43923</v>
      </c>
      <c r="E30" s="34">
        <f t="shared" si="1"/>
        <v>43928</v>
      </c>
      <c r="F30" s="34" t="str">
        <f t="shared" si="2"/>
        <v>Tuesday</v>
      </c>
      <c r="G30" s="34">
        <f t="shared" si="3"/>
        <v>43931</v>
      </c>
      <c r="H30" s="34" t="str">
        <f t="shared" si="4"/>
        <v>Friday</v>
      </c>
      <c r="I30" s="42">
        <f>WORKDAY.INTL(D30,6,"0100001",Holidays)</f>
        <v>43936</v>
      </c>
      <c r="J30" s="42">
        <f t="shared" si="5"/>
        <v>43951</v>
      </c>
      <c r="K30" s="18">
        <f>WORKDAY($J30,5,Holidays)</f>
        <v>43958</v>
      </c>
      <c r="L30" s="18">
        <f t="shared" si="6"/>
        <v>43953</v>
      </c>
      <c r="M30" s="22" t="str">
        <f t="shared" si="7"/>
        <v>Saturday</v>
      </c>
      <c r="N30" s="18">
        <f t="shared" si="8"/>
        <v>43955</v>
      </c>
      <c r="O30" s="22" t="str">
        <f t="shared" si="9"/>
        <v>Monday</v>
      </c>
      <c r="P30" s="34" t="str">
        <f t="shared" si="10"/>
        <v>Wednesday</v>
      </c>
      <c r="Q30" s="34" t="str">
        <f t="shared" si="11"/>
        <v>Wed</v>
      </c>
      <c r="R30" s="34">
        <v>43930</v>
      </c>
      <c r="S30" s="33" t="s">
        <v>250</v>
      </c>
      <c r="T30" s="33">
        <v>216205</v>
      </c>
      <c r="U30" s="33" t="s">
        <v>251</v>
      </c>
      <c r="V30" s="37">
        <v>711.81</v>
      </c>
      <c r="W30" s="34" t="str">
        <f t="shared" si="12"/>
        <v>Apr</v>
      </c>
      <c r="X30" s="36">
        <f t="shared" si="13"/>
        <v>2</v>
      </c>
      <c r="Y30" s="36">
        <f>NETWORKDAYS($I30,$R30,Holidays)</f>
        <v>-3</v>
      </c>
      <c r="Z30" s="36">
        <f>NETWORKDAYS.INTL($I30,$R30,"0000011",Holidays)</f>
        <v>-3</v>
      </c>
      <c r="AA30" s="36" t="b">
        <f t="shared" si="14"/>
        <v>1</v>
      </c>
      <c r="AB30" s="36">
        <f t="shared" si="0"/>
        <v>-3</v>
      </c>
      <c r="AC30" s="36"/>
    </row>
    <row r="31" spans="1:29" x14ac:dyDescent="0.3">
      <c r="A31" s="33" t="s">
        <v>278</v>
      </c>
      <c r="B31" s="33" t="s">
        <v>340</v>
      </c>
      <c r="C31" s="33">
        <v>545707</v>
      </c>
      <c r="D31" s="34">
        <v>43911</v>
      </c>
      <c r="E31" s="34">
        <f t="shared" si="1"/>
        <v>43916</v>
      </c>
      <c r="F31" s="34" t="str">
        <f t="shared" si="2"/>
        <v>Thursday</v>
      </c>
      <c r="G31" s="34">
        <f t="shared" si="3"/>
        <v>43920</v>
      </c>
      <c r="H31" s="34" t="str">
        <f t="shared" si="4"/>
        <v>Monday</v>
      </c>
      <c r="I31" s="42">
        <f>WORKDAY.INTL(D31,6,"0100001",Holidays)</f>
        <v>43920</v>
      </c>
      <c r="J31" s="42">
        <f t="shared" si="5"/>
        <v>43921</v>
      </c>
      <c r="K31" s="18">
        <f>WORKDAY($J31,5,Holidays)</f>
        <v>43928</v>
      </c>
      <c r="L31" s="18">
        <f t="shared" si="6"/>
        <v>43942</v>
      </c>
      <c r="M31" s="22" t="str">
        <f t="shared" si="7"/>
        <v>Tuesday</v>
      </c>
      <c r="N31" s="18">
        <f t="shared" si="8"/>
        <v>43942</v>
      </c>
      <c r="O31" s="22" t="str">
        <f t="shared" si="9"/>
        <v>Tuesday</v>
      </c>
      <c r="P31" s="34" t="str">
        <f t="shared" si="10"/>
        <v>Monday</v>
      </c>
      <c r="Q31" s="34" t="str">
        <f t="shared" si="11"/>
        <v>Mon</v>
      </c>
      <c r="R31" s="34">
        <v>43925</v>
      </c>
      <c r="S31" s="33" t="s">
        <v>252</v>
      </c>
      <c r="T31" s="33">
        <v>331383</v>
      </c>
      <c r="U31" s="33" t="s">
        <v>253</v>
      </c>
      <c r="V31" s="37">
        <v>78.540000000000006</v>
      </c>
      <c r="W31" s="34" t="str">
        <f t="shared" si="12"/>
        <v>Mar</v>
      </c>
      <c r="X31" s="36">
        <f t="shared" si="13"/>
        <v>21</v>
      </c>
      <c r="Y31" s="36">
        <f>NETWORKDAYS($I31,$R31,Holidays)</f>
        <v>5</v>
      </c>
      <c r="Z31" s="36">
        <f>NETWORKDAYS.INTL($I31,$R31,"0000011",Holidays)</f>
        <v>5</v>
      </c>
      <c r="AA31" s="36" t="b">
        <f t="shared" si="14"/>
        <v>1</v>
      </c>
      <c r="AB31" s="36">
        <f t="shared" si="0"/>
        <v>5</v>
      </c>
      <c r="AC31" s="36"/>
    </row>
    <row r="32" spans="1:29" x14ac:dyDescent="0.3">
      <c r="A32" s="33" t="s">
        <v>279</v>
      </c>
      <c r="B32" s="33" t="s">
        <v>340</v>
      </c>
      <c r="C32" s="33">
        <v>545708</v>
      </c>
      <c r="D32" s="34">
        <v>43892</v>
      </c>
      <c r="E32" s="34">
        <f t="shared" si="1"/>
        <v>43897</v>
      </c>
      <c r="F32" s="34" t="str">
        <f t="shared" si="2"/>
        <v>Saturday</v>
      </c>
      <c r="G32" s="34">
        <f t="shared" si="3"/>
        <v>43900</v>
      </c>
      <c r="H32" s="34" t="str">
        <f t="shared" si="4"/>
        <v>Tuesday</v>
      </c>
      <c r="I32" s="42">
        <f>WORKDAY.INTL(D32,6,"0100001",Holidays)</f>
        <v>43901</v>
      </c>
      <c r="J32" s="42">
        <f t="shared" si="5"/>
        <v>43921</v>
      </c>
      <c r="K32" s="18">
        <f>WORKDAY($J32,5,Holidays)</f>
        <v>43928</v>
      </c>
      <c r="L32" s="18">
        <f t="shared" si="6"/>
        <v>43923</v>
      </c>
      <c r="M32" s="22" t="str">
        <f t="shared" si="7"/>
        <v>Thursday</v>
      </c>
      <c r="N32" s="18">
        <f t="shared" si="8"/>
        <v>43923</v>
      </c>
      <c r="O32" s="22" t="str">
        <f t="shared" si="9"/>
        <v>Thursday</v>
      </c>
      <c r="P32" s="34" t="str">
        <f t="shared" si="10"/>
        <v>Wednesday</v>
      </c>
      <c r="Q32" s="34" t="str">
        <f t="shared" si="11"/>
        <v>Wed</v>
      </c>
      <c r="R32" s="34">
        <v>43927</v>
      </c>
      <c r="S32" s="33" t="s">
        <v>252</v>
      </c>
      <c r="T32" s="33">
        <v>335282</v>
      </c>
      <c r="U32" s="33" t="s">
        <v>253</v>
      </c>
      <c r="V32" s="37">
        <v>302.61</v>
      </c>
      <c r="W32" s="34" t="str">
        <f t="shared" si="12"/>
        <v>Mar</v>
      </c>
      <c r="X32" s="36">
        <f t="shared" si="13"/>
        <v>2</v>
      </c>
      <c r="Y32" s="36">
        <f>NETWORKDAYS($I32,$R32,Holidays)</f>
        <v>19</v>
      </c>
      <c r="Z32" s="36">
        <f>NETWORKDAYS.INTL($I32,$R32,"0000011",Holidays)</f>
        <v>19</v>
      </c>
      <c r="AA32" s="36" t="b">
        <f t="shared" si="14"/>
        <v>1</v>
      </c>
      <c r="AB32" s="36">
        <f t="shared" si="0"/>
        <v>19</v>
      </c>
      <c r="AC32" s="36"/>
    </row>
    <row r="33" spans="1:29" x14ac:dyDescent="0.3">
      <c r="A33" s="33" t="s">
        <v>280</v>
      </c>
      <c r="B33" s="33" t="s">
        <v>340</v>
      </c>
      <c r="C33" s="33">
        <v>545710</v>
      </c>
      <c r="D33" s="34">
        <v>43886</v>
      </c>
      <c r="E33" s="34">
        <f t="shared" si="1"/>
        <v>43891</v>
      </c>
      <c r="F33" s="34" t="str">
        <f t="shared" si="2"/>
        <v>Sunday</v>
      </c>
      <c r="G33" s="34">
        <f t="shared" si="3"/>
        <v>43894</v>
      </c>
      <c r="H33" s="34" t="str">
        <f t="shared" si="4"/>
        <v>Wednesday</v>
      </c>
      <c r="I33" s="42">
        <f>WORKDAY.INTL(D33,6,"0100001",Holidays)</f>
        <v>43894</v>
      </c>
      <c r="J33" s="42">
        <f t="shared" si="5"/>
        <v>43890</v>
      </c>
      <c r="K33" s="18">
        <f>WORKDAY($J33,5,Holidays)</f>
        <v>43896</v>
      </c>
      <c r="L33" s="18">
        <f t="shared" si="6"/>
        <v>43915</v>
      </c>
      <c r="M33" s="22" t="str">
        <f t="shared" si="7"/>
        <v>Wednesday</v>
      </c>
      <c r="N33" s="18">
        <f t="shared" si="8"/>
        <v>43915</v>
      </c>
      <c r="O33" s="22" t="str">
        <f t="shared" si="9"/>
        <v>Wednesday</v>
      </c>
      <c r="P33" s="34" t="str">
        <f t="shared" si="10"/>
        <v>Wednesday</v>
      </c>
      <c r="Q33" s="34" t="str">
        <f t="shared" si="11"/>
        <v>Wed</v>
      </c>
      <c r="R33" s="34">
        <v>43931</v>
      </c>
      <c r="S33" s="33" t="s">
        <v>252</v>
      </c>
      <c r="T33" s="33">
        <v>330858</v>
      </c>
      <c r="U33" s="33" t="s">
        <v>253</v>
      </c>
      <c r="V33" s="37">
        <v>426.03</v>
      </c>
      <c r="W33" s="34" t="str">
        <f t="shared" si="12"/>
        <v>Feb</v>
      </c>
      <c r="X33" s="36">
        <f t="shared" si="13"/>
        <v>25</v>
      </c>
      <c r="Y33" s="36">
        <f>NETWORKDAYS($I33,$R33,Holidays)</f>
        <v>27</v>
      </c>
      <c r="Z33" s="36">
        <f>NETWORKDAYS.INTL($I33,$R33,"0000011",Holidays)</f>
        <v>27</v>
      </c>
      <c r="AA33" s="36" t="b">
        <f t="shared" si="14"/>
        <v>1</v>
      </c>
      <c r="AB33" s="36">
        <f t="shared" si="0"/>
        <v>27</v>
      </c>
      <c r="AC33" s="36"/>
    </row>
    <row r="34" spans="1:29" x14ac:dyDescent="0.3">
      <c r="A34" s="33" t="s">
        <v>281</v>
      </c>
      <c r="B34" s="33" t="s">
        <v>340</v>
      </c>
      <c r="C34" s="33">
        <v>545711</v>
      </c>
      <c r="D34" s="34">
        <v>43899</v>
      </c>
      <c r="E34" s="34">
        <f t="shared" si="1"/>
        <v>43904</v>
      </c>
      <c r="F34" s="34" t="str">
        <f t="shared" si="2"/>
        <v>Saturday</v>
      </c>
      <c r="G34" s="34">
        <f t="shared" si="3"/>
        <v>43907</v>
      </c>
      <c r="H34" s="34" t="str">
        <f t="shared" si="4"/>
        <v>Tuesday</v>
      </c>
      <c r="I34" s="42">
        <f>WORKDAY.INTL(D34,6,"0100001",Holidays)</f>
        <v>43908</v>
      </c>
      <c r="J34" s="42">
        <f t="shared" si="5"/>
        <v>43921</v>
      </c>
      <c r="K34" s="18">
        <f>WORKDAY($J34,5,Holidays)</f>
        <v>43928</v>
      </c>
      <c r="L34" s="18">
        <f t="shared" si="6"/>
        <v>43930</v>
      </c>
      <c r="M34" s="22" t="str">
        <f t="shared" si="7"/>
        <v>Thursday</v>
      </c>
      <c r="N34" s="18">
        <f t="shared" si="8"/>
        <v>43930</v>
      </c>
      <c r="O34" s="22" t="str">
        <f t="shared" si="9"/>
        <v>Thursday</v>
      </c>
      <c r="P34" s="34" t="str">
        <f t="shared" si="10"/>
        <v>Wednesday</v>
      </c>
      <c r="Q34" s="34" t="str">
        <f t="shared" si="11"/>
        <v>Wed</v>
      </c>
      <c r="R34" s="34">
        <v>43932</v>
      </c>
      <c r="S34" s="33" t="s">
        <v>250</v>
      </c>
      <c r="T34" s="33">
        <v>238202</v>
      </c>
      <c r="U34" s="33" t="s">
        <v>251</v>
      </c>
      <c r="V34" s="37">
        <v>489.72</v>
      </c>
      <c r="W34" s="34" t="str">
        <f t="shared" si="12"/>
        <v>Mar</v>
      </c>
      <c r="X34" s="36">
        <f t="shared" si="13"/>
        <v>9</v>
      </c>
      <c r="Y34" s="36">
        <f>NETWORKDAYS($I34,$R34,Holidays)</f>
        <v>17</v>
      </c>
      <c r="Z34" s="36">
        <f>NETWORKDAYS.INTL($I34,$R34,"0000011",Holidays)</f>
        <v>17</v>
      </c>
      <c r="AA34" s="36" t="b">
        <f t="shared" si="14"/>
        <v>1</v>
      </c>
      <c r="AB34" s="36">
        <f t="shared" si="0"/>
        <v>17</v>
      </c>
      <c r="AC34" s="36"/>
    </row>
    <row r="35" spans="1:29" x14ac:dyDescent="0.3">
      <c r="A35" s="33" t="s">
        <v>282</v>
      </c>
      <c r="B35" s="33" t="s">
        <v>340</v>
      </c>
      <c r="C35" s="33">
        <v>545713</v>
      </c>
      <c r="D35" s="34">
        <v>43915</v>
      </c>
      <c r="E35" s="34">
        <f t="shared" si="1"/>
        <v>43920</v>
      </c>
      <c r="F35" s="34" t="str">
        <f t="shared" si="2"/>
        <v>Monday</v>
      </c>
      <c r="G35" s="34">
        <f t="shared" si="3"/>
        <v>43923</v>
      </c>
      <c r="H35" s="34" t="str">
        <f t="shared" si="4"/>
        <v>Thursday</v>
      </c>
      <c r="I35" s="42">
        <f>WORKDAY.INTL(D35,6,"0100001",Holidays)</f>
        <v>43923</v>
      </c>
      <c r="J35" s="42">
        <f t="shared" si="5"/>
        <v>43921</v>
      </c>
      <c r="K35" s="18">
        <f>WORKDAY($J35,5,Holidays)</f>
        <v>43928</v>
      </c>
      <c r="L35" s="18">
        <f t="shared" si="6"/>
        <v>43946</v>
      </c>
      <c r="M35" s="22" t="str">
        <f t="shared" si="7"/>
        <v>Saturday</v>
      </c>
      <c r="N35" s="18">
        <f t="shared" si="8"/>
        <v>43948</v>
      </c>
      <c r="O35" s="22" t="str">
        <f t="shared" si="9"/>
        <v>Monday</v>
      </c>
      <c r="P35" s="34" t="str">
        <f t="shared" si="10"/>
        <v>Thursday</v>
      </c>
      <c r="Q35" s="34" t="str">
        <f t="shared" si="11"/>
        <v>Thu</v>
      </c>
      <c r="R35" s="34">
        <v>43949</v>
      </c>
      <c r="S35" s="33" t="s">
        <v>250</v>
      </c>
      <c r="T35" s="33">
        <v>217217</v>
      </c>
      <c r="U35" s="33" t="s">
        <v>251</v>
      </c>
      <c r="V35" s="37">
        <v>352.44</v>
      </c>
      <c r="W35" s="34" t="str">
        <f t="shared" si="12"/>
        <v>Mar</v>
      </c>
      <c r="X35" s="36">
        <f t="shared" si="13"/>
        <v>25</v>
      </c>
      <c r="Y35" s="36">
        <f>NETWORKDAYS($I35,$R35,Holidays)</f>
        <v>17</v>
      </c>
      <c r="Z35" s="36">
        <f>NETWORKDAYS.INTL($I35,$R35,"0000011",Holidays)</f>
        <v>17</v>
      </c>
      <c r="AA35" s="36" t="b">
        <f t="shared" si="14"/>
        <v>1</v>
      </c>
      <c r="AB35" s="36">
        <f t="shared" si="0"/>
        <v>17</v>
      </c>
      <c r="AC35" s="36"/>
    </row>
    <row r="36" spans="1:29" x14ac:dyDescent="0.3">
      <c r="A36" s="33" t="s">
        <v>283</v>
      </c>
      <c r="B36" s="33" t="s">
        <v>340</v>
      </c>
      <c r="C36" s="33">
        <v>545715</v>
      </c>
      <c r="D36" s="34">
        <v>43912</v>
      </c>
      <c r="E36" s="34">
        <f t="shared" si="1"/>
        <v>43917</v>
      </c>
      <c r="F36" s="34" t="str">
        <f t="shared" si="2"/>
        <v>Friday</v>
      </c>
      <c r="G36" s="34">
        <f t="shared" si="3"/>
        <v>43920</v>
      </c>
      <c r="H36" s="34" t="str">
        <f t="shared" si="4"/>
        <v>Monday</v>
      </c>
      <c r="I36" s="42">
        <f>WORKDAY.INTL(D36,6,"0100001",Holidays)</f>
        <v>43920</v>
      </c>
      <c r="J36" s="42">
        <f t="shared" si="5"/>
        <v>43921</v>
      </c>
      <c r="K36" s="18">
        <f>WORKDAY($J36,5,Holidays)</f>
        <v>43928</v>
      </c>
      <c r="L36" s="18">
        <f t="shared" si="6"/>
        <v>43943</v>
      </c>
      <c r="M36" s="22" t="str">
        <f t="shared" si="7"/>
        <v>Wednesday</v>
      </c>
      <c r="N36" s="18">
        <f t="shared" si="8"/>
        <v>43943</v>
      </c>
      <c r="O36" s="22" t="str">
        <f t="shared" si="9"/>
        <v>Wednesday</v>
      </c>
      <c r="P36" s="34" t="str">
        <f t="shared" si="10"/>
        <v>Monday</v>
      </c>
      <c r="Q36" s="34" t="str">
        <f t="shared" si="11"/>
        <v>Mon</v>
      </c>
      <c r="R36" s="34">
        <v>43937</v>
      </c>
      <c r="S36" s="33" t="s">
        <v>250</v>
      </c>
      <c r="T36" s="33">
        <v>234637</v>
      </c>
      <c r="U36" s="33" t="s">
        <v>251</v>
      </c>
      <c r="V36" s="37">
        <v>238.59</v>
      </c>
      <c r="W36" s="34" t="str">
        <f t="shared" si="12"/>
        <v>Mar</v>
      </c>
      <c r="X36" s="36">
        <f t="shared" si="13"/>
        <v>22</v>
      </c>
      <c r="Y36" s="36">
        <f>NETWORKDAYS($I36,$R36,Holidays)</f>
        <v>12</v>
      </c>
      <c r="Z36" s="36">
        <f>NETWORKDAYS.INTL($I36,$R36,"0000011",Holidays)</f>
        <v>12</v>
      </c>
      <c r="AA36" s="36" t="b">
        <f t="shared" si="14"/>
        <v>1</v>
      </c>
      <c r="AB36" s="36">
        <f t="shared" si="0"/>
        <v>12</v>
      </c>
      <c r="AC36" s="36"/>
    </row>
    <row r="37" spans="1:29" x14ac:dyDescent="0.3">
      <c r="A37" s="33" t="s">
        <v>284</v>
      </c>
      <c r="B37" s="33" t="s">
        <v>340</v>
      </c>
      <c r="C37" s="33">
        <v>545716</v>
      </c>
      <c r="D37" s="34">
        <v>43936</v>
      </c>
      <c r="E37" s="34">
        <f t="shared" si="1"/>
        <v>43941</v>
      </c>
      <c r="F37" s="34" t="str">
        <f t="shared" si="2"/>
        <v>Monday</v>
      </c>
      <c r="G37" s="34">
        <f t="shared" si="3"/>
        <v>43944</v>
      </c>
      <c r="H37" s="34" t="str">
        <f t="shared" si="4"/>
        <v>Thursday</v>
      </c>
      <c r="I37" s="42">
        <f t="shared" ref="I37:I68" si="15">WORKDAY.INTL(D37,6,"0100001",Holidays)</f>
        <v>43944</v>
      </c>
      <c r="J37" s="42">
        <f t="shared" si="5"/>
        <v>43951</v>
      </c>
      <c r="K37" s="18">
        <f>WORKDAY($J37,5,Holidays)</f>
        <v>43958</v>
      </c>
      <c r="L37" s="18">
        <f t="shared" si="6"/>
        <v>43966</v>
      </c>
      <c r="M37" s="22" t="str">
        <f t="shared" si="7"/>
        <v>Friday</v>
      </c>
      <c r="N37" s="18">
        <f t="shared" si="8"/>
        <v>43966</v>
      </c>
      <c r="O37" s="22" t="str">
        <f t="shared" si="9"/>
        <v>Friday</v>
      </c>
      <c r="P37" s="34" t="str">
        <f t="shared" si="10"/>
        <v>Thursday</v>
      </c>
      <c r="Q37" s="34" t="str">
        <f t="shared" si="11"/>
        <v>Thu</v>
      </c>
      <c r="R37" s="34">
        <v>43941</v>
      </c>
      <c r="S37" s="33" t="s">
        <v>252</v>
      </c>
      <c r="T37" s="33">
        <v>332725</v>
      </c>
      <c r="U37" s="33" t="s">
        <v>253</v>
      </c>
      <c r="V37" s="37">
        <v>549.12</v>
      </c>
      <c r="W37" s="34" t="str">
        <f t="shared" si="12"/>
        <v>Apr</v>
      </c>
      <c r="X37" s="36">
        <f t="shared" si="13"/>
        <v>15</v>
      </c>
      <c r="Y37" s="36">
        <f>NETWORKDAYS($I37,$R37,Holidays)</f>
        <v>-4</v>
      </c>
      <c r="Z37" s="36">
        <f>NETWORKDAYS.INTL($I37,$R37,"0000011",Holidays)</f>
        <v>-4</v>
      </c>
      <c r="AA37" s="36" t="b">
        <f t="shared" si="14"/>
        <v>1</v>
      </c>
      <c r="AB37" s="36">
        <f t="shared" ref="AB37:AB68" si="16">NETWORKDAYS(I37,R37,Holidays)</f>
        <v>-4</v>
      </c>
      <c r="AC37" s="36"/>
    </row>
    <row r="38" spans="1:29" x14ac:dyDescent="0.3">
      <c r="A38" s="33" t="s">
        <v>285</v>
      </c>
      <c r="B38" s="33" t="s">
        <v>340</v>
      </c>
      <c r="C38" s="33">
        <v>545718</v>
      </c>
      <c r="D38" s="34">
        <v>43893</v>
      </c>
      <c r="E38" s="34">
        <f t="shared" si="1"/>
        <v>43898</v>
      </c>
      <c r="F38" s="34" t="str">
        <f t="shared" si="2"/>
        <v>Sunday</v>
      </c>
      <c r="G38" s="34">
        <f t="shared" si="3"/>
        <v>43901</v>
      </c>
      <c r="H38" s="34" t="str">
        <f t="shared" si="4"/>
        <v>Wednesday</v>
      </c>
      <c r="I38" s="42">
        <f t="shared" si="15"/>
        <v>43901</v>
      </c>
      <c r="J38" s="42">
        <f t="shared" si="5"/>
        <v>43921</v>
      </c>
      <c r="K38" s="18">
        <f>WORKDAY($J38,5,Holidays)</f>
        <v>43928</v>
      </c>
      <c r="L38" s="18">
        <f t="shared" si="6"/>
        <v>43924</v>
      </c>
      <c r="M38" s="22" t="str">
        <f t="shared" si="7"/>
        <v>Friday</v>
      </c>
      <c r="N38" s="18">
        <f t="shared" si="8"/>
        <v>43924</v>
      </c>
      <c r="O38" s="22" t="str">
        <f t="shared" si="9"/>
        <v>Friday</v>
      </c>
      <c r="P38" s="34" t="str">
        <f t="shared" si="10"/>
        <v>Wednesday</v>
      </c>
      <c r="Q38" s="34" t="str">
        <f t="shared" si="11"/>
        <v>Wed</v>
      </c>
      <c r="R38" s="34">
        <v>43923</v>
      </c>
      <c r="S38" s="33" t="s">
        <v>250</v>
      </c>
      <c r="T38" s="33">
        <v>227351</v>
      </c>
      <c r="U38" s="33" t="s">
        <v>251</v>
      </c>
      <c r="V38" s="37">
        <v>322.41000000000003</v>
      </c>
      <c r="W38" s="34" t="str">
        <f t="shared" si="12"/>
        <v>Mar</v>
      </c>
      <c r="X38" s="36">
        <f t="shared" si="13"/>
        <v>3</v>
      </c>
      <c r="Y38" s="36">
        <f>NETWORKDAYS($I38,$R38,Holidays)</f>
        <v>17</v>
      </c>
      <c r="Z38" s="36">
        <f>NETWORKDAYS.INTL($I38,$R38,"0000011",Holidays)</f>
        <v>17</v>
      </c>
      <c r="AA38" s="36" t="b">
        <f t="shared" si="14"/>
        <v>1</v>
      </c>
      <c r="AB38" s="36">
        <f t="shared" si="16"/>
        <v>17</v>
      </c>
      <c r="AC38" s="36"/>
    </row>
    <row r="39" spans="1:29" x14ac:dyDescent="0.3">
      <c r="A39" s="33" t="s">
        <v>286</v>
      </c>
      <c r="B39" s="33" t="s">
        <v>340</v>
      </c>
      <c r="C39" s="33">
        <v>545719</v>
      </c>
      <c r="D39" s="34">
        <v>43892</v>
      </c>
      <c r="E39" s="34">
        <f t="shared" si="1"/>
        <v>43897</v>
      </c>
      <c r="F39" s="34" t="str">
        <f t="shared" si="2"/>
        <v>Saturday</v>
      </c>
      <c r="G39" s="34">
        <f t="shared" si="3"/>
        <v>43900</v>
      </c>
      <c r="H39" s="34" t="str">
        <f t="shared" si="4"/>
        <v>Tuesday</v>
      </c>
      <c r="I39" s="42">
        <f t="shared" si="15"/>
        <v>43901</v>
      </c>
      <c r="J39" s="42">
        <f t="shared" si="5"/>
        <v>43921</v>
      </c>
      <c r="K39" s="18">
        <f>WORKDAY($J39,5,Holidays)</f>
        <v>43928</v>
      </c>
      <c r="L39" s="18">
        <f t="shared" si="6"/>
        <v>43923</v>
      </c>
      <c r="M39" s="22" t="str">
        <f t="shared" si="7"/>
        <v>Thursday</v>
      </c>
      <c r="N39" s="18">
        <f t="shared" si="8"/>
        <v>43923</v>
      </c>
      <c r="O39" s="22" t="str">
        <f t="shared" si="9"/>
        <v>Thursday</v>
      </c>
      <c r="P39" s="34" t="str">
        <f t="shared" si="10"/>
        <v>Wednesday</v>
      </c>
      <c r="Q39" s="34" t="str">
        <f t="shared" si="11"/>
        <v>Wed</v>
      </c>
      <c r="R39" s="34">
        <v>43934</v>
      </c>
      <c r="S39" s="33" t="s">
        <v>252</v>
      </c>
      <c r="T39" s="33">
        <v>336345</v>
      </c>
      <c r="U39" s="33" t="s">
        <v>253</v>
      </c>
      <c r="V39" s="37">
        <v>644.82000000000005</v>
      </c>
      <c r="W39" s="34" t="str">
        <f t="shared" si="12"/>
        <v>Mar</v>
      </c>
      <c r="X39" s="36">
        <f t="shared" si="13"/>
        <v>2</v>
      </c>
      <c r="Y39" s="36">
        <f>NETWORKDAYS($I39,$R39,Holidays)</f>
        <v>22</v>
      </c>
      <c r="Z39" s="36">
        <f>NETWORKDAYS.INTL($I39,$R39,"0000011",Holidays)</f>
        <v>22</v>
      </c>
      <c r="AA39" s="36" t="b">
        <f t="shared" si="14"/>
        <v>1</v>
      </c>
      <c r="AB39" s="36">
        <f t="shared" si="16"/>
        <v>22</v>
      </c>
      <c r="AC39" s="36"/>
    </row>
    <row r="40" spans="1:29" x14ac:dyDescent="0.3">
      <c r="A40" s="33" t="s">
        <v>287</v>
      </c>
      <c r="B40" s="33" t="s">
        <v>340</v>
      </c>
      <c r="C40" s="33">
        <v>545721</v>
      </c>
      <c r="D40" s="34">
        <v>43923</v>
      </c>
      <c r="E40" s="34">
        <f t="shared" si="1"/>
        <v>43928</v>
      </c>
      <c r="F40" s="34" t="str">
        <f t="shared" si="2"/>
        <v>Tuesday</v>
      </c>
      <c r="G40" s="34">
        <f t="shared" si="3"/>
        <v>43931</v>
      </c>
      <c r="H40" s="34" t="str">
        <f t="shared" si="4"/>
        <v>Friday</v>
      </c>
      <c r="I40" s="42">
        <f t="shared" si="15"/>
        <v>43936</v>
      </c>
      <c r="J40" s="42">
        <f t="shared" si="5"/>
        <v>43951</v>
      </c>
      <c r="K40" s="18">
        <f>WORKDAY($J40,5,Holidays)</f>
        <v>43958</v>
      </c>
      <c r="L40" s="18">
        <f t="shared" si="6"/>
        <v>43953</v>
      </c>
      <c r="M40" s="22" t="str">
        <f t="shared" si="7"/>
        <v>Saturday</v>
      </c>
      <c r="N40" s="18">
        <f t="shared" si="8"/>
        <v>43955</v>
      </c>
      <c r="O40" s="22" t="str">
        <f t="shared" si="9"/>
        <v>Monday</v>
      </c>
      <c r="P40" s="34" t="str">
        <f t="shared" si="10"/>
        <v>Wednesday</v>
      </c>
      <c r="Q40" s="34" t="str">
        <f t="shared" si="11"/>
        <v>Wed</v>
      </c>
      <c r="R40" s="34">
        <v>43944</v>
      </c>
      <c r="S40" s="33" t="s">
        <v>252</v>
      </c>
      <c r="T40" s="33">
        <v>338595</v>
      </c>
      <c r="U40" s="33" t="s">
        <v>253</v>
      </c>
      <c r="V40" s="37">
        <v>113.19</v>
      </c>
      <c r="W40" s="34" t="str">
        <f t="shared" si="12"/>
        <v>Apr</v>
      </c>
      <c r="X40" s="36">
        <f t="shared" si="13"/>
        <v>2</v>
      </c>
      <c r="Y40" s="36">
        <f>NETWORKDAYS($I40,$R40,Holidays)</f>
        <v>7</v>
      </c>
      <c r="Z40" s="36">
        <f>NETWORKDAYS.INTL($I40,$R40,"0000011",Holidays)</f>
        <v>7</v>
      </c>
      <c r="AA40" s="36" t="b">
        <f t="shared" si="14"/>
        <v>1</v>
      </c>
      <c r="AB40" s="36">
        <f t="shared" si="16"/>
        <v>7</v>
      </c>
      <c r="AC40" s="36"/>
    </row>
    <row r="41" spans="1:29" x14ac:dyDescent="0.3">
      <c r="A41" s="33" t="s">
        <v>288</v>
      </c>
      <c r="B41" s="33" t="s">
        <v>340</v>
      </c>
      <c r="C41" s="33">
        <v>545722</v>
      </c>
      <c r="D41" s="34">
        <v>43941</v>
      </c>
      <c r="E41" s="34">
        <f t="shared" si="1"/>
        <v>43946</v>
      </c>
      <c r="F41" s="34" t="str">
        <f t="shared" si="2"/>
        <v>Saturday</v>
      </c>
      <c r="G41" s="34">
        <f t="shared" si="3"/>
        <v>43949</v>
      </c>
      <c r="H41" s="34" t="str">
        <f t="shared" si="4"/>
        <v>Tuesday</v>
      </c>
      <c r="I41" s="42">
        <f t="shared" si="15"/>
        <v>43951</v>
      </c>
      <c r="J41" s="42">
        <f t="shared" si="5"/>
        <v>43951</v>
      </c>
      <c r="K41" s="18">
        <f>WORKDAY($J41,5,Holidays)</f>
        <v>43958</v>
      </c>
      <c r="L41" s="18">
        <f t="shared" si="6"/>
        <v>43971</v>
      </c>
      <c r="M41" s="22" t="str">
        <f t="shared" si="7"/>
        <v>Wednesday</v>
      </c>
      <c r="N41" s="18">
        <f t="shared" si="8"/>
        <v>43971</v>
      </c>
      <c r="O41" s="22" t="str">
        <f t="shared" si="9"/>
        <v>Wednesday</v>
      </c>
      <c r="P41" s="34" t="str">
        <f t="shared" si="10"/>
        <v>Thursday</v>
      </c>
      <c r="Q41" s="34" t="str">
        <f t="shared" si="11"/>
        <v>Thu</v>
      </c>
      <c r="R41" s="34">
        <v>43949</v>
      </c>
      <c r="S41" s="33" t="s">
        <v>252</v>
      </c>
      <c r="T41" s="33">
        <v>325149</v>
      </c>
      <c r="U41" s="33" t="s">
        <v>253</v>
      </c>
      <c r="V41" s="37">
        <v>449.13</v>
      </c>
      <c r="W41" s="34" t="str">
        <f t="shared" si="12"/>
        <v>Apr</v>
      </c>
      <c r="X41" s="36">
        <f t="shared" si="13"/>
        <v>20</v>
      </c>
      <c r="Y41" s="36">
        <f>NETWORKDAYS($I41,$R41,Holidays)</f>
        <v>-3</v>
      </c>
      <c r="Z41" s="36">
        <f>NETWORKDAYS.INTL($I41,$R41,"0000011",Holidays)</f>
        <v>-3</v>
      </c>
      <c r="AA41" s="36" t="b">
        <f t="shared" si="14"/>
        <v>1</v>
      </c>
      <c r="AB41" s="36">
        <f t="shared" si="16"/>
        <v>-3</v>
      </c>
      <c r="AC41" s="36"/>
    </row>
    <row r="42" spans="1:29" x14ac:dyDescent="0.3">
      <c r="A42" s="33" t="s">
        <v>289</v>
      </c>
      <c r="B42" s="33" t="s">
        <v>340</v>
      </c>
      <c r="C42" s="33">
        <v>545723</v>
      </c>
      <c r="D42" s="34">
        <v>43911</v>
      </c>
      <c r="E42" s="34">
        <f t="shared" si="1"/>
        <v>43916</v>
      </c>
      <c r="F42" s="34" t="str">
        <f t="shared" si="2"/>
        <v>Thursday</v>
      </c>
      <c r="G42" s="34">
        <f t="shared" si="3"/>
        <v>43920</v>
      </c>
      <c r="H42" s="34" t="str">
        <f t="shared" si="4"/>
        <v>Monday</v>
      </c>
      <c r="I42" s="42">
        <f t="shared" si="15"/>
        <v>43920</v>
      </c>
      <c r="J42" s="42">
        <f t="shared" si="5"/>
        <v>43921</v>
      </c>
      <c r="K42" s="18">
        <f>WORKDAY($J42,5,Holidays)</f>
        <v>43928</v>
      </c>
      <c r="L42" s="18">
        <f t="shared" si="6"/>
        <v>43942</v>
      </c>
      <c r="M42" s="22" t="str">
        <f t="shared" si="7"/>
        <v>Tuesday</v>
      </c>
      <c r="N42" s="18">
        <f t="shared" si="8"/>
        <v>43942</v>
      </c>
      <c r="O42" s="22" t="str">
        <f t="shared" si="9"/>
        <v>Tuesday</v>
      </c>
      <c r="P42" s="34" t="str">
        <f t="shared" si="10"/>
        <v>Monday</v>
      </c>
      <c r="Q42" s="34" t="str">
        <f t="shared" si="11"/>
        <v>Mon</v>
      </c>
      <c r="R42" s="34">
        <v>43933</v>
      </c>
      <c r="S42" s="33" t="s">
        <v>250</v>
      </c>
      <c r="T42" s="33">
        <v>227994</v>
      </c>
      <c r="U42" s="33" t="s">
        <v>251</v>
      </c>
      <c r="V42" s="37">
        <v>819.06</v>
      </c>
      <c r="W42" s="34" t="str">
        <f t="shared" si="12"/>
        <v>Mar</v>
      </c>
      <c r="X42" s="36">
        <f t="shared" si="13"/>
        <v>21</v>
      </c>
      <c r="Y42" s="36">
        <f>NETWORKDAYS($I42,$R42,Holidays)</f>
        <v>9</v>
      </c>
      <c r="Z42" s="36">
        <f>NETWORKDAYS.INTL($I42,$R42,"0000011",Holidays)</f>
        <v>9</v>
      </c>
      <c r="AA42" s="36" t="b">
        <f t="shared" si="14"/>
        <v>1</v>
      </c>
      <c r="AB42" s="36">
        <f t="shared" si="16"/>
        <v>9</v>
      </c>
      <c r="AC42" s="36"/>
    </row>
    <row r="43" spans="1:29" x14ac:dyDescent="0.3">
      <c r="A43" s="33" t="s">
        <v>290</v>
      </c>
      <c r="B43" s="33" t="s">
        <v>340</v>
      </c>
      <c r="C43" s="33">
        <v>545724</v>
      </c>
      <c r="D43" s="34">
        <v>43880</v>
      </c>
      <c r="E43" s="34">
        <f t="shared" si="1"/>
        <v>43885</v>
      </c>
      <c r="F43" s="34" t="str">
        <f t="shared" si="2"/>
        <v>Monday</v>
      </c>
      <c r="G43" s="34">
        <f t="shared" si="3"/>
        <v>43888</v>
      </c>
      <c r="H43" s="34" t="str">
        <f t="shared" si="4"/>
        <v>Thursday</v>
      </c>
      <c r="I43" s="42">
        <f t="shared" si="15"/>
        <v>43888</v>
      </c>
      <c r="J43" s="42">
        <f t="shared" si="5"/>
        <v>43890</v>
      </c>
      <c r="K43" s="18">
        <f>WORKDAY($J43,5,Holidays)</f>
        <v>43896</v>
      </c>
      <c r="L43" s="18">
        <f t="shared" si="6"/>
        <v>43909</v>
      </c>
      <c r="M43" s="22" t="str">
        <f t="shared" si="7"/>
        <v>Thursday</v>
      </c>
      <c r="N43" s="18">
        <f t="shared" si="8"/>
        <v>43909</v>
      </c>
      <c r="O43" s="22" t="str">
        <f t="shared" si="9"/>
        <v>Thursday</v>
      </c>
      <c r="P43" s="34" t="str">
        <f t="shared" si="10"/>
        <v>Thursday</v>
      </c>
      <c r="Q43" s="34" t="str">
        <f t="shared" si="11"/>
        <v>Thu</v>
      </c>
      <c r="R43" s="34">
        <v>43924</v>
      </c>
      <c r="S43" s="33" t="s">
        <v>250</v>
      </c>
      <c r="T43" s="33">
        <v>222399</v>
      </c>
      <c r="U43" s="33" t="s">
        <v>251</v>
      </c>
      <c r="V43" s="37">
        <v>1019.04</v>
      </c>
      <c r="W43" s="34" t="str">
        <f t="shared" si="12"/>
        <v>Feb</v>
      </c>
      <c r="X43" s="36">
        <f t="shared" si="13"/>
        <v>19</v>
      </c>
      <c r="Y43" s="36">
        <f>NETWORKDAYS($I43,$R43,Holidays)</f>
        <v>27</v>
      </c>
      <c r="Z43" s="36">
        <f>NETWORKDAYS.INTL($I43,$R43,"0000011",Holidays)</f>
        <v>27</v>
      </c>
      <c r="AA43" s="36" t="b">
        <f t="shared" si="14"/>
        <v>1</v>
      </c>
      <c r="AB43" s="36">
        <f t="shared" si="16"/>
        <v>27</v>
      </c>
      <c r="AC43" s="36"/>
    </row>
    <row r="44" spans="1:29" x14ac:dyDescent="0.3">
      <c r="A44" s="33" t="s">
        <v>291</v>
      </c>
      <c r="B44" s="33" t="s">
        <v>340</v>
      </c>
      <c r="C44" s="33">
        <v>545725</v>
      </c>
      <c r="D44" s="34">
        <v>43919</v>
      </c>
      <c r="E44" s="34">
        <f t="shared" si="1"/>
        <v>43924</v>
      </c>
      <c r="F44" s="34" t="str">
        <f t="shared" si="2"/>
        <v>Friday</v>
      </c>
      <c r="G44" s="34">
        <f t="shared" si="3"/>
        <v>43927</v>
      </c>
      <c r="H44" s="34" t="str">
        <f t="shared" si="4"/>
        <v>Monday</v>
      </c>
      <c r="I44" s="42">
        <f t="shared" si="15"/>
        <v>43927</v>
      </c>
      <c r="J44" s="42">
        <f t="shared" si="5"/>
        <v>43921</v>
      </c>
      <c r="K44" s="18">
        <f>WORKDAY($J44,5,Holidays)</f>
        <v>43928</v>
      </c>
      <c r="L44" s="18">
        <f t="shared" si="6"/>
        <v>43950</v>
      </c>
      <c r="M44" s="22" t="str">
        <f t="shared" si="7"/>
        <v>Wednesday</v>
      </c>
      <c r="N44" s="18">
        <f t="shared" si="8"/>
        <v>43950</v>
      </c>
      <c r="O44" s="22" t="str">
        <f t="shared" si="9"/>
        <v>Wednesday</v>
      </c>
      <c r="P44" s="34" t="str">
        <f t="shared" si="10"/>
        <v>Monday</v>
      </c>
      <c r="Q44" s="34" t="str">
        <f t="shared" si="11"/>
        <v>Mon</v>
      </c>
      <c r="R44" s="34">
        <v>43935</v>
      </c>
      <c r="S44" s="33" t="s">
        <v>252</v>
      </c>
      <c r="T44" s="33">
        <v>316436</v>
      </c>
      <c r="U44" s="33" t="s">
        <v>253</v>
      </c>
      <c r="V44" s="37">
        <v>736.23</v>
      </c>
      <c r="W44" s="34" t="str">
        <f t="shared" si="12"/>
        <v>Mar</v>
      </c>
      <c r="X44" s="36">
        <f t="shared" si="13"/>
        <v>29</v>
      </c>
      <c r="Y44" s="36">
        <f>NETWORKDAYS($I44,$R44,Holidays)</f>
        <v>5</v>
      </c>
      <c r="Z44" s="36">
        <f>NETWORKDAYS.INTL($I44,$R44,"0000011",Holidays)</f>
        <v>5</v>
      </c>
      <c r="AA44" s="36" t="b">
        <f t="shared" si="14"/>
        <v>1</v>
      </c>
      <c r="AB44" s="36">
        <f t="shared" si="16"/>
        <v>5</v>
      </c>
      <c r="AC44" s="36"/>
    </row>
    <row r="45" spans="1:29" x14ac:dyDescent="0.3">
      <c r="A45" s="33" t="s">
        <v>292</v>
      </c>
      <c r="B45" s="33" t="s">
        <v>340</v>
      </c>
      <c r="C45" s="33">
        <v>545726</v>
      </c>
      <c r="D45" s="34">
        <v>43895</v>
      </c>
      <c r="E45" s="34">
        <f t="shared" si="1"/>
        <v>43900</v>
      </c>
      <c r="F45" s="34" t="str">
        <f t="shared" si="2"/>
        <v>Tuesday</v>
      </c>
      <c r="G45" s="34">
        <f t="shared" si="3"/>
        <v>43903</v>
      </c>
      <c r="H45" s="34" t="str">
        <f t="shared" si="4"/>
        <v>Friday</v>
      </c>
      <c r="I45" s="42">
        <f t="shared" si="15"/>
        <v>43903</v>
      </c>
      <c r="J45" s="42">
        <f t="shared" si="5"/>
        <v>43921</v>
      </c>
      <c r="K45" s="18">
        <f>WORKDAY($J45,5,Holidays)</f>
        <v>43928</v>
      </c>
      <c r="L45" s="18">
        <f t="shared" si="6"/>
        <v>43926</v>
      </c>
      <c r="M45" s="22" t="str">
        <f t="shared" si="7"/>
        <v>Sunday</v>
      </c>
      <c r="N45" s="18">
        <f t="shared" si="8"/>
        <v>43927</v>
      </c>
      <c r="O45" s="22" t="str">
        <f t="shared" si="9"/>
        <v>Monday</v>
      </c>
      <c r="P45" s="34" t="str">
        <f t="shared" si="10"/>
        <v>Friday</v>
      </c>
      <c r="Q45" s="34" t="str">
        <f t="shared" si="11"/>
        <v>Fri</v>
      </c>
      <c r="R45" s="34">
        <v>43937</v>
      </c>
      <c r="S45" s="33" t="s">
        <v>252</v>
      </c>
      <c r="T45" s="33">
        <v>312603</v>
      </c>
      <c r="U45" s="33" t="s">
        <v>253</v>
      </c>
      <c r="V45" s="37">
        <v>-600.27</v>
      </c>
      <c r="W45" s="34" t="str">
        <f t="shared" si="12"/>
        <v>Mar</v>
      </c>
      <c r="X45" s="36">
        <f t="shared" si="13"/>
        <v>5</v>
      </c>
      <c r="Y45" s="36">
        <f>NETWORKDAYS($I45,$R45,Holidays)</f>
        <v>23</v>
      </c>
      <c r="Z45" s="36">
        <f>NETWORKDAYS.INTL($I45,$R45,"0000011",Holidays)</f>
        <v>23</v>
      </c>
      <c r="AA45" s="36" t="b">
        <f t="shared" si="14"/>
        <v>1</v>
      </c>
      <c r="AB45" s="36">
        <f t="shared" si="16"/>
        <v>23</v>
      </c>
      <c r="AC45" s="36"/>
    </row>
    <row r="46" spans="1:29" x14ac:dyDescent="0.3">
      <c r="A46" s="33" t="s">
        <v>293</v>
      </c>
      <c r="B46" s="33" t="s">
        <v>340</v>
      </c>
      <c r="C46" s="33">
        <v>545727</v>
      </c>
      <c r="D46" s="34">
        <v>43907</v>
      </c>
      <c r="E46" s="34">
        <f t="shared" si="1"/>
        <v>43912</v>
      </c>
      <c r="F46" s="34" t="str">
        <f t="shared" si="2"/>
        <v>Sunday</v>
      </c>
      <c r="G46" s="34">
        <f t="shared" si="3"/>
        <v>43915</v>
      </c>
      <c r="H46" s="34" t="str">
        <f t="shared" si="4"/>
        <v>Wednesday</v>
      </c>
      <c r="I46" s="42">
        <f t="shared" si="15"/>
        <v>43915</v>
      </c>
      <c r="J46" s="42">
        <f t="shared" si="5"/>
        <v>43921</v>
      </c>
      <c r="K46" s="18">
        <f>WORKDAY($J46,5,Holidays)</f>
        <v>43928</v>
      </c>
      <c r="L46" s="18">
        <f t="shared" si="6"/>
        <v>43938</v>
      </c>
      <c r="M46" s="22" t="str">
        <f t="shared" si="7"/>
        <v>Friday</v>
      </c>
      <c r="N46" s="18">
        <f t="shared" si="8"/>
        <v>43938</v>
      </c>
      <c r="O46" s="22" t="str">
        <f t="shared" si="9"/>
        <v>Friday</v>
      </c>
      <c r="P46" s="34" t="str">
        <f t="shared" si="10"/>
        <v>Wednesday</v>
      </c>
      <c r="Q46" s="34" t="str">
        <f t="shared" si="11"/>
        <v>Wed</v>
      </c>
      <c r="R46" s="34">
        <v>43929</v>
      </c>
      <c r="S46" s="33" t="s">
        <v>252</v>
      </c>
      <c r="T46" s="33">
        <v>339907</v>
      </c>
      <c r="U46" s="33" t="s">
        <v>253</v>
      </c>
      <c r="V46" s="37">
        <v>480.81</v>
      </c>
      <c r="W46" s="34" t="str">
        <f t="shared" si="12"/>
        <v>Mar</v>
      </c>
      <c r="X46" s="36">
        <f t="shared" si="13"/>
        <v>17</v>
      </c>
      <c r="Y46" s="36">
        <f>NETWORKDAYS($I46,$R46,Holidays)</f>
        <v>11</v>
      </c>
      <c r="Z46" s="36">
        <f>NETWORKDAYS.INTL($I46,$R46,"0000011",Holidays)</f>
        <v>11</v>
      </c>
      <c r="AA46" s="36" t="b">
        <f t="shared" si="14"/>
        <v>1</v>
      </c>
      <c r="AB46" s="36">
        <f t="shared" si="16"/>
        <v>11</v>
      </c>
      <c r="AC46" s="36"/>
    </row>
    <row r="47" spans="1:29" x14ac:dyDescent="0.3">
      <c r="A47" s="33" t="s">
        <v>294</v>
      </c>
      <c r="B47" s="33" t="s">
        <v>340</v>
      </c>
      <c r="C47" s="33">
        <v>545729</v>
      </c>
      <c r="D47" s="34">
        <v>43908</v>
      </c>
      <c r="E47" s="34">
        <f t="shared" si="1"/>
        <v>43913</v>
      </c>
      <c r="F47" s="34" t="str">
        <f t="shared" si="2"/>
        <v>Monday</v>
      </c>
      <c r="G47" s="34">
        <f t="shared" si="3"/>
        <v>43916</v>
      </c>
      <c r="H47" s="34" t="str">
        <f t="shared" si="4"/>
        <v>Thursday</v>
      </c>
      <c r="I47" s="42">
        <f t="shared" si="15"/>
        <v>43916</v>
      </c>
      <c r="J47" s="42">
        <f t="shared" si="5"/>
        <v>43921</v>
      </c>
      <c r="K47" s="18">
        <f>WORKDAY($J47,5,Holidays)</f>
        <v>43928</v>
      </c>
      <c r="L47" s="18">
        <f t="shared" si="6"/>
        <v>43939</v>
      </c>
      <c r="M47" s="22" t="str">
        <f t="shared" si="7"/>
        <v>Saturday</v>
      </c>
      <c r="N47" s="18">
        <f t="shared" si="8"/>
        <v>43941</v>
      </c>
      <c r="O47" s="22" t="str">
        <f t="shared" si="9"/>
        <v>Monday</v>
      </c>
      <c r="P47" s="34" t="str">
        <f t="shared" si="10"/>
        <v>Thursday</v>
      </c>
      <c r="Q47" s="34" t="str">
        <f t="shared" si="11"/>
        <v>Thu</v>
      </c>
      <c r="R47" s="34">
        <v>43948</v>
      </c>
      <c r="S47" s="33" t="s">
        <v>250</v>
      </c>
      <c r="T47" s="33">
        <v>218463</v>
      </c>
      <c r="U47" s="33" t="s">
        <v>251</v>
      </c>
      <c r="V47" s="37">
        <v>253.77</v>
      </c>
      <c r="W47" s="34" t="str">
        <f t="shared" si="12"/>
        <v>Mar</v>
      </c>
      <c r="X47" s="36">
        <f t="shared" si="13"/>
        <v>18</v>
      </c>
      <c r="Y47" s="36">
        <f>NETWORKDAYS($I47,$R47,Holidays)</f>
        <v>21</v>
      </c>
      <c r="Z47" s="36">
        <f>NETWORKDAYS.INTL($I47,$R47,"0000011",Holidays)</f>
        <v>21</v>
      </c>
      <c r="AA47" s="36" t="b">
        <f t="shared" si="14"/>
        <v>1</v>
      </c>
      <c r="AB47" s="36">
        <f t="shared" si="16"/>
        <v>21</v>
      </c>
      <c r="AC47" s="36"/>
    </row>
    <row r="48" spans="1:29" x14ac:dyDescent="0.3">
      <c r="A48" s="33" t="s">
        <v>295</v>
      </c>
      <c r="B48" s="33" t="s">
        <v>340</v>
      </c>
      <c r="C48" s="33">
        <v>545731</v>
      </c>
      <c r="D48" s="34">
        <v>43906</v>
      </c>
      <c r="E48" s="34">
        <f t="shared" si="1"/>
        <v>43911</v>
      </c>
      <c r="F48" s="34" t="str">
        <f t="shared" si="2"/>
        <v>Saturday</v>
      </c>
      <c r="G48" s="34">
        <f t="shared" si="3"/>
        <v>43914</v>
      </c>
      <c r="H48" s="34" t="str">
        <f t="shared" si="4"/>
        <v>Tuesday</v>
      </c>
      <c r="I48" s="42">
        <f t="shared" si="15"/>
        <v>43915</v>
      </c>
      <c r="J48" s="42">
        <f t="shared" si="5"/>
        <v>43921</v>
      </c>
      <c r="K48" s="18">
        <f>WORKDAY($J48,5,Holidays)</f>
        <v>43928</v>
      </c>
      <c r="L48" s="18">
        <f t="shared" si="6"/>
        <v>43937</v>
      </c>
      <c r="M48" s="22" t="str">
        <f t="shared" si="7"/>
        <v>Thursday</v>
      </c>
      <c r="N48" s="18">
        <f t="shared" si="8"/>
        <v>43937</v>
      </c>
      <c r="O48" s="22" t="str">
        <f t="shared" si="9"/>
        <v>Thursday</v>
      </c>
      <c r="P48" s="34" t="str">
        <f t="shared" si="10"/>
        <v>Wednesday</v>
      </c>
      <c r="Q48" s="34" t="str">
        <f t="shared" si="11"/>
        <v>Wed</v>
      </c>
      <c r="R48" s="34">
        <v>43949</v>
      </c>
      <c r="S48" s="33" t="s">
        <v>252</v>
      </c>
      <c r="T48" s="33">
        <v>336345</v>
      </c>
      <c r="U48" s="33" t="s">
        <v>253</v>
      </c>
      <c r="V48" s="37">
        <v>442.86</v>
      </c>
      <c r="W48" s="34" t="str">
        <f t="shared" si="12"/>
        <v>Mar</v>
      </c>
      <c r="X48" s="36">
        <f t="shared" si="13"/>
        <v>16</v>
      </c>
      <c r="Y48" s="36">
        <f>NETWORKDAYS($I48,$R48,Holidays)</f>
        <v>23</v>
      </c>
      <c r="Z48" s="36">
        <f>NETWORKDAYS.INTL($I48,$R48,"0000011",Holidays)</f>
        <v>23</v>
      </c>
      <c r="AA48" s="36" t="b">
        <f t="shared" si="14"/>
        <v>1</v>
      </c>
      <c r="AB48" s="36">
        <f t="shared" si="16"/>
        <v>23</v>
      </c>
      <c r="AC48" s="36"/>
    </row>
    <row r="49" spans="1:29" x14ac:dyDescent="0.3">
      <c r="A49" s="33" t="s">
        <v>296</v>
      </c>
      <c r="B49" s="33" t="s">
        <v>340</v>
      </c>
      <c r="C49" s="33">
        <v>545732</v>
      </c>
      <c r="D49" s="34">
        <v>43901</v>
      </c>
      <c r="E49" s="34">
        <f t="shared" si="1"/>
        <v>43906</v>
      </c>
      <c r="F49" s="34" t="str">
        <f t="shared" si="2"/>
        <v>Monday</v>
      </c>
      <c r="G49" s="34">
        <f t="shared" si="3"/>
        <v>43909</v>
      </c>
      <c r="H49" s="34" t="str">
        <f t="shared" si="4"/>
        <v>Thursday</v>
      </c>
      <c r="I49" s="42">
        <f t="shared" si="15"/>
        <v>43909</v>
      </c>
      <c r="J49" s="42">
        <f t="shared" si="5"/>
        <v>43921</v>
      </c>
      <c r="K49" s="18">
        <f>WORKDAY($J49,5,Holidays)</f>
        <v>43928</v>
      </c>
      <c r="L49" s="18">
        <f t="shared" si="6"/>
        <v>43932</v>
      </c>
      <c r="M49" s="22" t="str">
        <f t="shared" si="7"/>
        <v>Saturday</v>
      </c>
      <c r="N49" s="18">
        <f t="shared" si="8"/>
        <v>43934</v>
      </c>
      <c r="O49" s="22" t="str">
        <f t="shared" si="9"/>
        <v>Monday</v>
      </c>
      <c r="P49" s="34" t="str">
        <f t="shared" si="10"/>
        <v>Thursday</v>
      </c>
      <c r="Q49" s="34" t="str">
        <f t="shared" si="11"/>
        <v>Thu</v>
      </c>
      <c r="R49" s="34">
        <v>43924</v>
      </c>
      <c r="S49" s="33" t="s">
        <v>250</v>
      </c>
      <c r="T49" s="33">
        <v>227664</v>
      </c>
      <c r="U49" s="33" t="s">
        <v>251</v>
      </c>
      <c r="V49" s="37">
        <v>630.96</v>
      </c>
      <c r="W49" s="34" t="str">
        <f t="shared" si="12"/>
        <v>Mar</v>
      </c>
      <c r="X49" s="36">
        <f t="shared" si="13"/>
        <v>11</v>
      </c>
      <c r="Y49" s="36">
        <f>NETWORKDAYS($I49,$R49,Holidays)</f>
        <v>12</v>
      </c>
      <c r="Z49" s="36">
        <f>NETWORKDAYS.INTL($I49,$R49,"0000011",Holidays)</f>
        <v>12</v>
      </c>
      <c r="AA49" s="36" t="b">
        <f t="shared" si="14"/>
        <v>1</v>
      </c>
      <c r="AB49" s="36">
        <f t="shared" si="16"/>
        <v>12</v>
      </c>
      <c r="AC49" s="36"/>
    </row>
    <row r="50" spans="1:29" x14ac:dyDescent="0.3">
      <c r="A50" s="33" t="s">
        <v>297</v>
      </c>
      <c r="B50" s="33" t="s">
        <v>340</v>
      </c>
      <c r="C50" s="33">
        <v>545734</v>
      </c>
      <c r="D50" s="34">
        <v>43895</v>
      </c>
      <c r="E50" s="34">
        <f t="shared" si="1"/>
        <v>43900</v>
      </c>
      <c r="F50" s="34" t="str">
        <f t="shared" si="2"/>
        <v>Tuesday</v>
      </c>
      <c r="G50" s="34">
        <f t="shared" si="3"/>
        <v>43903</v>
      </c>
      <c r="H50" s="34" t="str">
        <f t="shared" si="4"/>
        <v>Friday</v>
      </c>
      <c r="I50" s="42">
        <f t="shared" si="15"/>
        <v>43903</v>
      </c>
      <c r="J50" s="42">
        <f t="shared" si="5"/>
        <v>43921</v>
      </c>
      <c r="K50" s="18">
        <f>WORKDAY($J50,5,Holidays)</f>
        <v>43928</v>
      </c>
      <c r="L50" s="18">
        <f t="shared" si="6"/>
        <v>43926</v>
      </c>
      <c r="M50" s="22" t="str">
        <f t="shared" si="7"/>
        <v>Sunday</v>
      </c>
      <c r="N50" s="18">
        <f t="shared" si="8"/>
        <v>43927</v>
      </c>
      <c r="O50" s="22" t="str">
        <f t="shared" si="9"/>
        <v>Monday</v>
      </c>
      <c r="P50" s="34" t="str">
        <f t="shared" si="10"/>
        <v>Friday</v>
      </c>
      <c r="Q50" s="34" t="str">
        <f t="shared" si="11"/>
        <v>Fri</v>
      </c>
      <c r="R50" s="34">
        <v>43925</v>
      </c>
      <c r="S50" s="33" t="s">
        <v>252</v>
      </c>
      <c r="T50" s="33">
        <v>331460</v>
      </c>
      <c r="U50" s="33" t="s">
        <v>253</v>
      </c>
      <c r="V50" s="37">
        <v>821.37</v>
      </c>
      <c r="W50" s="34" t="str">
        <f t="shared" si="12"/>
        <v>Mar</v>
      </c>
      <c r="X50" s="36">
        <f t="shared" si="13"/>
        <v>5</v>
      </c>
      <c r="Y50" s="36">
        <f>NETWORKDAYS($I50,$R50,Holidays)</f>
        <v>16</v>
      </c>
      <c r="Z50" s="36">
        <f>NETWORKDAYS.INTL($I50,$R50,"0000011",Holidays)</f>
        <v>16</v>
      </c>
      <c r="AA50" s="36" t="b">
        <f t="shared" si="14"/>
        <v>1</v>
      </c>
      <c r="AB50" s="36">
        <f t="shared" si="16"/>
        <v>16</v>
      </c>
      <c r="AC50" s="36"/>
    </row>
    <row r="51" spans="1:29" x14ac:dyDescent="0.3">
      <c r="A51" s="33" t="s">
        <v>298</v>
      </c>
      <c r="B51" s="33" t="s">
        <v>340</v>
      </c>
      <c r="C51" s="33">
        <v>545735</v>
      </c>
      <c r="D51" s="34">
        <v>43888</v>
      </c>
      <c r="E51" s="34">
        <f t="shared" si="1"/>
        <v>43893</v>
      </c>
      <c r="F51" s="34" t="str">
        <f t="shared" si="2"/>
        <v>Tuesday</v>
      </c>
      <c r="G51" s="34">
        <f t="shared" si="3"/>
        <v>43896</v>
      </c>
      <c r="H51" s="34" t="str">
        <f t="shared" si="4"/>
        <v>Friday</v>
      </c>
      <c r="I51" s="42">
        <f t="shared" si="15"/>
        <v>43896</v>
      </c>
      <c r="J51" s="42">
        <f t="shared" si="5"/>
        <v>43890</v>
      </c>
      <c r="K51" s="18">
        <f>WORKDAY($J51,5,Holidays)</f>
        <v>43896</v>
      </c>
      <c r="L51" s="18">
        <f t="shared" si="6"/>
        <v>43917</v>
      </c>
      <c r="M51" s="22" t="str">
        <f t="shared" si="7"/>
        <v>Friday</v>
      </c>
      <c r="N51" s="18">
        <f t="shared" si="8"/>
        <v>43917</v>
      </c>
      <c r="O51" s="22" t="str">
        <f t="shared" si="9"/>
        <v>Friday</v>
      </c>
      <c r="P51" s="34" t="str">
        <f t="shared" si="10"/>
        <v>Friday</v>
      </c>
      <c r="Q51" s="34" t="str">
        <f t="shared" si="11"/>
        <v>Fri</v>
      </c>
      <c r="R51" s="34">
        <v>43928</v>
      </c>
      <c r="S51" s="33" t="s">
        <v>252</v>
      </c>
      <c r="T51" s="33">
        <v>327740</v>
      </c>
      <c r="U51" s="33" t="s">
        <v>253</v>
      </c>
      <c r="V51" s="37">
        <v>950.73</v>
      </c>
      <c r="W51" s="34" t="str">
        <f t="shared" si="12"/>
        <v>Feb</v>
      </c>
      <c r="X51" s="36">
        <f t="shared" si="13"/>
        <v>27</v>
      </c>
      <c r="Y51" s="36">
        <f>NETWORKDAYS($I51,$R51,Holidays)</f>
        <v>23</v>
      </c>
      <c r="Z51" s="36">
        <f>NETWORKDAYS.INTL($I51,$R51,"0000011",Holidays)</f>
        <v>23</v>
      </c>
      <c r="AA51" s="36" t="b">
        <f t="shared" si="14"/>
        <v>1</v>
      </c>
      <c r="AB51" s="36">
        <f t="shared" si="16"/>
        <v>23</v>
      </c>
      <c r="AC51" s="36"/>
    </row>
    <row r="52" spans="1:29" x14ac:dyDescent="0.3">
      <c r="A52" s="33" t="s">
        <v>299</v>
      </c>
      <c r="B52" s="33" t="s">
        <v>340</v>
      </c>
      <c r="C52" s="33">
        <v>545737</v>
      </c>
      <c r="D52" s="34">
        <v>43921</v>
      </c>
      <c r="E52" s="34">
        <f t="shared" si="1"/>
        <v>43926</v>
      </c>
      <c r="F52" s="34" t="str">
        <f t="shared" si="2"/>
        <v>Sunday</v>
      </c>
      <c r="G52" s="34">
        <f t="shared" si="3"/>
        <v>43929</v>
      </c>
      <c r="H52" s="34" t="str">
        <f t="shared" si="4"/>
        <v>Wednesday</v>
      </c>
      <c r="I52" s="42">
        <f t="shared" si="15"/>
        <v>43929</v>
      </c>
      <c r="J52" s="42">
        <f t="shared" si="5"/>
        <v>43921</v>
      </c>
      <c r="K52" s="18">
        <f>WORKDAY($J52,5,Holidays)</f>
        <v>43928</v>
      </c>
      <c r="L52" s="18">
        <f t="shared" si="6"/>
        <v>43951</v>
      </c>
      <c r="M52" s="22" t="str">
        <f t="shared" si="7"/>
        <v>Thursday</v>
      </c>
      <c r="N52" s="18">
        <f t="shared" si="8"/>
        <v>43951</v>
      </c>
      <c r="O52" s="22" t="str">
        <f t="shared" si="9"/>
        <v>Thursday</v>
      </c>
      <c r="P52" s="34" t="str">
        <f t="shared" si="10"/>
        <v>Wednesday</v>
      </c>
      <c r="Q52" s="34" t="str">
        <f t="shared" si="11"/>
        <v>Wed</v>
      </c>
      <c r="R52" s="34">
        <v>43931</v>
      </c>
      <c r="S52" s="33" t="s">
        <v>250</v>
      </c>
      <c r="T52" s="33">
        <v>221183</v>
      </c>
      <c r="U52" s="33" t="s">
        <v>251</v>
      </c>
      <c r="V52" s="37">
        <v>956.34</v>
      </c>
      <c r="W52" s="34" t="str">
        <f t="shared" si="12"/>
        <v>Mar</v>
      </c>
      <c r="X52" s="36">
        <f t="shared" si="13"/>
        <v>31</v>
      </c>
      <c r="Y52" s="36">
        <f>NETWORKDAYS($I52,$R52,Holidays)</f>
        <v>2</v>
      </c>
      <c r="Z52" s="36">
        <f>NETWORKDAYS.INTL($I52,$R52,"0000011",Holidays)</f>
        <v>2</v>
      </c>
      <c r="AA52" s="36" t="b">
        <f t="shared" si="14"/>
        <v>1</v>
      </c>
      <c r="AB52" s="36">
        <f t="shared" si="16"/>
        <v>2</v>
      </c>
      <c r="AC52" s="36"/>
    </row>
    <row r="53" spans="1:29" x14ac:dyDescent="0.3">
      <c r="A53" s="33" t="s">
        <v>300</v>
      </c>
      <c r="B53" s="33" t="s">
        <v>340</v>
      </c>
      <c r="C53" s="33">
        <v>545739</v>
      </c>
      <c r="D53" s="34">
        <v>43917</v>
      </c>
      <c r="E53" s="34">
        <f t="shared" si="1"/>
        <v>43922</v>
      </c>
      <c r="F53" s="34" t="str">
        <f t="shared" si="2"/>
        <v>Wednesday</v>
      </c>
      <c r="G53" s="34">
        <f t="shared" si="3"/>
        <v>43927</v>
      </c>
      <c r="H53" s="34" t="str">
        <f t="shared" si="4"/>
        <v>Monday</v>
      </c>
      <c r="I53" s="42">
        <f t="shared" si="15"/>
        <v>43925</v>
      </c>
      <c r="J53" s="42">
        <f t="shared" si="5"/>
        <v>43921</v>
      </c>
      <c r="K53" s="18">
        <f>WORKDAY($J53,5,Holidays)</f>
        <v>43928</v>
      </c>
      <c r="L53" s="18">
        <f t="shared" si="6"/>
        <v>43948</v>
      </c>
      <c r="M53" s="22" t="str">
        <f t="shared" si="7"/>
        <v>Monday</v>
      </c>
      <c r="N53" s="18">
        <f t="shared" si="8"/>
        <v>43948</v>
      </c>
      <c r="O53" s="22" t="str">
        <f t="shared" si="9"/>
        <v>Monday</v>
      </c>
      <c r="P53" s="34" t="str">
        <f t="shared" si="10"/>
        <v>Saturday</v>
      </c>
      <c r="Q53" s="34" t="str">
        <f t="shared" si="11"/>
        <v>Sat</v>
      </c>
      <c r="R53" s="34">
        <v>43933</v>
      </c>
      <c r="S53" s="33" t="s">
        <v>250</v>
      </c>
      <c r="T53" s="33">
        <v>214234</v>
      </c>
      <c r="U53" s="33" t="s">
        <v>251</v>
      </c>
      <c r="V53" s="37">
        <v>1094.28</v>
      </c>
      <c r="W53" s="34" t="str">
        <f t="shared" si="12"/>
        <v>Mar</v>
      </c>
      <c r="X53" s="36">
        <f t="shared" si="13"/>
        <v>27</v>
      </c>
      <c r="Y53" s="36">
        <f>NETWORKDAYS($I53,$R53,Holidays)</f>
        <v>4</v>
      </c>
      <c r="Z53" s="36">
        <f>NETWORKDAYS.INTL($I53,$R53,"0000011",Holidays)</f>
        <v>4</v>
      </c>
      <c r="AA53" s="36" t="b">
        <f t="shared" si="14"/>
        <v>1</v>
      </c>
      <c r="AB53" s="36">
        <f t="shared" si="16"/>
        <v>4</v>
      </c>
      <c r="AC53" s="36"/>
    </row>
    <row r="54" spans="1:29" x14ac:dyDescent="0.3">
      <c r="A54" s="33" t="s">
        <v>301</v>
      </c>
      <c r="B54" s="33" t="s">
        <v>340</v>
      </c>
      <c r="C54" s="33">
        <v>545740</v>
      </c>
      <c r="D54" s="34">
        <v>43908</v>
      </c>
      <c r="E54" s="34">
        <f t="shared" si="1"/>
        <v>43913</v>
      </c>
      <c r="F54" s="34" t="str">
        <f t="shared" si="2"/>
        <v>Monday</v>
      </c>
      <c r="G54" s="34">
        <f t="shared" si="3"/>
        <v>43916</v>
      </c>
      <c r="H54" s="34" t="str">
        <f t="shared" si="4"/>
        <v>Thursday</v>
      </c>
      <c r="I54" s="42">
        <f t="shared" si="15"/>
        <v>43916</v>
      </c>
      <c r="J54" s="42">
        <f t="shared" si="5"/>
        <v>43921</v>
      </c>
      <c r="K54" s="18">
        <f>WORKDAY($J54,5,Holidays)</f>
        <v>43928</v>
      </c>
      <c r="L54" s="18">
        <f t="shared" si="6"/>
        <v>43939</v>
      </c>
      <c r="M54" s="22" t="str">
        <f t="shared" si="7"/>
        <v>Saturday</v>
      </c>
      <c r="N54" s="18">
        <f t="shared" si="8"/>
        <v>43941</v>
      </c>
      <c r="O54" s="22" t="str">
        <f t="shared" si="9"/>
        <v>Monday</v>
      </c>
      <c r="P54" s="34" t="str">
        <f t="shared" si="10"/>
        <v>Thursday</v>
      </c>
      <c r="Q54" s="34" t="str">
        <f t="shared" si="11"/>
        <v>Thu</v>
      </c>
      <c r="R54" s="34">
        <v>43926</v>
      </c>
      <c r="S54" s="33" t="s">
        <v>252</v>
      </c>
      <c r="T54" s="33">
        <v>321456</v>
      </c>
      <c r="U54" s="33" t="s">
        <v>253</v>
      </c>
      <c r="V54" s="37">
        <v>628.98</v>
      </c>
      <c r="W54" s="34" t="str">
        <f t="shared" si="12"/>
        <v>Mar</v>
      </c>
      <c r="X54" s="36">
        <f t="shared" si="13"/>
        <v>18</v>
      </c>
      <c r="Y54" s="36">
        <f>NETWORKDAYS($I54,$R54,Holidays)</f>
        <v>7</v>
      </c>
      <c r="Z54" s="36">
        <f>NETWORKDAYS.INTL($I54,$R54,"0000011",Holidays)</f>
        <v>7</v>
      </c>
      <c r="AA54" s="36" t="b">
        <f t="shared" si="14"/>
        <v>1</v>
      </c>
      <c r="AB54" s="36">
        <f t="shared" si="16"/>
        <v>7</v>
      </c>
      <c r="AC54" s="36"/>
    </row>
    <row r="55" spans="1:29" x14ac:dyDescent="0.3">
      <c r="A55" s="33" t="s">
        <v>302</v>
      </c>
      <c r="B55" s="33" t="s">
        <v>340</v>
      </c>
      <c r="C55" s="33">
        <v>545742</v>
      </c>
      <c r="D55" s="34">
        <v>43929</v>
      </c>
      <c r="E55" s="34">
        <f t="shared" si="1"/>
        <v>43934</v>
      </c>
      <c r="F55" s="34" t="str">
        <f t="shared" si="2"/>
        <v>Monday</v>
      </c>
      <c r="G55" s="34">
        <f t="shared" si="3"/>
        <v>43937</v>
      </c>
      <c r="H55" s="34" t="str">
        <f t="shared" si="4"/>
        <v>Thursday</v>
      </c>
      <c r="I55" s="42">
        <f t="shared" si="15"/>
        <v>43941</v>
      </c>
      <c r="J55" s="42">
        <f t="shared" si="5"/>
        <v>43951</v>
      </c>
      <c r="K55" s="18">
        <f>WORKDAY($J55,5,Holidays)</f>
        <v>43958</v>
      </c>
      <c r="L55" s="18">
        <f t="shared" si="6"/>
        <v>43959</v>
      </c>
      <c r="M55" s="22" t="str">
        <f t="shared" si="7"/>
        <v>Friday</v>
      </c>
      <c r="N55" s="18">
        <f t="shared" si="8"/>
        <v>43959</v>
      </c>
      <c r="O55" s="22" t="str">
        <f t="shared" si="9"/>
        <v>Friday</v>
      </c>
      <c r="P55" s="34" t="str">
        <f t="shared" si="10"/>
        <v>Monday</v>
      </c>
      <c r="Q55" s="34" t="str">
        <f t="shared" si="11"/>
        <v>Mon</v>
      </c>
      <c r="R55" s="34">
        <v>43941</v>
      </c>
      <c r="S55" s="33" t="s">
        <v>250</v>
      </c>
      <c r="T55" s="33">
        <v>233209</v>
      </c>
      <c r="U55" s="33" t="s">
        <v>251</v>
      </c>
      <c r="V55" s="37">
        <v>1058.31</v>
      </c>
      <c r="W55" s="34" t="str">
        <f t="shared" si="12"/>
        <v>Apr</v>
      </c>
      <c r="X55" s="36">
        <f t="shared" si="13"/>
        <v>8</v>
      </c>
      <c r="Y55" s="36">
        <f>NETWORKDAYS($I55,$R55,Holidays)</f>
        <v>1</v>
      </c>
      <c r="Z55" s="36">
        <f>NETWORKDAYS.INTL($I55,$R55,"0000011",Holidays)</f>
        <v>1</v>
      </c>
      <c r="AA55" s="36" t="b">
        <f t="shared" si="14"/>
        <v>1</v>
      </c>
      <c r="AB55" s="36">
        <f t="shared" si="16"/>
        <v>1</v>
      </c>
      <c r="AC55" s="36"/>
    </row>
    <row r="56" spans="1:29" x14ac:dyDescent="0.3">
      <c r="A56" s="33" t="s">
        <v>303</v>
      </c>
      <c r="B56" s="33" t="s">
        <v>340</v>
      </c>
      <c r="C56" s="33">
        <v>545743</v>
      </c>
      <c r="D56" s="34">
        <v>43921</v>
      </c>
      <c r="E56" s="34">
        <f t="shared" si="1"/>
        <v>43926</v>
      </c>
      <c r="F56" s="34" t="str">
        <f t="shared" si="2"/>
        <v>Sunday</v>
      </c>
      <c r="G56" s="34">
        <f t="shared" si="3"/>
        <v>43929</v>
      </c>
      <c r="H56" s="34" t="str">
        <f t="shared" si="4"/>
        <v>Wednesday</v>
      </c>
      <c r="I56" s="42">
        <f t="shared" si="15"/>
        <v>43929</v>
      </c>
      <c r="J56" s="42">
        <f t="shared" si="5"/>
        <v>43921</v>
      </c>
      <c r="K56" s="18">
        <f>WORKDAY($J56,5,Holidays)</f>
        <v>43928</v>
      </c>
      <c r="L56" s="18">
        <f t="shared" si="6"/>
        <v>43951</v>
      </c>
      <c r="M56" s="22" t="str">
        <f t="shared" si="7"/>
        <v>Thursday</v>
      </c>
      <c r="N56" s="18">
        <f t="shared" si="8"/>
        <v>43951</v>
      </c>
      <c r="O56" s="22" t="str">
        <f t="shared" si="9"/>
        <v>Thursday</v>
      </c>
      <c r="P56" s="34" t="str">
        <f t="shared" si="10"/>
        <v>Wednesday</v>
      </c>
      <c r="Q56" s="34" t="str">
        <f t="shared" si="11"/>
        <v>Wed</v>
      </c>
      <c r="R56" s="34">
        <v>43929</v>
      </c>
      <c r="S56" s="33" t="s">
        <v>250</v>
      </c>
      <c r="T56" s="33">
        <v>222998</v>
      </c>
      <c r="U56" s="33" t="s">
        <v>251</v>
      </c>
      <c r="V56" s="37">
        <v>705.54</v>
      </c>
      <c r="W56" s="34" t="str">
        <f t="shared" si="12"/>
        <v>Mar</v>
      </c>
      <c r="X56" s="36">
        <f t="shared" si="13"/>
        <v>31</v>
      </c>
      <c r="Y56" s="36">
        <f>NETWORKDAYS($I56,$R56,Holidays)</f>
        <v>1</v>
      </c>
      <c r="Z56" s="36">
        <f>NETWORKDAYS.INTL($I56,$R56,"0000011",Holidays)</f>
        <v>1</v>
      </c>
      <c r="AA56" s="36" t="b">
        <f t="shared" si="14"/>
        <v>1</v>
      </c>
      <c r="AB56" s="36">
        <f t="shared" si="16"/>
        <v>1</v>
      </c>
      <c r="AC56" s="36"/>
    </row>
    <row r="57" spans="1:29" x14ac:dyDescent="0.3">
      <c r="A57" s="33" t="s">
        <v>304</v>
      </c>
      <c r="B57" s="33" t="s">
        <v>340</v>
      </c>
      <c r="C57" s="33">
        <v>545745</v>
      </c>
      <c r="D57" s="34">
        <v>43935</v>
      </c>
      <c r="E57" s="34">
        <f t="shared" si="1"/>
        <v>43940</v>
      </c>
      <c r="F57" s="34" t="str">
        <f t="shared" si="2"/>
        <v>Sunday</v>
      </c>
      <c r="G57" s="34">
        <f t="shared" si="3"/>
        <v>43943</v>
      </c>
      <c r="H57" s="34" t="str">
        <f t="shared" si="4"/>
        <v>Wednesday</v>
      </c>
      <c r="I57" s="42">
        <f t="shared" si="15"/>
        <v>43943</v>
      </c>
      <c r="J57" s="42">
        <f t="shared" si="5"/>
        <v>43951</v>
      </c>
      <c r="K57" s="18">
        <f>WORKDAY($J57,5,Holidays)</f>
        <v>43958</v>
      </c>
      <c r="L57" s="18">
        <f t="shared" si="6"/>
        <v>43965</v>
      </c>
      <c r="M57" s="22" t="str">
        <f t="shared" si="7"/>
        <v>Thursday</v>
      </c>
      <c r="N57" s="18">
        <f t="shared" si="8"/>
        <v>43965</v>
      </c>
      <c r="O57" s="22" t="str">
        <f t="shared" si="9"/>
        <v>Thursday</v>
      </c>
      <c r="P57" s="34" t="str">
        <f t="shared" si="10"/>
        <v>Wednesday</v>
      </c>
      <c r="Q57" s="34" t="str">
        <f t="shared" si="11"/>
        <v>Wed</v>
      </c>
      <c r="R57" s="34">
        <v>43948</v>
      </c>
      <c r="S57" s="33" t="s">
        <v>250</v>
      </c>
      <c r="T57" s="33">
        <v>228246</v>
      </c>
      <c r="U57" s="33" t="s">
        <v>251</v>
      </c>
      <c r="V57" s="37">
        <v>138.6</v>
      </c>
      <c r="W57" s="34" t="str">
        <f t="shared" si="12"/>
        <v>Apr</v>
      </c>
      <c r="X57" s="36">
        <f t="shared" si="13"/>
        <v>14</v>
      </c>
      <c r="Y57" s="36">
        <f>NETWORKDAYS($I57,$R57,Holidays)</f>
        <v>4</v>
      </c>
      <c r="Z57" s="36">
        <f>NETWORKDAYS.INTL($I57,$R57,"0000011",Holidays)</f>
        <v>4</v>
      </c>
      <c r="AA57" s="36" t="b">
        <f t="shared" si="14"/>
        <v>1</v>
      </c>
      <c r="AB57" s="36">
        <f t="shared" si="16"/>
        <v>4</v>
      </c>
      <c r="AC57" s="36"/>
    </row>
    <row r="58" spans="1:29" x14ac:dyDescent="0.3">
      <c r="A58" s="33" t="s">
        <v>305</v>
      </c>
      <c r="B58" s="33" t="s">
        <v>340</v>
      </c>
      <c r="C58" s="33">
        <v>545747</v>
      </c>
      <c r="D58" s="34">
        <v>43914</v>
      </c>
      <c r="E58" s="34">
        <f t="shared" si="1"/>
        <v>43919</v>
      </c>
      <c r="F58" s="34" t="str">
        <f t="shared" si="2"/>
        <v>Sunday</v>
      </c>
      <c r="G58" s="34">
        <f t="shared" si="3"/>
        <v>43922</v>
      </c>
      <c r="H58" s="34" t="str">
        <f t="shared" si="4"/>
        <v>Wednesday</v>
      </c>
      <c r="I58" s="42">
        <f t="shared" si="15"/>
        <v>43922</v>
      </c>
      <c r="J58" s="42">
        <f t="shared" si="5"/>
        <v>43921</v>
      </c>
      <c r="K58" s="18">
        <f>WORKDAY($J58,5,Holidays)</f>
        <v>43928</v>
      </c>
      <c r="L58" s="18">
        <f t="shared" si="6"/>
        <v>43945</v>
      </c>
      <c r="M58" s="22" t="str">
        <f t="shared" si="7"/>
        <v>Friday</v>
      </c>
      <c r="N58" s="18">
        <f t="shared" si="8"/>
        <v>43945</v>
      </c>
      <c r="O58" s="22" t="str">
        <f t="shared" si="9"/>
        <v>Friday</v>
      </c>
      <c r="P58" s="34" t="str">
        <f t="shared" si="10"/>
        <v>Wednesday</v>
      </c>
      <c r="Q58" s="34" t="str">
        <f t="shared" si="11"/>
        <v>Wed</v>
      </c>
      <c r="R58" s="34">
        <v>43928</v>
      </c>
      <c r="S58" s="33" t="s">
        <v>252</v>
      </c>
      <c r="T58" s="33">
        <v>314876</v>
      </c>
      <c r="U58" s="33" t="s">
        <v>253</v>
      </c>
      <c r="V58" s="37">
        <v>417.12</v>
      </c>
      <c r="W58" s="34" t="str">
        <f t="shared" si="12"/>
        <v>Mar</v>
      </c>
      <c r="X58" s="36">
        <f t="shared" si="13"/>
        <v>24</v>
      </c>
      <c r="Y58" s="36">
        <f>NETWORKDAYS($I58,$R58,Holidays)</f>
        <v>5</v>
      </c>
      <c r="Z58" s="36">
        <f>NETWORKDAYS.INTL($I58,$R58,"0000011",Holidays)</f>
        <v>5</v>
      </c>
      <c r="AA58" s="36" t="b">
        <f t="shared" si="14"/>
        <v>1</v>
      </c>
      <c r="AB58" s="36">
        <f t="shared" si="16"/>
        <v>5</v>
      </c>
      <c r="AC58" s="36"/>
    </row>
    <row r="59" spans="1:29" x14ac:dyDescent="0.3">
      <c r="A59" s="33" t="s">
        <v>306</v>
      </c>
      <c r="B59" s="33" t="s">
        <v>340</v>
      </c>
      <c r="C59" s="33">
        <v>545748</v>
      </c>
      <c r="D59" s="34">
        <v>43913</v>
      </c>
      <c r="E59" s="34">
        <f t="shared" si="1"/>
        <v>43918</v>
      </c>
      <c r="F59" s="34" t="str">
        <f t="shared" si="2"/>
        <v>Saturday</v>
      </c>
      <c r="G59" s="34">
        <f t="shared" si="3"/>
        <v>43921</v>
      </c>
      <c r="H59" s="34" t="str">
        <f t="shared" si="4"/>
        <v>Tuesday</v>
      </c>
      <c r="I59" s="42">
        <f t="shared" si="15"/>
        <v>43922</v>
      </c>
      <c r="J59" s="42">
        <f t="shared" si="5"/>
        <v>43921</v>
      </c>
      <c r="K59" s="18">
        <f>WORKDAY($J59,5,Holidays)</f>
        <v>43928</v>
      </c>
      <c r="L59" s="18">
        <f t="shared" si="6"/>
        <v>43944</v>
      </c>
      <c r="M59" s="22" t="str">
        <f t="shared" si="7"/>
        <v>Thursday</v>
      </c>
      <c r="N59" s="18">
        <f t="shared" si="8"/>
        <v>43944</v>
      </c>
      <c r="O59" s="22" t="str">
        <f t="shared" si="9"/>
        <v>Thursday</v>
      </c>
      <c r="P59" s="34" t="str">
        <f t="shared" si="10"/>
        <v>Wednesday</v>
      </c>
      <c r="Q59" s="34" t="str">
        <f t="shared" si="11"/>
        <v>Wed</v>
      </c>
      <c r="R59" s="34">
        <v>43939</v>
      </c>
      <c r="S59" s="33" t="s">
        <v>250</v>
      </c>
      <c r="T59" s="33">
        <v>223602</v>
      </c>
      <c r="U59" s="33" t="s">
        <v>251</v>
      </c>
      <c r="V59" s="37">
        <v>422.73</v>
      </c>
      <c r="W59" s="34" t="str">
        <f t="shared" si="12"/>
        <v>Mar</v>
      </c>
      <c r="X59" s="36">
        <f t="shared" si="13"/>
        <v>23</v>
      </c>
      <c r="Y59" s="36">
        <f>NETWORKDAYS($I59,$R59,Holidays)</f>
        <v>11</v>
      </c>
      <c r="Z59" s="36">
        <f>NETWORKDAYS.INTL($I59,$R59,"0000011",Holidays)</f>
        <v>11</v>
      </c>
      <c r="AA59" s="36" t="b">
        <f t="shared" si="14"/>
        <v>1</v>
      </c>
      <c r="AB59" s="36">
        <f t="shared" si="16"/>
        <v>11</v>
      </c>
      <c r="AC59" s="36"/>
    </row>
    <row r="60" spans="1:29" x14ac:dyDescent="0.3">
      <c r="A60" s="33" t="s">
        <v>307</v>
      </c>
      <c r="B60" s="33" t="s">
        <v>340</v>
      </c>
      <c r="C60" s="33">
        <v>545750</v>
      </c>
      <c r="D60" s="34">
        <v>43908</v>
      </c>
      <c r="E60" s="34">
        <f t="shared" si="1"/>
        <v>43913</v>
      </c>
      <c r="F60" s="34" t="str">
        <f t="shared" si="2"/>
        <v>Monday</v>
      </c>
      <c r="G60" s="34">
        <f t="shared" si="3"/>
        <v>43916</v>
      </c>
      <c r="H60" s="34" t="str">
        <f t="shared" si="4"/>
        <v>Thursday</v>
      </c>
      <c r="I60" s="42">
        <f t="shared" si="15"/>
        <v>43916</v>
      </c>
      <c r="J60" s="42">
        <f t="shared" si="5"/>
        <v>43921</v>
      </c>
      <c r="K60" s="18">
        <f>WORKDAY($J60,5,Holidays)</f>
        <v>43928</v>
      </c>
      <c r="L60" s="18">
        <f t="shared" si="6"/>
        <v>43939</v>
      </c>
      <c r="M60" s="22" t="str">
        <f t="shared" si="7"/>
        <v>Saturday</v>
      </c>
      <c r="N60" s="18">
        <f t="shared" si="8"/>
        <v>43941</v>
      </c>
      <c r="O60" s="22" t="str">
        <f t="shared" si="9"/>
        <v>Monday</v>
      </c>
      <c r="P60" s="34" t="str">
        <f t="shared" si="10"/>
        <v>Thursday</v>
      </c>
      <c r="Q60" s="34" t="str">
        <f t="shared" si="11"/>
        <v>Thu</v>
      </c>
      <c r="R60" s="34">
        <v>43935</v>
      </c>
      <c r="S60" s="33" t="s">
        <v>252</v>
      </c>
      <c r="T60" s="33">
        <v>319833</v>
      </c>
      <c r="U60" s="33" t="s">
        <v>253</v>
      </c>
      <c r="V60" s="37">
        <v>1061.94</v>
      </c>
      <c r="W60" s="34" t="str">
        <f t="shared" si="12"/>
        <v>Mar</v>
      </c>
      <c r="X60" s="36">
        <f t="shared" si="13"/>
        <v>18</v>
      </c>
      <c r="Y60" s="36">
        <f>NETWORKDAYS($I60,$R60,Holidays)</f>
        <v>12</v>
      </c>
      <c r="Z60" s="36">
        <f>NETWORKDAYS.INTL($I60,$R60,"0000011",Holidays)</f>
        <v>12</v>
      </c>
      <c r="AA60" s="36" t="b">
        <f t="shared" si="14"/>
        <v>1</v>
      </c>
      <c r="AB60" s="36">
        <f t="shared" si="16"/>
        <v>12</v>
      </c>
      <c r="AC60" s="36"/>
    </row>
    <row r="61" spans="1:29" x14ac:dyDescent="0.3">
      <c r="A61" s="33" t="s">
        <v>308</v>
      </c>
      <c r="B61" s="33" t="s">
        <v>340</v>
      </c>
      <c r="C61" s="33">
        <v>545751</v>
      </c>
      <c r="D61" s="34">
        <v>43912</v>
      </c>
      <c r="E61" s="34">
        <f t="shared" si="1"/>
        <v>43917</v>
      </c>
      <c r="F61" s="34" t="str">
        <f t="shared" si="2"/>
        <v>Friday</v>
      </c>
      <c r="G61" s="34">
        <f t="shared" si="3"/>
        <v>43920</v>
      </c>
      <c r="H61" s="34" t="str">
        <f t="shared" si="4"/>
        <v>Monday</v>
      </c>
      <c r="I61" s="42">
        <f t="shared" si="15"/>
        <v>43920</v>
      </c>
      <c r="J61" s="42">
        <f t="shared" si="5"/>
        <v>43921</v>
      </c>
      <c r="K61" s="18">
        <f>WORKDAY($J61,5,Holidays)</f>
        <v>43928</v>
      </c>
      <c r="L61" s="18">
        <f t="shared" si="6"/>
        <v>43943</v>
      </c>
      <c r="M61" s="22" t="str">
        <f t="shared" si="7"/>
        <v>Wednesday</v>
      </c>
      <c r="N61" s="18">
        <f t="shared" si="8"/>
        <v>43943</v>
      </c>
      <c r="O61" s="22" t="str">
        <f t="shared" si="9"/>
        <v>Wednesday</v>
      </c>
      <c r="P61" s="34" t="str">
        <f t="shared" si="10"/>
        <v>Monday</v>
      </c>
      <c r="Q61" s="34" t="str">
        <f t="shared" si="11"/>
        <v>Mon</v>
      </c>
      <c r="R61" s="34">
        <v>43927</v>
      </c>
      <c r="S61" s="33" t="s">
        <v>252</v>
      </c>
      <c r="T61" s="33">
        <v>310345</v>
      </c>
      <c r="U61" s="33" t="s">
        <v>253</v>
      </c>
      <c r="V61" s="37">
        <v>602.58000000000004</v>
      </c>
      <c r="W61" s="34" t="str">
        <f t="shared" si="12"/>
        <v>Mar</v>
      </c>
      <c r="X61" s="36">
        <f t="shared" si="13"/>
        <v>22</v>
      </c>
      <c r="Y61" s="36">
        <f>NETWORKDAYS($I61,$R61,Holidays)</f>
        <v>6</v>
      </c>
      <c r="Z61" s="36">
        <f>NETWORKDAYS.INTL($I61,$R61,"0000011",Holidays)</f>
        <v>6</v>
      </c>
      <c r="AA61" s="36" t="b">
        <f t="shared" si="14"/>
        <v>1</v>
      </c>
      <c r="AB61" s="36">
        <f t="shared" si="16"/>
        <v>6</v>
      </c>
      <c r="AC61" s="36"/>
    </row>
    <row r="62" spans="1:29" x14ac:dyDescent="0.3">
      <c r="A62" s="33" t="s">
        <v>309</v>
      </c>
      <c r="B62" s="33" t="s">
        <v>340</v>
      </c>
      <c r="C62" s="33">
        <v>545753</v>
      </c>
      <c r="D62" s="34">
        <v>43927</v>
      </c>
      <c r="E62" s="34">
        <f t="shared" si="1"/>
        <v>43932</v>
      </c>
      <c r="F62" s="34" t="str">
        <f t="shared" si="2"/>
        <v>Saturday</v>
      </c>
      <c r="G62" s="34">
        <f t="shared" si="3"/>
        <v>43935</v>
      </c>
      <c r="H62" s="34" t="str">
        <f t="shared" si="4"/>
        <v>Tuesday</v>
      </c>
      <c r="I62" s="42">
        <f t="shared" si="15"/>
        <v>43939</v>
      </c>
      <c r="J62" s="42">
        <f t="shared" si="5"/>
        <v>43951</v>
      </c>
      <c r="K62" s="18">
        <f>WORKDAY($J62,5,Holidays)</f>
        <v>43958</v>
      </c>
      <c r="L62" s="18">
        <f t="shared" si="6"/>
        <v>43957</v>
      </c>
      <c r="M62" s="22" t="str">
        <f t="shared" si="7"/>
        <v>Wednesday</v>
      </c>
      <c r="N62" s="18">
        <f t="shared" si="8"/>
        <v>43957</v>
      </c>
      <c r="O62" s="22" t="str">
        <f t="shared" si="9"/>
        <v>Wednesday</v>
      </c>
      <c r="P62" s="34" t="str">
        <f t="shared" si="10"/>
        <v>Saturday</v>
      </c>
      <c r="Q62" s="34" t="str">
        <f t="shared" si="11"/>
        <v>Sat</v>
      </c>
      <c r="R62" s="34">
        <v>43951</v>
      </c>
      <c r="S62" s="33" t="s">
        <v>252</v>
      </c>
      <c r="T62" s="33">
        <v>317142</v>
      </c>
      <c r="U62" s="33" t="s">
        <v>253</v>
      </c>
      <c r="V62" s="37">
        <v>132.66</v>
      </c>
      <c r="W62" s="34" t="str">
        <f t="shared" si="12"/>
        <v>Apr</v>
      </c>
      <c r="X62" s="36">
        <f t="shared" si="13"/>
        <v>6</v>
      </c>
      <c r="Y62" s="36">
        <f>NETWORKDAYS($I62,$R62,Holidays)</f>
        <v>9</v>
      </c>
      <c r="Z62" s="36">
        <f>NETWORKDAYS.INTL($I62,$R62,"0000011",Holidays)</f>
        <v>9</v>
      </c>
      <c r="AA62" s="36" t="b">
        <f t="shared" si="14"/>
        <v>1</v>
      </c>
      <c r="AB62" s="36">
        <f t="shared" si="16"/>
        <v>9</v>
      </c>
      <c r="AC62" s="36"/>
    </row>
    <row r="63" spans="1:29" x14ac:dyDescent="0.3">
      <c r="A63" s="33" t="s">
        <v>310</v>
      </c>
      <c r="B63" s="33" t="s">
        <v>340</v>
      </c>
      <c r="C63" s="33">
        <v>545754</v>
      </c>
      <c r="D63" s="34">
        <v>43896</v>
      </c>
      <c r="E63" s="34">
        <f t="shared" si="1"/>
        <v>43901</v>
      </c>
      <c r="F63" s="34" t="str">
        <f t="shared" si="2"/>
        <v>Wednesday</v>
      </c>
      <c r="G63" s="34">
        <f t="shared" si="3"/>
        <v>43906</v>
      </c>
      <c r="H63" s="34" t="str">
        <f t="shared" si="4"/>
        <v>Monday</v>
      </c>
      <c r="I63" s="42">
        <f t="shared" si="15"/>
        <v>43904</v>
      </c>
      <c r="J63" s="42">
        <f t="shared" si="5"/>
        <v>43921</v>
      </c>
      <c r="K63" s="18">
        <f>WORKDAY($J63,5,Holidays)</f>
        <v>43928</v>
      </c>
      <c r="L63" s="18">
        <f t="shared" si="6"/>
        <v>43927</v>
      </c>
      <c r="M63" s="22" t="str">
        <f t="shared" si="7"/>
        <v>Monday</v>
      </c>
      <c r="N63" s="18">
        <f t="shared" si="8"/>
        <v>43927</v>
      </c>
      <c r="O63" s="22" t="str">
        <f t="shared" si="9"/>
        <v>Monday</v>
      </c>
      <c r="P63" s="34" t="str">
        <f t="shared" si="10"/>
        <v>Saturday</v>
      </c>
      <c r="Q63" s="34" t="str">
        <f t="shared" si="11"/>
        <v>Sat</v>
      </c>
      <c r="R63" s="34">
        <v>43925</v>
      </c>
      <c r="S63" s="33" t="s">
        <v>252</v>
      </c>
      <c r="T63" s="33">
        <v>313747</v>
      </c>
      <c r="U63" s="33" t="s">
        <v>253</v>
      </c>
      <c r="V63" s="37">
        <v>56.43</v>
      </c>
      <c r="W63" s="34" t="str">
        <f t="shared" si="12"/>
        <v>Mar</v>
      </c>
      <c r="X63" s="36">
        <f t="shared" si="13"/>
        <v>6</v>
      </c>
      <c r="Y63" s="36">
        <f>NETWORKDAYS($I63,$R63,Holidays)</f>
        <v>15</v>
      </c>
      <c r="Z63" s="36">
        <f>NETWORKDAYS.INTL($I63,$R63,"0000011",Holidays)</f>
        <v>15</v>
      </c>
      <c r="AA63" s="36" t="b">
        <f t="shared" si="14"/>
        <v>1</v>
      </c>
      <c r="AB63" s="36">
        <f t="shared" si="16"/>
        <v>15</v>
      </c>
      <c r="AC63" s="36"/>
    </row>
    <row r="64" spans="1:29" x14ac:dyDescent="0.3">
      <c r="A64" s="33" t="s">
        <v>311</v>
      </c>
      <c r="B64" s="33" t="s">
        <v>340</v>
      </c>
      <c r="C64" s="33">
        <v>545756</v>
      </c>
      <c r="D64" s="34">
        <v>43881</v>
      </c>
      <c r="E64" s="34">
        <f t="shared" si="1"/>
        <v>43886</v>
      </c>
      <c r="F64" s="34" t="str">
        <f t="shared" si="2"/>
        <v>Tuesday</v>
      </c>
      <c r="G64" s="34">
        <f t="shared" si="3"/>
        <v>43889</v>
      </c>
      <c r="H64" s="34" t="str">
        <f t="shared" si="4"/>
        <v>Friday</v>
      </c>
      <c r="I64" s="42">
        <f t="shared" si="15"/>
        <v>43889</v>
      </c>
      <c r="J64" s="42">
        <f t="shared" si="5"/>
        <v>43890</v>
      </c>
      <c r="K64" s="18">
        <f>WORKDAY($J64,5,Holidays)</f>
        <v>43896</v>
      </c>
      <c r="L64" s="18">
        <f t="shared" si="6"/>
        <v>43910</v>
      </c>
      <c r="M64" s="22" t="str">
        <f t="shared" si="7"/>
        <v>Friday</v>
      </c>
      <c r="N64" s="18">
        <f t="shared" si="8"/>
        <v>43910</v>
      </c>
      <c r="O64" s="22" t="str">
        <f t="shared" si="9"/>
        <v>Friday</v>
      </c>
      <c r="P64" s="34" t="str">
        <f t="shared" si="10"/>
        <v>Friday</v>
      </c>
      <c r="Q64" s="34" t="str">
        <f t="shared" si="11"/>
        <v>Fri</v>
      </c>
      <c r="R64" s="34">
        <v>43926</v>
      </c>
      <c r="S64" s="33" t="s">
        <v>250</v>
      </c>
      <c r="T64" s="33">
        <v>234966</v>
      </c>
      <c r="U64" s="33" t="s">
        <v>251</v>
      </c>
      <c r="V64" s="37">
        <v>511.83</v>
      </c>
      <c r="W64" s="34" t="str">
        <f t="shared" si="12"/>
        <v>Feb</v>
      </c>
      <c r="X64" s="36">
        <f t="shared" si="13"/>
        <v>20</v>
      </c>
      <c r="Y64" s="36">
        <f>NETWORKDAYS($I64,$R64,Holidays)</f>
        <v>26</v>
      </c>
      <c r="Z64" s="36">
        <f>NETWORKDAYS.INTL($I64,$R64,"0000011",Holidays)</f>
        <v>26</v>
      </c>
      <c r="AA64" s="36" t="b">
        <f t="shared" si="14"/>
        <v>1</v>
      </c>
      <c r="AB64" s="36">
        <f t="shared" si="16"/>
        <v>26</v>
      </c>
      <c r="AC64" s="36"/>
    </row>
    <row r="65" spans="1:29" x14ac:dyDescent="0.3">
      <c r="A65" s="33" t="s">
        <v>312</v>
      </c>
      <c r="B65" s="33" t="s">
        <v>340</v>
      </c>
      <c r="C65" s="33">
        <v>545758</v>
      </c>
      <c r="D65" s="34">
        <v>43916</v>
      </c>
      <c r="E65" s="34">
        <f t="shared" si="1"/>
        <v>43921</v>
      </c>
      <c r="F65" s="34" t="str">
        <f t="shared" si="2"/>
        <v>Tuesday</v>
      </c>
      <c r="G65" s="34">
        <f t="shared" si="3"/>
        <v>43924</v>
      </c>
      <c r="H65" s="34" t="str">
        <f t="shared" si="4"/>
        <v>Friday</v>
      </c>
      <c r="I65" s="42">
        <f t="shared" si="15"/>
        <v>43924</v>
      </c>
      <c r="J65" s="42">
        <f t="shared" si="5"/>
        <v>43921</v>
      </c>
      <c r="K65" s="18">
        <f>WORKDAY($J65,5,Holidays)</f>
        <v>43928</v>
      </c>
      <c r="L65" s="18">
        <f t="shared" si="6"/>
        <v>43947</v>
      </c>
      <c r="M65" s="22" t="str">
        <f t="shared" si="7"/>
        <v>Sunday</v>
      </c>
      <c r="N65" s="18">
        <f t="shared" si="8"/>
        <v>43948</v>
      </c>
      <c r="O65" s="22" t="str">
        <f t="shared" si="9"/>
        <v>Monday</v>
      </c>
      <c r="P65" s="34" t="str">
        <f t="shared" si="10"/>
        <v>Friday</v>
      </c>
      <c r="Q65" s="34" t="str">
        <f t="shared" si="11"/>
        <v>Fri</v>
      </c>
      <c r="R65" s="34">
        <v>43929</v>
      </c>
      <c r="S65" s="33" t="s">
        <v>250</v>
      </c>
      <c r="T65" s="33">
        <v>215639</v>
      </c>
      <c r="U65" s="33" t="s">
        <v>251</v>
      </c>
      <c r="V65" s="37">
        <v>361.02</v>
      </c>
      <c r="W65" s="34" t="str">
        <f t="shared" si="12"/>
        <v>Mar</v>
      </c>
      <c r="X65" s="36">
        <f t="shared" si="13"/>
        <v>26</v>
      </c>
      <c r="Y65" s="36">
        <f>NETWORKDAYS($I65,$R65,Holidays)</f>
        <v>4</v>
      </c>
      <c r="Z65" s="36">
        <f>NETWORKDAYS.INTL($I65,$R65,"0000011",Holidays)</f>
        <v>4</v>
      </c>
      <c r="AA65" s="36" t="b">
        <f t="shared" si="14"/>
        <v>1</v>
      </c>
      <c r="AB65" s="36">
        <f t="shared" si="16"/>
        <v>4</v>
      </c>
      <c r="AC65" s="36"/>
    </row>
    <row r="66" spans="1:29" x14ac:dyDescent="0.3">
      <c r="A66" s="33" t="s">
        <v>313</v>
      </c>
      <c r="B66" s="33" t="s">
        <v>340</v>
      </c>
      <c r="C66" s="33">
        <v>545760</v>
      </c>
      <c r="D66" s="34">
        <v>43932</v>
      </c>
      <c r="E66" s="34">
        <f t="shared" si="1"/>
        <v>43937</v>
      </c>
      <c r="F66" s="34" t="str">
        <f t="shared" si="2"/>
        <v>Thursday</v>
      </c>
      <c r="G66" s="34">
        <f t="shared" si="3"/>
        <v>43941</v>
      </c>
      <c r="H66" s="34" t="str">
        <f t="shared" si="4"/>
        <v>Monday</v>
      </c>
      <c r="I66" s="42">
        <f t="shared" si="15"/>
        <v>43943</v>
      </c>
      <c r="J66" s="42">
        <f t="shared" si="5"/>
        <v>43951</v>
      </c>
      <c r="K66" s="18">
        <f>WORKDAY($J66,5,Holidays)</f>
        <v>43958</v>
      </c>
      <c r="L66" s="18">
        <f t="shared" si="6"/>
        <v>43962</v>
      </c>
      <c r="M66" s="22" t="str">
        <f t="shared" si="7"/>
        <v>Monday</v>
      </c>
      <c r="N66" s="18">
        <f t="shared" si="8"/>
        <v>43962</v>
      </c>
      <c r="O66" s="22" t="str">
        <f t="shared" si="9"/>
        <v>Monday</v>
      </c>
      <c r="P66" s="34" t="str">
        <f t="shared" si="10"/>
        <v>Wednesday</v>
      </c>
      <c r="Q66" s="34" t="str">
        <f t="shared" si="11"/>
        <v>Wed</v>
      </c>
      <c r="R66" s="34">
        <v>43948</v>
      </c>
      <c r="S66" s="33" t="s">
        <v>252</v>
      </c>
      <c r="T66" s="33">
        <v>328536</v>
      </c>
      <c r="U66" s="33" t="s">
        <v>253</v>
      </c>
      <c r="V66" s="37">
        <v>668.25</v>
      </c>
      <c r="W66" s="34" t="str">
        <f t="shared" si="12"/>
        <v>Apr</v>
      </c>
      <c r="X66" s="36">
        <f t="shared" si="13"/>
        <v>11</v>
      </c>
      <c r="Y66" s="36">
        <f>NETWORKDAYS($I66,$R66,Holidays)</f>
        <v>4</v>
      </c>
      <c r="Z66" s="36">
        <f>NETWORKDAYS.INTL($I66,$R66,"0000011",Holidays)</f>
        <v>4</v>
      </c>
      <c r="AA66" s="36" t="b">
        <f t="shared" si="14"/>
        <v>1</v>
      </c>
      <c r="AB66" s="36">
        <f t="shared" si="16"/>
        <v>4</v>
      </c>
      <c r="AC66" s="36"/>
    </row>
    <row r="67" spans="1:29" x14ac:dyDescent="0.3">
      <c r="A67" s="33" t="s">
        <v>314</v>
      </c>
      <c r="B67" s="33" t="s">
        <v>340</v>
      </c>
      <c r="C67" s="33">
        <v>545762</v>
      </c>
      <c r="D67" s="34">
        <v>43914</v>
      </c>
      <c r="E67" s="34">
        <f t="shared" si="1"/>
        <v>43919</v>
      </c>
      <c r="F67" s="34" t="str">
        <f t="shared" si="2"/>
        <v>Sunday</v>
      </c>
      <c r="G67" s="34">
        <f t="shared" si="3"/>
        <v>43922</v>
      </c>
      <c r="H67" s="34" t="str">
        <f t="shared" si="4"/>
        <v>Wednesday</v>
      </c>
      <c r="I67" s="42">
        <f t="shared" si="15"/>
        <v>43922</v>
      </c>
      <c r="J67" s="42">
        <f t="shared" si="5"/>
        <v>43921</v>
      </c>
      <c r="K67" s="18">
        <f>WORKDAY($J67,5,Holidays)</f>
        <v>43928</v>
      </c>
      <c r="L67" s="18">
        <f t="shared" si="6"/>
        <v>43945</v>
      </c>
      <c r="M67" s="22" t="str">
        <f t="shared" si="7"/>
        <v>Friday</v>
      </c>
      <c r="N67" s="18">
        <f t="shared" si="8"/>
        <v>43945</v>
      </c>
      <c r="O67" s="22" t="str">
        <f t="shared" si="9"/>
        <v>Friday</v>
      </c>
      <c r="P67" s="34" t="str">
        <f t="shared" si="10"/>
        <v>Wednesday</v>
      </c>
      <c r="Q67" s="34" t="str">
        <f t="shared" si="11"/>
        <v>Wed</v>
      </c>
      <c r="R67" s="34">
        <v>43933</v>
      </c>
      <c r="S67" s="33" t="s">
        <v>250</v>
      </c>
      <c r="T67" s="33">
        <v>210023</v>
      </c>
      <c r="U67" s="33" t="s">
        <v>251</v>
      </c>
      <c r="V67" s="37">
        <v>126.72</v>
      </c>
      <c r="W67" s="34" t="str">
        <f t="shared" si="12"/>
        <v>Mar</v>
      </c>
      <c r="X67" s="36">
        <f t="shared" si="13"/>
        <v>24</v>
      </c>
      <c r="Y67" s="36">
        <f>NETWORKDAYS($I67,$R67,Holidays)</f>
        <v>7</v>
      </c>
      <c r="Z67" s="36">
        <f>NETWORKDAYS.INTL($I67,$R67,"0000011",Holidays)</f>
        <v>7</v>
      </c>
      <c r="AA67" s="36" t="b">
        <f t="shared" si="14"/>
        <v>1</v>
      </c>
      <c r="AB67" s="36">
        <f t="shared" si="16"/>
        <v>7</v>
      </c>
      <c r="AC67" s="36"/>
    </row>
    <row r="68" spans="1:29" x14ac:dyDescent="0.3">
      <c r="A68" s="33" t="s">
        <v>315</v>
      </c>
      <c r="B68" s="33" t="s">
        <v>340</v>
      </c>
      <c r="C68" s="33">
        <v>545763</v>
      </c>
      <c r="D68" s="34">
        <v>43905</v>
      </c>
      <c r="E68" s="34">
        <f t="shared" si="1"/>
        <v>43910</v>
      </c>
      <c r="F68" s="34" t="str">
        <f t="shared" si="2"/>
        <v>Friday</v>
      </c>
      <c r="G68" s="34">
        <f t="shared" si="3"/>
        <v>43913</v>
      </c>
      <c r="H68" s="34" t="str">
        <f t="shared" si="4"/>
        <v>Monday</v>
      </c>
      <c r="I68" s="42">
        <f t="shared" si="15"/>
        <v>43913</v>
      </c>
      <c r="J68" s="42">
        <f t="shared" si="5"/>
        <v>43921</v>
      </c>
      <c r="K68" s="18">
        <f>WORKDAY($J68,5,Holidays)</f>
        <v>43928</v>
      </c>
      <c r="L68" s="18">
        <f t="shared" si="6"/>
        <v>43936</v>
      </c>
      <c r="M68" s="22" t="str">
        <f t="shared" si="7"/>
        <v>Wednesday</v>
      </c>
      <c r="N68" s="18">
        <f t="shared" si="8"/>
        <v>43936</v>
      </c>
      <c r="O68" s="22" t="str">
        <f t="shared" si="9"/>
        <v>Wednesday</v>
      </c>
      <c r="P68" s="34" t="str">
        <f t="shared" si="10"/>
        <v>Monday</v>
      </c>
      <c r="Q68" s="34" t="str">
        <f t="shared" si="11"/>
        <v>Mon</v>
      </c>
      <c r="R68" s="34">
        <v>43943</v>
      </c>
      <c r="S68" s="33" t="s">
        <v>252</v>
      </c>
      <c r="T68" s="33">
        <v>338938</v>
      </c>
      <c r="U68" s="33" t="s">
        <v>253</v>
      </c>
      <c r="V68" s="37">
        <v>1000.23</v>
      </c>
      <c r="W68" s="34" t="str">
        <f t="shared" si="12"/>
        <v>Mar</v>
      </c>
      <c r="X68" s="36">
        <f t="shared" si="13"/>
        <v>15</v>
      </c>
      <c r="Y68" s="36">
        <f>NETWORKDAYS($I68,$R68,Holidays)</f>
        <v>21</v>
      </c>
      <c r="Z68" s="36">
        <f>NETWORKDAYS.INTL($I68,$R68,"0000011",Holidays)</f>
        <v>21</v>
      </c>
      <c r="AA68" s="36" t="b">
        <f t="shared" si="14"/>
        <v>1</v>
      </c>
      <c r="AB68" s="36">
        <f t="shared" si="16"/>
        <v>21</v>
      </c>
      <c r="AC68" s="36"/>
    </row>
    <row r="69" spans="1:29" x14ac:dyDescent="0.3">
      <c r="A69" s="33" t="s">
        <v>316</v>
      </c>
      <c r="B69" s="33" t="s">
        <v>340</v>
      </c>
      <c r="C69" s="33">
        <v>545765</v>
      </c>
      <c r="D69" s="34">
        <v>43918</v>
      </c>
      <c r="E69" s="34">
        <f t="shared" si="1"/>
        <v>43923</v>
      </c>
      <c r="F69" s="34" t="str">
        <f t="shared" si="2"/>
        <v>Thursday</v>
      </c>
      <c r="G69" s="34">
        <f t="shared" si="3"/>
        <v>43927</v>
      </c>
      <c r="H69" s="34" t="str">
        <f t="shared" si="4"/>
        <v>Monday</v>
      </c>
      <c r="I69" s="42">
        <f t="shared" ref="I69:I100" si="17">WORKDAY.INTL(D69,6,"0100001",Holidays)</f>
        <v>43927</v>
      </c>
      <c r="J69" s="42">
        <f t="shared" si="5"/>
        <v>43921</v>
      </c>
      <c r="K69" s="18">
        <f>WORKDAY($J69,5,Holidays)</f>
        <v>43928</v>
      </c>
      <c r="L69" s="18">
        <f t="shared" si="6"/>
        <v>43949</v>
      </c>
      <c r="M69" s="22" t="str">
        <f t="shared" si="7"/>
        <v>Tuesday</v>
      </c>
      <c r="N69" s="18">
        <f t="shared" si="8"/>
        <v>43949</v>
      </c>
      <c r="O69" s="22" t="str">
        <f t="shared" si="9"/>
        <v>Tuesday</v>
      </c>
      <c r="P69" s="34" t="str">
        <f t="shared" si="10"/>
        <v>Monday</v>
      </c>
      <c r="Q69" s="34" t="str">
        <f t="shared" si="11"/>
        <v>Mon</v>
      </c>
      <c r="R69" s="34">
        <v>43939</v>
      </c>
      <c r="S69" s="33" t="s">
        <v>252</v>
      </c>
      <c r="T69" s="33">
        <v>320536</v>
      </c>
      <c r="U69" s="33" t="s">
        <v>253</v>
      </c>
      <c r="V69" s="37">
        <v>948.75</v>
      </c>
      <c r="W69" s="34" t="str">
        <f t="shared" si="12"/>
        <v>Mar</v>
      </c>
      <c r="X69" s="36">
        <f t="shared" si="13"/>
        <v>28</v>
      </c>
      <c r="Y69" s="36">
        <f>NETWORKDAYS($I69,$R69,Holidays)</f>
        <v>8</v>
      </c>
      <c r="Z69" s="36">
        <f>NETWORKDAYS.INTL($I69,$R69,"0000011",Holidays)</f>
        <v>8</v>
      </c>
      <c r="AA69" s="36" t="b">
        <f t="shared" si="14"/>
        <v>1</v>
      </c>
      <c r="AB69" s="36">
        <f t="shared" ref="AB69:AB88" si="18">NETWORKDAYS(I69,R69,Holidays)</f>
        <v>8</v>
      </c>
      <c r="AC69" s="36"/>
    </row>
    <row r="70" spans="1:29" x14ac:dyDescent="0.3">
      <c r="A70" s="33" t="s">
        <v>317</v>
      </c>
      <c r="B70" s="33" t="s">
        <v>340</v>
      </c>
      <c r="C70" s="33">
        <v>545767</v>
      </c>
      <c r="D70" s="34">
        <v>43904</v>
      </c>
      <c r="E70" s="34">
        <f t="shared" ref="E70:E88" si="19">$D70+5</f>
        <v>43909</v>
      </c>
      <c r="F70" s="34" t="str">
        <f t="shared" ref="F70:F88" si="20">TEXT($E70,"DDDD")</f>
        <v>Thursday</v>
      </c>
      <c r="G70" s="34">
        <f t="shared" ref="G70:G88" si="21">WORKDAY($D70,6)</f>
        <v>43913</v>
      </c>
      <c r="H70" s="34" t="str">
        <f t="shared" ref="H70:H88" si="22">TEXT($G70,"DDDD")</f>
        <v>Monday</v>
      </c>
      <c r="I70" s="42">
        <f t="shared" si="17"/>
        <v>43913</v>
      </c>
      <c r="J70" s="42">
        <f t="shared" ref="J70:J88" si="23">EOMONTH($D70,0)</f>
        <v>43921</v>
      </c>
      <c r="K70" s="18">
        <f>WORKDAY($J70,5,Holidays)</f>
        <v>43928</v>
      </c>
      <c r="L70" s="18">
        <f t="shared" ref="L70:L88" si="24">EDATE($D70,1)</f>
        <v>43935</v>
      </c>
      <c r="M70" s="22" t="str">
        <f t="shared" ref="M70:M88" si="25">TEXT($L70,"DDDD")</f>
        <v>Tuesday</v>
      </c>
      <c r="N70" s="18">
        <f t="shared" ref="N70:N92" si="26">WORKDAY($L70-1,1)</f>
        <v>43935</v>
      </c>
      <c r="O70" s="22" t="str">
        <f t="shared" ref="O70:O92" si="27">TEXT($N70,"DDDD")</f>
        <v>Tuesday</v>
      </c>
      <c r="P70" s="34" t="str">
        <f t="shared" ref="P70:P88" si="28">TEXT($I70,"DDDD")</f>
        <v>Monday</v>
      </c>
      <c r="Q70" s="34" t="str">
        <f t="shared" ref="Q70:Q88" si="29">TEXT(I70,"DDD")</f>
        <v>Mon</v>
      </c>
      <c r="R70" s="34">
        <v>43937</v>
      </c>
      <c r="S70" s="33" t="s">
        <v>252</v>
      </c>
      <c r="T70" s="33">
        <v>322800</v>
      </c>
      <c r="U70" s="33" t="s">
        <v>253</v>
      </c>
      <c r="V70" s="37">
        <v>446.49</v>
      </c>
      <c r="W70" s="34" t="str">
        <f t="shared" ref="W70:W88" si="30">TEXT(D70,"MMM")</f>
        <v>Mar</v>
      </c>
      <c r="X70" s="36">
        <f t="shared" ref="X70:X88" si="31">DAY(D70)</f>
        <v>14</v>
      </c>
      <c r="Y70" s="36">
        <f>NETWORKDAYS($I70,$R70,Holidays)</f>
        <v>17</v>
      </c>
      <c r="Z70" s="36">
        <f>NETWORKDAYS.INTL($I70,$R70,"0000011",Holidays)</f>
        <v>17</v>
      </c>
      <c r="AA70" s="36" t="b">
        <f t="shared" ref="AA70:AA88" si="32">$Y70=$Z70</f>
        <v>1</v>
      </c>
      <c r="AB70" s="36">
        <f t="shared" si="18"/>
        <v>17</v>
      </c>
      <c r="AC70" s="36"/>
    </row>
    <row r="71" spans="1:29" x14ac:dyDescent="0.3">
      <c r="A71" s="33" t="s">
        <v>318</v>
      </c>
      <c r="B71" s="33" t="s">
        <v>340</v>
      </c>
      <c r="C71" s="33">
        <v>545768</v>
      </c>
      <c r="D71" s="34">
        <v>43933</v>
      </c>
      <c r="E71" s="34">
        <f t="shared" si="19"/>
        <v>43938</v>
      </c>
      <c r="F71" s="34" t="str">
        <f t="shared" si="20"/>
        <v>Friday</v>
      </c>
      <c r="G71" s="34">
        <f t="shared" si="21"/>
        <v>43941</v>
      </c>
      <c r="H71" s="34" t="str">
        <f t="shared" si="22"/>
        <v>Monday</v>
      </c>
      <c r="I71" s="42">
        <f t="shared" si="17"/>
        <v>43943</v>
      </c>
      <c r="J71" s="42">
        <f t="shared" si="23"/>
        <v>43951</v>
      </c>
      <c r="K71" s="18">
        <f>WORKDAY($J71,5,Holidays)</f>
        <v>43958</v>
      </c>
      <c r="L71" s="18">
        <f t="shared" si="24"/>
        <v>43963</v>
      </c>
      <c r="M71" s="22" t="str">
        <f t="shared" si="25"/>
        <v>Tuesday</v>
      </c>
      <c r="N71" s="18">
        <f t="shared" si="26"/>
        <v>43963</v>
      </c>
      <c r="O71" s="22" t="str">
        <f t="shared" si="27"/>
        <v>Tuesday</v>
      </c>
      <c r="P71" s="34" t="str">
        <f t="shared" si="28"/>
        <v>Wednesday</v>
      </c>
      <c r="Q71" s="34" t="str">
        <f t="shared" si="29"/>
        <v>Wed</v>
      </c>
      <c r="R71" s="34">
        <v>43940</v>
      </c>
      <c r="S71" s="33" t="s">
        <v>252</v>
      </c>
      <c r="T71" s="33">
        <v>321358</v>
      </c>
      <c r="U71" s="33" t="s">
        <v>253</v>
      </c>
      <c r="V71" s="37">
        <v>242.22</v>
      </c>
      <c r="W71" s="34" t="str">
        <f t="shared" si="30"/>
        <v>Apr</v>
      </c>
      <c r="X71" s="36">
        <f t="shared" si="31"/>
        <v>12</v>
      </c>
      <c r="Y71" s="36">
        <f>NETWORKDAYS($I71,$R71,Holidays)</f>
        <v>-3</v>
      </c>
      <c r="Z71" s="36">
        <f>NETWORKDAYS.INTL($I71,$R71,"0000011",Holidays)</f>
        <v>-3</v>
      </c>
      <c r="AA71" s="36" t="b">
        <f t="shared" si="32"/>
        <v>1</v>
      </c>
      <c r="AB71" s="36">
        <f t="shared" si="18"/>
        <v>-3</v>
      </c>
      <c r="AC71" s="36"/>
    </row>
    <row r="72" spans="1:29" x14ac:dyDescent="0.3">
      <c r="A72" s="33" t="s">
        <v>319</v>
      </c>
      <c r="B72" s="33" t="s">
        <v>340</v>
      </c>
      <c r="C72" s="33">
        <v>545769</v>
      </c>
      <c r="D72" s="34">
        <v>43887</v>
      </c>
      <c r="E72" s="34">
        <f t="shared" si="19"/>
        <v>43892</v>
      </c>
      <c r="F72" s="34" t="str">
        <f t="shared" si="20"/>
        <v>Monday</v>
      </c>
      <c r="G72" s="34">
        <f t="shared" si="21"/>
        <v>43895</v>
      </c>
      <c r="H72" s="34" t="str">
        <f t="shared" si="22"/>
        <v>Thursday</v>
      </c>
      <c r="I72" s="42">
        <f t="shared" si="17"/>
        <v>43895</v>
      </c>
      <c r="J72" s="42">
        <f t="shared" si="23"/>
        <v>43890</v>
      </c>
      <c r="K72" s="18">
        <f>WORKDAY($J72,5,Holidays)</f>
        <v>43896</v>
      </c>
      <c r="L72" s="18">
        <f t="shared" si="24"/>
        <v>43916</v>
      </c>
      <c r="M72" s="22" t="str">
        <f t="shared" si="25"/>
        <v>Thursday</v>
      </c>
      <c r="N72" s="18">
        <f t="shared" si="26"/>
        <v>43916</v>
      </c>
      <c r="O72" s="22" t="str">
        <f t="shared" si="27"/>
        <v>Thursday</v>
      </c>
      <c r="P72" s="34" t="str">
        <f t="shared" si="28"/>
        <v>Thursday</v>
      </c>
      <c r="Q72" s="34" t="str">
        <f t="shared" si="29"/>
        <v>Thu</v>
      </c>
      <c r="R72" s="34">
        <v>43929</v>
      </c>
      <c r="S72" s="33" t="s">
        <v>252</v>
      </c>
      <c r="T72" s="33">
        <v>316190</v>
      </c>
      <c r="U72" s="33" t="s">
        <v>253</v>
      </c>
      <c r="V72" s="37">
        <v>600.6</v>
      </c>
      <c r="W72" s="34" t="str">
        <f t="shared" si="30"/>
        <v>Feb</v>
      </c>
      <c r="X72" s="36">
        <f t="shared" si="31"/>
        <v>26</v>
      </c>
      <c r="Y72" s="36">
        <f>NETWORKDAYS($I72,$R72,Holidays)</f>
        <v>25</v>
      </c>
      <c r="Z72" s="36">
        <f>NETWORKDAYS.INTL($I72,$R72,"0000011",Holidays)</f>
        <v>25</v>
      </c>
      <c r="AA72" s="36" t="b">
        <f t="shared" si="32"/>
        <v>1</v>
      </c>
      <c r="AB72" s="36">
        <f t="shared" si="18"/>
        <v>25</v>
      </c>
      <c r="AC72" s="36"/>
    </row>
    <row r="73" spans="1:29" x14ac:dyDescent="0.3">
      <c r="A73" s="33" t="s">
        <v>320</v>
      </c>
      <c r="B73" s="33" t="s">
        <v>340</v>
      </c>
      <c r="C73" s="33">
        <v>545770</v>
      </c>
      <c r="D73" s="34">
        <v>43905</v>
      </c>
      <c r="E73" s="34">
        <f t="shared" si="19"/>
        <v>43910</v>
      </c>
      <c r="F73" s="34" t="str">
        <f t="shared" si="20"/>
        <v>Friday</v>
      </c>
      <c r="G73" s="34">
        <f t="shared" si="21"/>
        <v>43913</v>
      </c>
      <c r="H73" s="34" t="str">
        <f t="shared" si="22"/>
        <v>Monday</v>
      </c>
      <c r="I73" s="42">
        <f t="shared" si="17"/>
        <v>43913</v>
      </c>
      <c r="J73" s="42">
        <f t="shared" si="23"/>
        <v>43921</v>
      </c>
      <c r="K73" s="18">
        <f>WORKDAY($J73,5,Holidays)</f>
        <v>43928</v>
      </c>
      <c r="L73" s="18">
        <f t="shared" si="24"/>
        <v>43936</v>
      </c>
      <c r="M73" s="22" t="str">
        <f t="shared" si="25"/>
        <v>Wednesday</v>
      </c>
      <c r="N73" s="18">
        <f t="shared" si="26"/>
        <v>43936</v>
      </c>
      <c r="O73" s="22" t="str">
        <f t="shared" si="27"/>
        <v>Wednesday</v>
      </c>
      <c r="P73" s="34" t="str">
        <f t="shared" si="28"/>
        <v>Monday</v>
      </c>
      <c r="Q73" s="34" t="str">
        <f t="shared" si="29"/>
        <v>Mon</v>
      </c>
      <c r="R73" s="34">
        <v>43942</v>
      </c>
      <c r="S73" s="33" t="s">
        <v>252</v>
      </c>
      <c r="T73" s="33">
        <v>327938</v>
      </c>
      <c r="U73" s="33" t="s">
        <v>253</v>
      </c>
      <c r="V73" s="37">
        <v>546.80999999999995</v>
      </c>
      <c r="W73" s="34" t="str">
        <f t="shared" si="30"/>
        <v>Mar</v>
      </c>
      <c r="X73" s="36">
        <f t="shared" si="31"/>
        <v>15</v>
      </c>
      <c r="Y73" s="36">
        <f>NETWORKDAYS($I73,$R73,Holidays)</f>
        <v>20</v>
      </c>
      <c r="Z73" s="36">
        <f>NETWORKDAYS.INTL($I73,$R73,"0000011",Holidays)</f>
        <v>20</v>
      </c>
      <c r="AA73" s="36" t="b">
        <f t="shared" si="32"/>
        <v>1</v>
      </c>
      <c r="AB73" s="36">
        <f t="shared" si="18"/>
        <v>20</v>
      </c>
      <c r="AC73" s="36"/>
    </row>
    <row r="74" spans="1:29" x14ac:dyDescent="0.3">
      <c r="A74" s="33" t="s">
        <v>321</v>
      </c>
      <c r="B74" s="33" t="s">
        <v>340</v>
      </c>
      <c r="C74" s="33">
        <v>545772</v>
      </c>
      <c r="D74" s="34">
        <v>43900</v>
      </c>
      <c r="E74" s="34">
        <f t="shared" si="19"/>
        <v>43905</v>
      </c>
      <c r="F74" s="34" t="str">
        <f t="shared" si="20"/>
        <v>Sunday</v>
      </c>
      <c r="G74" s="34">
        <f t="shared" si="21"/>
        <v>43908</v>
      </c>
      <c r="H74" s="34" t="str">
        <f t="shared" si="22"/>
        <v>Wednesday</v>
      </c>
      <c r="I74" s="42">
        <f t="shared" si="17"/>
        <v>43908</v>
      </c>
      <c r="J74" s="42">
        <f t="shared" si="23"/>
        <v>43921</v>
      </c>
      <c r="K74" s="18">
        <f>WORKDAY($J74,5,Holidays)</f>
        <v>43928</v>
      </c>
      <c r="L74" s="18">
        <f t="shared" si="24"/>
        <v>43931</v>
      </c>
      <c r="M74" s="22" t="str">
        <f t="shared" si="25"/>
        <v>Friday</v>
      </c>
      <c r="N74" s="18">
        <f t="shared" si="26"/>
        <v>43931</v>
      </c>
      <c r="O74" s="22" t="str">
        <f t="shared" si="27"/>
        <v>Friday</v>
      </c>
      <c r="P74" s="34" t="str">
        <f t="shared" si="28"/>
        <v>Wednesday</v>
      </c>
      <c r="Q74" s="34" t="str">
        <f t="shared" si="29"/>
        <v>Wed</v>
      </c>
      <c r="R74" s="34">
        <v>43931</v>
      </c>
      <c r="S74" s="33" t="s">
        <v>250</v>
      </c>
      <c r="T74" s="33">
        <v>234487</v>
      </c>
      <c r="U74" s="33" t="s">
        <v>251</v>
      </c>
      <c r="V74" s="37">
        <v>840.51</v>
      </c>
      <c r="W74" s="34" t="str">
        <f t="shared" si="30"/>
        <v>Mar</v>
      </c>
      <c r="X74" s="36">
        <f t="shared" si="31"/>
        <v>10</v>
      </c>
      <c r="Y74" s="36">
        <f>NETWORKDAYS($I74,$R74,Holidays)</f>
        <v>17</v>
      </c>
      <c r="Z74" s="36">
        <f>NETWORKDAYS.INTL($I74,$R74,"0000011",Holidays)</f>
        <v>17</v>
      </c>
      <c r="AA74" s="36" t="b">
        <f t="shared" si="32"/>
        <v>1</v>
      </c>
      <c r="AB74" s="36">
        <f t="shared" si="18"/>
        <v>17</v>
      </c>
      <c r="AC74" s="36"/>
    </row>
    <row r="75" spans="1:29" x14ac:dyDescent="0.3">
      <c r="A75" s="33" t="s">
        <v>322</v>
      </c>
      <c r="B75" s="33" t="s">
        <v>340</v>
      </c>
      <c r="C75" s="33">
        <v>545773</v>
      </c>
      <c r="D75" s="34">
        <v>43923</v>
      </c>
      <c r="E75" s="34">
        <f t="shared" si="19"/>
        <v>43928</v>
      </c>
      <c r="F75" s="34" t="str">
        <f t="shared" si="20"/>
        <v>Tuesday</v>
      </c>
      <c r="G75" s="34">
        <f t="shared" si="21"/>
        <v>43931</v>
      </c>
      <c r="H75" s="34" t="str">
        <f t="shared" si="22"/>
        <v>Friday</v>
      </c>
      <c r="I75" s="42">
        <f t="shared" si="17"/>
        <v>43936</v>
      </c>
      <c r="J75" s="42">
        <f t="shared" si="23"/>
        <v>43951</v>
      </c>
      <c r="K75" s="18">
        <f>WORKDAY($J75,5,Holidays)</f>
        <v>43958</v>
      </c>
      <c r="L75" s="18">
        <f t="shared" si="24"/>
        <v>43953</v>
      </c>
      <c r="M75" s="22" t="str">
        <f t="shared" si="25"/>
        <v>Saturday</v>
      </c>
      <c r="N75" s="18">
        <f t="shared" si="26"/>
        <v>43955</v>
      </c>
      <c r="O75" s="22" t="str">
        <f t="shared" si="27"/>
        <v>Monday</v>
      </c>
      <c r="P75" s="34" t="str">
        <f t="shared" si="28"/>
        <v>Wednesday</v>
      </c>
      <c r="Q75" s="34" t="str">
        <f t="shared" si="29"/>
        <v>Wed</v>
      </c>
      <c r="R75" s="34">
        <v>43951</v>
      </c>
      <c r="S75" s="33" t="s">
        <v>250</v>
      </c>
      <c r="T75" s="33">
        <v>231274</v>
      </c>
      <c r="U75" s="33" t="s">
        <v>251</v>
      </c>
      <c r="V75" s="37">
        <v>603.57000000000005</v>
      </c>
      <c r="W75" s="34" t="str">
        <f t="shared" si="30"/>
        <v>Apr</v>
      </c>
      <c r="X75" s="36">
        <f t="shared" si="31"/>
        <v>2</v>
      </c>
      <c r="Y75" s="36">
        <f>NETWORKDAYS($I75,$R75,Holidays)</f>
        <v>12</v>
      </c>
      <c r="Z75" s="36">
        <f>NETWORKDAYS.INTL($I75,$R75,"0000011",Holidays)</f>
        <v>12</v>
      </c>
      <c r="AA75" s="36" t="b">
        <f t="shared" si="32"/>
        <v>1</v>
      </c>
      <c r="AB75" s="36">
        <f t="shared" si="18"/>
        <v>12</v>
      </c>
      <c r="AC75" s="36"/>
    </row>
    <row r="76" spans="1:29" x14ac:dyDescent="0.3">
      <c r="A76" s="33" t="s">
        <v>323</v>
      </c>
      <c r="B76" s="33" t="s">
        <v>340</v>
      </c>
      <c r="C76" s="33">
        <v>545774</v>
      </c>
      <c r="D76" s="34">
        <v>43914</v>
      </c>
      <c r="E76" s="34">
        <f t="shared" si="19"/>
        <v>43919</v>
      </c>
      <c r="F76" s="34" t="str">
        <f t="shared" si="20"/>
        <v>Sunday</v>
      </c>
      <c r="G76" s="34">
        <f t="shared" si="21"/>
        <v>43922</v>
      </c>
      <c r="H76" s="34" t="str">
        <f t="shared" si="22"/>
        <v>Wednesday</v>
      </c>
      <c r="I76" s="42">
        <f t="shared" si="17"/>
        <v>43922</v>
      </c>
      <c r="J76" s="42">
        <f t="shared" si="23"/>
        <v>43921</v>
      </c>
      <c r="K76" s="18">
        <f>WORKDAY($J76,5,Holidays)</f>
        <v>43928</v>
      </c>
      <c r="L76" s="18">
        <f t="shared" si="24"/>
        <v>43945</v>
      </c>
      <c r="M76" s="22" t="str">
        <f t="shared" si="25"/>
        <v>Friday</v>
      </c>
      <c r="N76" s="18">
        <f t="shared" si="26"/>
        <v>43945</v>
      </c>
      <c r="O76" s="22" t="str">
        <f t="shared" si="27"/>
        <v>Friday</v>
      </c>
      <c r="P76" s="34" t="str">
        <f t="shared" si="28"/>
        <v>Wednesday</v>
      </c>
      <c r="Q76" s="34" t="str">
        <f t="shared" si="29"/>
        <v>Wed</v>
      </c>
      <c r="R76" s="34">
        <v>43944</v>
      </c>
      <c r="S76" s="33" t="s">
        <v>250</v>
      </c>
      <c r="T76" s="33">
        <v>224955</v>
      </c>
      <c r="U76" s="33" t="s">
        <v>251</v>
      </c>
      <c r="V76" s="37">
        <v>816.75</v>
      </c>
      <c r="W76" s="34" t="str">
        <f t="shared" si="30"/>
        <v>Mar</v>
      </c>
      <c r="X76" s="36">
        <f t="shared" si="31"/>
        <v>24</v>
      </c>
      <c r="Y76" s="36">
        <f>NETWORKDAYS($I76,$R76,Holidays)</f>
        <v>15</v>
      </c>
      <c r="Z76" s="36">
        <f>NETWORKDAYS.INTL($I76,$R76,"0000011",Holidays)</f>
        <v>15</v>
      </c>
      <c r="AA76" s="36" t="b">
        <f t="shared" si="32"/>
        <v>1</v>
      </c>
      <c r="AB76" s="36">
        <f t="shared" si="18"/>
        <v>15</v>
      </c>
      <c r="AC76" s="36"/>
    </row>
    <row r="77" spans="1:29" x14ac:dyDescent="0.3">
      <c r="A77" s="33" t="s">
        <v>324</v>
      </c>
      <c r="B77" s="33" t="s">
        <v>340</v>
      </c>
      <c r="C77" s="33">
        <v>545775</v>
      </c>
      <c r="D77" s="34">
        <v>43912</v>
      </c>
      <c r="E77" s="34">
        <f t="shared" si="19"/>
        <v>43917</v>
      </c>
      <c r="F77" s="34" t="str">
        <f t="shared" si="20"/>
        <v>Friday</v>
      </c>
      <c r="G77" s="34">
        <f t="shared" si="21"/>
        <v>43920</v>
      </c>
      <c r="H77" s="34" t="str">
        <f t="shared" si="22"/>
        <v>Monday</v>
      </c>
      <c r="I77" s="42">
        <f t="shared" si="17"/>
        <v>43920</v>
      </c>
      <c r="J77" s="42">
        <f t="shared" si="23"/>
        <v>43921</v>
      </c>
      <c r="K77" s="18">
        <f>WORKDAY($J77,5,Holidays)</f>
        <v>43928</v>
      </c>
      <c r="L77" s="18">
        <f t="shared" si="24"/>
        <v>43943</v>
      </c>
      <c r="M77" s="22" t="str">
        <f t="shared" si="25"/>
        <v>Wednesday</v>
      </c>
      <c r="N77" s="18">
        <f t="shared" si="26"/>
        <v>43943</v>
      </c>
      <c r="O77" s="22" t="str">
        <f t="shared" si="27"/>
        <v>Wednesday</v>
      </c>
      <c r="P77" s="34" t="str">
        <f t="shared" si="28"/>
        <v>Monday</v>
      </c>
      <c r="Q77" s="34" t="str">
        <f t="shared" si="29"/>
        <v>Mon</v>
      </c>
      <c r="R77" s="34">
        <v>43951</v>
      </c>
      <c r="S77" s="33" t="s">
        <v>250</v>
      </c>
      <c r="T77" s="33">
        <v>217275</v>
      </c>
      <c r="U77" s="33" t="s">
        <v>251</v>
      </c>
      <c r="V77" s="37">
        <v>1065.57</v>
      </c>
      <c r="W77" s="34" t="str">
        <f t="shared" si="30"/>
        <v>Mar</v>
      </c>
      <c r="X77" s="36">
        <f t="shared" si="31"/>
        <v>22</v>
      </c>
      <c r="Y77" s="36">
        <f>NETWORKDAYS($I77,$R77,Holidays)</f>
        <v>22</v>
      </c>
      <c r="Z77" s="36">
        <f>NETWORKDAYS.INTL($I77,$R77,"0000011",Holidays)</f>
        <v>22</v>
      </c>
      <c r="AA77" s="36" t="b">
        <f t="shared" si="32"/>
        <v>1</v>
      </c>
      <c r="AB77" s="36">
        <f t="shared" si="18"/>
        <v>22</v>
      </c>
      <c r="AC77" s="36"/>
    </row>
    <row r="78" spans="1:29" x14ac:dyDescent="0.3">
      <c r="A78" s="33" t="s">
        <v>325</v>
      </c>
      <c r="B78" s="33" t="s">
        <v>340</v>
      </c>
      <c r="C78" s="33">
        <v>545776</v>
      </c>
      <c r="D78" s="34">
        <v>43919</v>
      </c>
      <c r="E78" s="34">
        <f t="shared" si="19"/>
        <v>43924</v>
      </c>
      <c r="F78" s="34" t="str">
        <f t="shared" si="20"/>
        <v>Friday</v>
      </c>
      <c r="G78" s="34">
        <f t="shared" si="21"/>
        <v>43927</v>
      </c>
      <c r="H78" s="34" t="str">
        <f t="shared" si="22"/>
        <v>Monday</v>
      </c>
      <c r="I78" s="42">
        <f t="shared" si="17"/>
        <v>43927</v>
      </c>
      <c r="J78" s="42">
        <f t="shared" si="23"/>
        <v>43921</v>
      </c>
      <c r="K78" s="18">
        <f>WORKDAY($J78,5,Holidays)</f>
        <v>43928</v>
      </c>
      <c r="L78" s="18">
        <f t="shared" si="24"/>
        <v>43950</v>
      </c>
      <c r="M78" s="22" t="str">
        <f t="shared" si="25"/>
        <v>Wednesday</v>
      </c>
      <c r="N78" s="18">
        <f t="shared" si="26"/>
        <v>43950</v>
      </c>
      <c r="O78" s="22" t="str">
        <f t="shared" si="27"/>
        <v>Wednesday</v>
      </c>
      <c r="P78" s="34" t="str">
        <f t="shared" si="28"/>
        <v>Monday</v>
      </c>
      <c r="Q78" s="34" t="str">
        <f t="shared" si="29"/>
        <v>Mon</v>
      </c>
      <c r="R78" s="34">
        <v>43925</v>
      </c>
      <c r="S78" s="33" t="s">
        <v>250</v>
      </c>
      <c r="T78" s="33">
        <v>226240</v>
      </c>
      <c r="U78" s="33" t="s">
        <v>251</v>
      </c>
      <c r="V78" s="37">
        <v>523.38</v>
      </c>
      <c r="W78" s="34" t="str">
        <f t="shared" si="30"/>
        <v>Mar</v>
      </c>
      <c r="X78" s="36">
        <f t="shared" si="31"/>
        <v>29</v>
      </c>
      <c r="Y78" s="36">
        <f>NETWORKDAYS($I78,$R78,Holidays)</f>
        <v>-1</v>
      </c>
      <c r="Z78" s="36">
        <f>NETWORKDAYS.INTL($I78,$R78,"0000011",Holidays)</f>
        <v>-1</v>
      </c>
      <c r="AA78" s="36" t="b">
        <f t="shared" si="32"/>
        <v>1</v>
      </c>
      <c r="AB78" s="36">
        <f t="shared" si="18"/>
        <v>-1</v>
      </c>
      <c r="AC78" s="36"/>
    </row>
    <row r="79" spans="1:29" x14ac:dyDescent="0.3">
      <c r="A79" s="33" t="s">
        <v>326</v>
      </c>
      <c r="B79" s="33" t="s">
        <v>340</v>
      </c>
      <c r="C79" s="33">
        <v>545778</v>
      </c>
      <c r="D79" s="34">
        <v>43890</v>
      </c>
      <c r="E79" s="34">
        <f t="shared" si="19"/>
        <v>43895</v>
      </c>
      <c r="F79" s="34" t="str">
        <f t="shared" si="20"/>
        <v>Thursday</v>
      </c>
      <c r="G79" s="34">
        <f t="shared" si="21"/>
        <v>43899</v>
      </c>
      <c r="H79" s="34" t="str">
        <f t="shared" si="22"/>
        <v>Monday</v>
      </c>
      <c r="I79" s="42">
        <f t="shared" si="17"/>
        <v>43899</v>
      </c>
      <c r="J79" s="42">
        <f t="shared" si="23"/>
        <v>43890</v>
      </c>
      <c r="K79" s="18">
        <f>WORKDAY($J79,5,Holidays)</f>
        <v>43896</v>
      </c>
      <c r="L79" s="18">
        <f t="shared" si="24"/>
        <v>43919</v>
      </c>
      <c r="M79" s="22" t="str">
        <f t="shared" si="25"/>
        <v>Sunday</v>
      </c>
      <c r="N79" s="18">
        <f t="shared" si="26"/>
        <v>43920</v>
      </c>
      <c r="O79" s="22" t="str">
        <f t="shared" si="27"/>
        <v>Monday</v>
      </c>
      <c r="P79" s="34" t="str">
        <f t="shared" si="28"/>
        <v>Monday</v>
      </c>
      <c r="Q79" s="34" t="str">
        <f t="shared" si="29"/>
        <v>Mon</v>
      </c>
      <c r="R79" s="34">
        <v>43932</v>
      </c>
      <c r="S79" s="33" t="s">
        <v>252</v>
      </c>
      <c r="T79" s="33">
        <v>325643</v>
      </c>
      <c r="U79" s="33" t="s">
        <v>253</v>
      </c>
      <c r="V79" s="37">
        <v>650.42999999999995</v>
      </c>
      <c r="W79" s="34" t="str">
        <f t="shared" si="30"/>
        <v>Feb</v>
      </c>
      <c r="X79" s="36">
        <f t="shared" si="31"/>
        <v>29</v>
      </c>
      <c r="Y79" s="36">
        <f>NETWORKDAYS($I79,$R79,Holidays)</f>
        <v>24</v>
      </c>
      <c r="Z79" s="36">
        <f>NETWORKDAYS.INTL($I79,$R79,"0000011",Holidays)</f>
        <v>24</v>
      </c>
      <c r="AA79" s="36" t="b">
        <f t="shared" si="32"/>
        <v>1</v>
      </c>
      <c r="AB79" s="36">
        <f t="shared" si="18"/>
        <v>24</v>
      </c>
      <c r="AC79" s="36"/>
    </row>
    <row r="80" spans="1:29" x14ac:dyDescent="0.3">
      <c r="A80" s="33" t="s">
        <v>327</v>
      </c>
      <c r="B80" s="33" t="s">
        <v>340</v>
      </c>
      <c r="C80" s="33">
        <v>545780</v>
      </c>
      <c r="D80" s="34">
        <v>43934</v>
      </c>
      <c r="E80" s="34">
        <f t="shared" si="19"/>
        <v>43939</v>
      </c>
      <c r="F80" s="34" t="str">
        <f t="shared" si="20"/>
        <v>Saturday</v>
      </c>
      <c r="G80" s="34">
        <f t="shared" si="21"/>
        <v>43942</v>
      </c>
      <c r="H80" s="34" t="str">
        <f t="shared" si="22"/>
        <v>Tuesday</v>
      </c>
      <c r="I80" s="42">
        <f t="shared" si="17"/>
        <v>43943</v>
      </c>
      <c r="J80" s="42">
        <f t="shared" si="23"/>
        <v>43951</v>
      </c>
      <c r="K80" s="18">
        <f>WORKDAY($J80,5,Holidays)</f>
        <v>43958</v>
      </c>
      <c r="L80" s="18">
        <f t="shared" si="24"/>
        <v>43964</v>
      </c>
      <c r="M80" s="22" t="str">
        <f t="shared" si="25"/>
        <v>Wednesday</v>
      </c>
      <c r="N80" s="18">
        <f t="shared" si="26"/>
        <v>43964</v>
      </c>
      <c r="O80" s="22" t="str">
        <f t="shared" si="27"/>
        <v>Wednesday</v>
      </c>
      <c r="P80" s="34" t="str">
        <f t="shared" si="28"/>
        <v>Wednesday</v>
      </c>
      <c r="Q80" s="34" t="str">
        <f t="shared" si="29"/>
        <v>Wed</v>
      </c>
      <c r="R80" s="34">
        <v>43943</v>
      </c>
      <c r="S80" s="33" t="s">
        <v>252</v>
      </c>
      <c r="T80" s="33">
        <v>312800</v>
      </c>
      <c r="U80" s="33" t="s">
        <v>253</v>
      </c>
      <c r="V80" s="37">
        <v>809.49</v>
      </c>
      <c r="W80" s="34" t="str">
        <f t="shared" si="30"/>
        <v>Apr</v>
      </c>
      <c r="X80" s="36">
        <f t="shared" si="31"/>
        <v>13</v>
      </c>
      <c r="Y80" s="36">
        <f>NETWORKDAYS($I80,$R80,Holidays)</f>
        <v>1</v>
      </c>
      <c r="Z80" s="36">
        <f>NETWORKDAYS.INTL($I80,$R80,"0000011",Holidays)</f>
        <v>1</v>
      </c>
      <c r="AA80" s="36" t="b">
        <f t="shared" si="32"/>
        <v>1</v>
      </c>
      <c r="AB80" s="36">
        <f t="shared" si="18"/>
        <v>1</v>
      </c>
      <c r="AC80" s="36"/>
    </row>
    <row r="81" spans="1:29" x14ac:dyDescent="0.3">
      <c r="A81" s="33" t="s">
        <v>328</v>
      </c>
      <c r="B81" s="33" t="s">
        <v>340</v>
      </c>
      <c r="C81" s="33">
        <v>545781</v>
      </c>
      <c r="D81" s="34">
        <v>43901</v>
      </c>
      <c r="E81" s="34">
        <f t="shared" si="19"/>
        <v>43906</v>
      </c>
      <c r="F81" s="34" t="str">
        <f t="shared" si="20"/>
        <v>Monday</v>
      </c>
      <c r="G81" s="34">
        <f t="shared" si="21"/>
        <v>43909</v>
      </c>
      <c r="H81" s="34" t="str">
        <f t="shared" si="22"/>
        <v>Thursday</v>
      </c>
      <c r="I81" s="42">
        <f t="shared" si="17"/>
        <v>43909</v>
      </c>
      <c r="J81" s="42">
        <f t="shared" si="23"/>
        <v>43921</v>
      </c>
      <c r="K81" s="18">
        <f>WORKDAY($J81,5,Holidays)</f>
        <v>43928</v>
      </c>
      <c r="L81" s="18">
        <f t="shared" si="24"/>
        <v>43932</v>
      </c>
      <c r="M81" s="22" t="str">
        <f t="shared" si="25"/>
        <v>Saturday</v>
      </c>
      <c r="N81" s="18">
        <f t="shared" si="26"/>
        <v>43934</v>
      </c>
      <c r="O81" s="22" t="str">
        <f t="shared" si="27"/>
        <v>Monday</v>
      </c>
      <c r="P81" s="34" t="str">
        <f t="shared" si="28"/>
        <v>Thursday</v>
      </c>
      <c r="Q81" s="34" t="str">
        <f t="shared" si="29"/>
        <v>Thu</v>
      </c>
      <c r="R81" s="34">
        <v>43943</v>
      </c>
      <c r="S81" s="33" t="s">
        <v>252</v>
      </c>
      <c r="T81" s="33">
        <v>338807</v>
      </c>
      <c r="U81" s="33" t="s">
        <v>253</v>
      </c>
      <c r="V81" s="37">
        <v>424.38</v>
      </c>
      <c r="W81" s="34" t="str">
        <f t="shared" si="30"/>
        <v>Mar</v>
      </c>
      <c r="X81" s="36">
        <f t="shared" si="31"/>
        <v>11</v>
      </c>
      <c r="Y81" s="36">
        <f>NETWORKDAYS($I81,$R81,Holidays)</f>
        <v>23</v>
      </c>
      <c r="Z81" s="36">
        <f>NETWORKDAYS.INTL($I81,$R81,"0000011",Holidays)</f>
        <v>23</v>
      </c>
      <c r="AA81" s="36" t="b">
        <f t="shared" si="32"/>
        <v>1</v>
      </c>
      <c r="AB81" s="36">
        <f t="shared" si="18"/>
        <v>23</v>
      </c>
      <c r="AC81" s="36"/>
    </row>
    <row r="82" spans="1:29" x14ac:dyDescent="0.3">
      <c r="A82" s="33" t="s">
        <v>329</v>
      </c>
      <c r="B82" s="33" t="s">
        <v>340</v>
      </c>
      <c r="C82" s="33">
        <v>545783</v>
      </c>
      <c r="D82" s="34">
        <v>43933</v>
      </c>
      <c r="E82" s="34">
        <f t="shared" si="19"/>
        <v>43938</v>
      </c>
      <c r="F82" s="34" t="str">
        <f t="shared" si="20"/>
        <v>Friday</v>
      </c>
      <c r="G82" s="34">
        <f t="shared" si="21"/>
        <v>43941</v>
      </c>
      <c r="H82" s="34" t="str">
        <f t="shared" si="22"/>
        <v>Monday</v>
      </c>
      <c r="I82" s="42">
        <f t="shared" si="17"/>
        <v>43943</v>
      </c>
      <c r="J82" s="42">
        <f t="shared" si="23"/>
        <v>43951</v>
      </c>
      <c r="K82" s="18">
        <f>WORKDAY($J82,5,Holidays)</f>
        <v>43958</v>
      </c>
      <c r="L82" s="18">
        <f t="shared" si="24"/>
        <v>43963</v>
      </c>
      <c r="M82" s="22" t="str">
        <f t="shared" si="25"/>
        <v>Tuesday</v>
      </c>
      <c r="N82" s="18">
        <f t="shared" si="26"/>
        <v>43963</v>
      </c>
      <c r="O82" s="22" t="str">
        <f t="shared" si="27"/>
        <v>Tuesday</v>
      </c>
      <c r="P82" s="34" t="str">
        <f t="shared" si="28"/>
        <v>Wednesday</v>
      </c>
      <c r="Q82" s="34" t="str">
        <f t="shared" si="29"/>
        <v>Wed</v>
      </c>
      <c r="R82" s="34">
        <v>43935</v>
      </c>
      <c r="S82" s="33" t="s">
        <v>250</v>
      </c>
      <c r="T82" s="33">
        <v>239476</v>
      </c>
      <c r="U82" s="33" t="s">
        <v>251</v>
      </c>
      <c r="V82" s="37">
        <v>955.68</v>
      </c>
      <c r="W82" s="34" t="str">
        <f t="shared" si="30"/>
        <v>Apr</v>
      </c>
      <c r="X82" s="36">
        <f t="shared" si="31"/>
        <v>12</v>
      </c>
      <c r="Y82" s="36">
        <f>NETWORKDAYS($I82,$R82,Holidays)</f>
        <v>-7</v>
      </c>
      <c r="Z82" s="36">
        <f>NETWORKDAYS.INTL($I82,$R82,"0000011",Holidays)</f>
        <v>-7</v>
      </c>
      <c r="AA82" s="36" t="b">
        <f t="shared" si="32"/>
        <v>1</v>
      </c>
      <c r="AB82" s="36">
        <f t="shared" si="18"/>
        <v>-7</v>
      </c>
      <c r="AC82" s="36"/>
    </row>
    <row r="83" spans="1:29" x14ac:dyDescent="0.3">
      <c r="A83" s="33" t="s">
        <v>330</v>
      </c>
      <c r="B83" s="33" t="s">
        <v>340</v>
      </c>
      <c r="C83" s="33">
        <v>545784</v>
      </c>
      <c r="D83" s="34">
        <v>43942</v>
      </c>
      <c r="E83" s="34">
        <f t="shared" si="19"/>
        <v>43947</v>
      </c>
      <c r="F83" s="34" t="str">
        <f t="shared" si="20"/>
        <v>Sunday</v>
      </c>
      <c r="G83" s="34">
        <f t="shared" si="21"/>
        <v>43950</v>
      </c>
      <c r="H83" s="34" t="str">
        <f t="shared" si="22"/>
        <v>Wednesday</v>
      </c>
      <c r="I83" s="42">
        <f t="shared" si="17"/>
        <v>43951</v>
      </c>
      <c r="J83" s="42">
        <f t="shared" si="23"/>
        <v>43951</v>
      </c>
      <c r="K83" s="18">
        <f>WORKDAY($J83,5,Holidays)</f>
        <v>43958</v>
      </c>
      <c r="L83" s="18">
        <f t="shared" si="24"/>
        <v>43972</v>
      </c>
      <c r="M83" s="22" t="str">
        <f t="shared" si="25"/>
        <v>Thursday</v>
      </c>
      <c r="N83" s="18">
        <f t="shared" si="26"/>
        <v>43972</v>
      </c>
      <c r="O83" s="22" t="str">
        <f t="shared" si="27"/>
        <v>Thursday</v>
      </c>
      <c r="P83" s="34" t="str">
        <f t="shared" si="28"/>
        <v>Thursday</v>
      </c>
      <c r="Q83" s="34" t="str">
        <f t="shared" si="29"/>
        <v>Thu</v>
      </c>
      <c r="R83" s="34">
        <v>43950</v>
      </c>
      <c r="S83" s="33" t="s">
        <v>250</v>
      </c>
      <c r="T83" s="33">
        <v>213693</v>
      </c>
      <c r="U83" s="33" t="s">
        <v>251</v>
      </c>
      <c r="V83" s="37">
        <v>764.28</v>
      </c>
      <c r="W83" s="34" t="str">
        <f t="shared" si="30"/>
        <v>Apr</v>
      </c>
      <c r="X83" s="36">
        <f t="shared" si="31"/>
        <v>21</v>
      </c>
      <c r="Y83" s="36">
        <f>NETWORKDAYS($I83,$R83,Holidays)</f>
        <v>-2</v>
      </c>
      <c r="Z83" s="36">
        <f>NETWORKDAYS.INTL($I83,$R83,"0000011",Holidays)</f>
        <v>-2</v>
      </c>
      <c r="AA83" s="36" t="b">
        <f t="shared" si="32"/>
        <v>1</v>
      </c>
      <c r="AB83" s="36">
        <f t="shared" si="18"/>
        <v>-2</v>
      </c>
      <c r="AC83" s="36"/>
    </row>
    <row r="84" spans="1:29" x14ac:dyDescent="0.3">
      <c r="A84" s="33" t="s">
        <v>331</v>
      </c>
      <c r="B84" s="33" t="s">
        <v>340</v>
      </c>
      <c r="C84" s="33">
        <v>545785</v>
      </c>
      <c r="D84" s="34">
        <v>43897</v>
      </c>
      <c r="E84" s="34">
        <f t="shared" si="19"/>
        <v>43902</v>
      </c>
      <c r="F84" s="34" t="str">
        <f t="shared" si="20"/>
        <v>Thursday</v>
      </c>
      <c r="G84" s="34">
        <f t="shared" si="21"/>
        <v>43906</v>
      </c>
      <c r="H84" s="34" t="str">
        <f t="shared" si="22"/>
        <v>Monday</v>
      </c>
      <c r="I84" s="42">
        <f t="shared" si="17"/>
        <v>43906</v>
      </c>
      <c r="J84" s="42">
        <f t="shared" si="23"/>
        <v>43921</v>
      </c>
      <c r="K84" s="18">
        <f>WORKDAY($J84,5,Holidays)</f>
        <v>43928</v>
      </c>
      <c r="L84" s="18">
        <f t="shared" si="24"/>
        <v>43928</v>
      </c>
      <c r="M84" s="22" t="str">
        <f t="shared" si="25"/>
        <v>Tuesday</v>
      </c>
      <c r="N84" s="18">
        <f t="shared" si="26"/>
        <v>43928</v>
      </c>
      <c r="O84" s="22" t="str">
        <f t="shared" si="27"/>
        <v>Tuesday</v>
      </c>
      <c r="P84" s="34" t="str">
        <f t="shared" si="28"/>
        <v>Monday</v>
      </c>
      <c r="Q84" s="34" t="str">
        <f t="shared" si="29"/>
        <v>Mon</v>
      </c>
      <c r="R84" s="34">
        <v>43926</v>
      </c>
      <c r="S84" s="33" t="s">
        <v>250</v>
      </c>
      <c r="T84" s="33">
        <v>235040</v>
      </c>
      <c r="U84" s="33" t="s">
        <v>251</v>
      </c>
      <c r="V84" s="37">
        <v>335.61</v>
      </c>
      <c r="W84" s="34" t="str">
        <f t="shared" si="30"/>
        <v>Mar</v>
      </c>
      <c r="X84" s="36">
        <f t="shared" si="31"/>
        <v>7</v>
      </c>
      <c r="Y84" s="36">
        <f>NETWORKDAYS($I84,$R84,Holidays)</f>
        <v>15</v>
      </c>
      <c r="Z84" s="36">
        <f>NETWORKDAYS.INTL($I84,$R84,"0000011",Holidays)</f>
        <v>15</v>
      </c>
      <c r="AA84" s="36" t="b">
        <f t="shared" si="32"/>
        <v>1</v>
      </c>
      <c r="AB84" s="36">
        <f t="shared" si="18"/>
        <v>15</v>
      </c>
      <c r="AC84" s="36"/>
    </row>
    <row r="85" spans="1:29" x14ac:dyDescent="0.3">
      <c r="A85" s="33" t="s">
        <v>332</v>
      </c>
      <c r="B85" s="33" t="s">
        <v>340</v>
      </c>
      <c r="C85" s="33">
        <v>545786</v>
      </c>
      <c r="D85" s="34">
        <v>43898</v>
      </c>
      <c r="E85" s="34">
        <f t="shared" si="19"/>
        <v>43903</v>
      </c>
      <c r="F85" s="34" t="str">
        <f t="shared" si="20"/>
        <v>Friday</v>
      </c>
      <c r="G85" s="34">
        <f t="shared" si="21"/>
        <v>43906</v>
      </c>
      <c r="H85" s="34" t="str">
        <f t="shared" si="22"/>
        <v>Monday</v>
      </c>
      <c r="I85" s="42">
        <f t="shared" si="17"/>
        <v>43906</v>
      </c>
      <c r="J85" s="42">
        <f t="shared" si="23"/>
        <v>43921</v>
      </c>
      <c r="K85" s="18">
        <f>WORKDAY($J85,5,Holidays)</f>
        <v>43928</v>
      </c>
      <c r="L85" s="18">
        <f t="shared" si="24"/>
        <v>43929</v>
      </c>
      <c r="M85" s="22" t="str">
        <f t="shared" si="25"/>
        <v>Wednesday</v>
      </c>
      <c r="N85" s="18">
        <f t="shared" si="26"/>
        <v>43929</v>
      </c>
      <c r="O85" s="22" t="str">
        <f t="shared" si="27"/>
        <v>Wednesday</v>
      </c>
      <c r="P85" s="34" t="str">
        <f t="shared" si="28"/>
        <v>Monday</v>
      </c>
      <c r="Q85" s="34" t="str">
        <f t="shared" si="29"/>
        <v>Mon</v>
      </c>
      <c r="R85" s="34">
        <v>43940</v>
      </c>
      <c r="S85" s="33" t="s">
        <v>250</v>
      </c>
      <c r="T85" s="33">
        <v>211771</v>
      </c>
      <c r="U85" s="33" t="s">
        <v>251</v>
      </c>
      <c r="V85" s="37">
        <v>763.29</v>
      </c>
      <c r="W85" s="34" t="str">
        <f t="shared" si="30"/>
        <v>Mar</v>
      </c>
      <c r="X85" s="36">
        <f t="shared" si="31"/>
        <v>8</v>
      </c>
      <c r="Y85" s="36">
        <f>NETWORKDAYS($I85,$R85,Holidays)</f>
        <v>23</v>
      </c>
      <c r="Z85" s="36">
        <f>NETWORKDAYS.INTL($I85,$R85,"0000011",Holidays)</f>
        <v>23</v>
      </c>
      <c r="AA85" s="36" t="b">
        <f t="shared" si="32"/>
        <v>1</v>
      </c>
      <c r="AB85" s="36">
        <f t="shared" si="18"/>
        <v>23</v>
      </c>
      <c r="AC85" s="36"/>
    </row>
    <row r="86" spans="1:29" x14ac:dyDescent="0.3">
      <c r="A86" s="33" t="s">
        <v>333</v>
      </c>
      <c r="B86" s="33" t="s">
        <v>340</v>
      </c>
      <c r="C86" s="33">
        <v>545788</v>
      </c>
      <c r="D86" s="34">
        <v>43919</v>
      </c>
      <c r="E86" s="34">
        <f t="shared" si="19"/>
        <v>43924</v>
      </c>
      <c r="F86" s="34" t="str">
        <f t="shared" si="20"/>
        <v>Friday</v>
      </c>
      <c r="G86" s="34">
        <f t="shared" si="21"/>
        <v>43927</v>
      </c>
      <c r="H86" s="34" t="str">
        <f t="shared" si="22"/>
        <v>Monday</v>
      </c>
      <c r="I86" s="42">
        <f t="shared" si="17"/>
        <v>43927</v>
      </c>
      <c r="J86" s="42">
        <f t="shared" si="23"/>
        <v>43921</v>
      </c>
      <c r="K86" s="18">
        <f>WORKDAY($J86,5,Holidays)</f>
        <v>43928</v>
      </c>
      <c r="L86" s="18">
        <f t="shared" si="24"/>
        <v>43950</v>
      </c>
      <c r="M86" s="22" t="str">
        <f t="shared" si="25"/>
        <v>Wednesday</v>
      </c>
      <c r="N86" s="18">
        <f t="shared" si="26"/>
        <v>43950</v>
      </c>
      <c r="O86" s="22" t="str">
        <f t="shared" si="27"/>
        <v>Wednesday</v>
      </c>
      <c r="P86" s="34" t="str">
        <f t="shared" si="28"/>
        <v>Monday</v>
      </c>
      <c r="Q86" s="34" t="str">
        <f t="shared" si="29"/>
        <v>Mon</v>
      </c>
      <c r="R86" s="34">
        <v>43933</v>
      </c>
      <c r="S86" s="33" t="s">
        <v>252</v>
      </c>
      <c r="T86" s="33">
        <v>326543</v>
      </c>
      <c r="U86" s="33" t="s">
        <v>253</v>
      </c>
      <c r="V86" s="37">
        <v>446.16</v>
      </c>
      <c r="W86" s="34" t="str">
        <f t="shared" si="30"/>
        <v>Mar</v>
      </c>
      <c r="X86" s="36">
        <f t="shared" si="31"/>
        <v>29</v>
      </c>
      <c r="Y86" s="36">
        <f>NETWORKDAYS($I86,$R86,Holidays)</f>
        <v>4</v>
      </c>
      <c r="Z86" s="36">
        <f>NETWORKDAYS.INTL($I86,$R86,"0000011",Holidays)</f>
        <v>4</v>
      </c>
      <c r="AA86" s="36" t="b">
        <f t="shared" si="32"/>
        <v>1</v>
      </c>
      <c r="AB86" s="36">
        <f t="shared" si="18"/>
        <v>4</v>
      </c>
      <c r="AC86" s="36"/>
    </row>
    <row r="87" spans="1:29" x14ac:dyDescent="0.3">
      <c r="A87" s="33" t="s">
        <v>334</v>
      </c>
      <c r="B87" s="33" t="s">
        <v>340</v>
      </c>
      <c r="C87" s="33">
        <v>545789</v>
      </c>
      <c r="D87" s="34">
        <v>43898</v>
      </c>
      <c r="E87" s="34">
        <f t="shared" si="19"/>
        <v>43903</v>
      </c>
      <c r="F87" s="34" t="str">
        <f t="shared" si="20"/>
        <v>Friday</v>
      </c>
      <c r="G87" s="34">
        <f t="shared" si="21"/>
        <v>43906</v>
      </c>
      <c r="H87" s="34" t="str">
        <f t="shared" si="22"/>
        <v>Monday</v>
      </c>
      <c r="I87" s="42">
        <f t="shared" si="17"/>
        <v>43906</v>
      </c>
      <c r="J87" s="42">
        <f t="shared" si="23"/>
        <v>43921</v>
      </c>
      <c r="K87" s="18">
        <f>WORKDAY($J87,5,Holidays)</f>
        <v>43928</v>
      </c>
      <c r="L87" s="18">
        <f t="shared" si="24"/>
        <v>43929</v>
      </c>
      <c r="M87" s="22" t="str">
        <f t="shared" si="25"/>
        <v>Wednesday</v>
      </c>
      <c r="N87" s="18">
        <f t="shared" si="26"/>
        <v>43929</v>
      </c>
      <c r="O87" s="22" t="str">
        <f t="shared" si="27"/>
        <v>Wednesday</v>
      </c>
      <c r="P87" s="34" t="str">
        <f t="shared" si="28"/>
        <v>Monday</v>
      </c>
      <c r="Q87" s="34" t="str">
        <f t="shared" si="29"/>
        <v>Mon</v>
      </c>
      <c r="R87" s="34">
        <v>43941</v>
      </c>
      <c r="S87" s="33" t="s">
        <v>252</v>
      </c>
      <c r="T87" s="33">
        <v>338553</v>
      </c>
      <c r="U87" s="33" t="s">
        <v>253</v>
      </c>
      <c r="V87" s="37">
        <v>1032.24</v>
      </c>
      <c r="W87" s="34" t="str">
        <f t="shared" si="30"/>
        <v>Mar</v>
      </c>
      <c r="X87" s="36">
        <f t="shared" si="31"/>
        <v>8</v>
      </c>
      <c r="Y87" s="36">
        <f>NETWORKDAYS($I87,$R87,Holidays)</f>
        <v>24</v>
      </c>
      <c r="Z87" s="36">
        <f>NETWORKDAYS.INTL($I87,$R87,"0000011",Holidays)</f>
        <v>24</v>
      </c>
      <c r="AA87" s="36" t="b">
        <f t="shared" si="32"/>
        <v>1</v>
      </c>
      <c r="AB87" s="36">
        <f t="shared" si="18"/>
        <v>24</v>
      </c>
      <c r="AC87" s="36"/>
    </row>
    <row r="88" spans="1:29" x14ac:dyDescent="0.3">
      <c r="A88" s="33" t="s">
        <v>335</v>
      </c>
      <c r="B88" s="33" t="s">
        <v>340</v>
      </c>
      <c r="C88" s="33">
        <v>545790</v>
      </c>
      <c r="D88" s="34">
        <v>43915</v>
      </c>
      <c r="E88" s="34">
        <f t="shared" si="19"/>
        <v>43920</v>
      </c>
      <c r="F88" s="34" t="str">
        <f t="shared" si="20"/>
        <v>Monday</v>
      </c>
      <c r="G88" s="34">
        <f t="shared" si="21"/>
        <v>43923</v>
      </c>
      <c r="H88" s="34" t="str">
        <f t="shared" si="22"/>
        <v>Thursday</v>
      </c>
      <c r="I88" s="42">
        <f t="shared" si="17"/>
        <v>43923</v>
      </c>
      <c r="J88" s="42">
        <f t="shared" si="23"/>
        <v>43921</v>
      </c>
      <c r="K88" s="18">
        <f>WORKDAY($J88,5,Holidays)</f>
        <v>43928</v>
      </c>
      <c r="L88" s="18">
        <f t="shared" si="24"/>
        <v>43946</v>
      </c>
      <c r="M88" s="22" t="str">
        <f t="shared" si="25"/>
        <v>Saturday</v>
      </c>
      <c r="N88" s="18">
        <f t="shared" si="26"/>
        <v>43948</v>
      </c>
      <c r="O88" s="22" t="str">
        <f t="shared" si="27"/>
        <v>Monday</v>
      </c>
      <c r="P88" s="34" t="str">
        <f t="shared" si="28"/>
        <v>Thursday</v>
      </c>
      <c r="Q88" s="34" t="str">
        <f t="shared" si="29"/>
        <v>Thu</v>
      </c>
      <c r="R88" s="34">
        <v>43933</v>
      </c>
      <c r="S88" s="33" t="s">
        <v>250</v>
      </c>
      <c r="T88" s="33">
        <v>213342</v>
      </c>
      <c r="U88" s="33" t="s">
        <v>251</v>
      </c>
      <c r="V88" s="37">
        <v>533.28</v>
      </c>
      <c r="W88" s="34" t="str">
        <f t="shared" si="30"/>
        <v>Mar</v>
      </c>
      <c r="X88" s="36">
        <f t="shared" si="31"/>
        <v>25</v>
      </c>
      <c r="Y88" s="36">
        <f>NETWORKDAYS($I88,$R88,Holidays)</f>
        <v>6</v>
      </c>
      <c r="Z88" s="36">
        <f>NETWORKDAYS.INTL($I88,$R88,"0000011",Holidays)</f>
        <v>6</v>
      </c>
      <c r="AA88" s="36" t="b">
        <f t="shared" si="32"/>
        <v>1</v>
      </c>
      <c r="AB88" s="36">
        <f t="shared" si="18"/>
        <v>6</v>
      </c>
      <c r="AC88" s="36"/>
    </row>
    <row r="89" spans="1:29" x14ac:dyDescent="0.3">
      <c r="E89" s="28" t="s">
        <v>409</v>
      </c>
      <c r="F89" s="22">
        <f>COUNTIF($F$5:$F$88,"Saturday")</f>
        <v>14</v>
      </c>
      <c r="G89" s="20"/>
      <c r="H89" s="20"/>
      <c r="J89"/>
      <c r="K89" s="18"/>
      <c r="L89" s="18" t="s">
        <v>409</v>
      </c>
      <c r="M89" s="22">
        <f>COUNTIF($M$5:$M$88,"Saturday")</f>
        <v>14</v>
      </c>
      <c r="N89" s="18"/>
      <c r="O89" s="22"/>
      <c r="Y89"/>
      <c r="Z89"/>
      <c r="AA89"/>
    </row>
    <row r="90" spans="1:29" x14ac:dyDescent="0.3">
      <c r="E90" s="28" t="s">
        <v>408</v>
      </c>
      <c r="F90" s="22">
        <f>COUNTIF($F$5:$F$88,"Sunday")</f>
        <v>13</v>
      </c>
      <c r="G90" s="20" t="s">
        <v>408</v>
      </c>
      <c r="H90" s="20">
        <f>COUNTIF($H$5:$H$88,"Sunday")</f>
        <v>0</v>
      </c>
      <c r="J90"/>
      <c r="K90" s="18"/>
      <c r="L90" s="18" t="s">
        <v>408</v>
      </c>
      <c r="M90" s="22">
        <f>COUNTIF($M5:$M$88,"Sunday")</f>
        <v>7</v>
      </c>
      <c r="N90" s="18"/>
      <c r="O90" s="22"/>
      <c r="Y90"/>
      <c r="Z90"/>
      <c r="AA90"/>
    </row>
    <row r="91" spans="1:29" x14ac:dyDescent="0.3">
      <c r="E91" s="28" t="s">
        <v>404</v>
      </c>
      <c r="F91" s="22">
        <f>SUM($F$89:$F$90)</f>
        <v>27</v>
      </c>
      <c r="G91" s="20" t="s">
        <v>409</v>
      </c>
      <c r="H91" s="20">
        <f>COUNTIF($H$5:$H$88,"Saturday")</f>
        <v>0</v>
      </c>
      <c r="J91"/>
      <c r="K91" s="18"/>
      <c r="L91" s="18"/>
      <c r="M91" s="22"/>
      <c r="N91" s="18"/>
      <c r="O91" s="22"/>
      <c r="Y91"/>
      <c r="Z91"/>
      <c r="AA91"/>
    </row>
    <row r="92" spans="1:29" x14ac:dyDescent="0.3">
      <c r="E92" s="28" t="s">
        <v>405</v>
      </c>
      <c r="F92" s="22" cm="1">
        <f t="array" ref="F92">SUM(COUNTIF($D$5:$D$88,Holidays))</f>
        <v>4</v>
      </c>
      <c r="G92" s="20" t="s">
        <v>405</v>
      </c>
      <c r="H92" s="20" cm="1">
        <f t="array" ref="H92">SUM(COUNTIF($H$5:$H$88,Holidays))</f>
        <v>0</v>
      </c>
      <c r="J92"/>
      <c r="K92" s="18"/>
      <c r="L92" s="18"/>
      <c r="M92" s="22"/>
      <c r="N92" s="18"/>
      <c r="O92" s="22"/>
      <c r="Y92"/>
      <c r="Z92"/>
      <c r="AA92"/>
    </row>
    <row r="93" spans="1:29" x14ac:dyDescent="0.3">
      <c r="E93" s="28" t="s">
        <v>406</v>
      </c>
      <c r="F93" s="22">
        <f>SUM($F$91,$F$92)</f>
        <v>31</v>
      </c>
      <c r="G93" s="22"/>
      <c r="H93" s="22"/>
      <c r="J93"/>
    </row>
    <row r="94" spans="1:29" x14ac:dyDescent="0.3">
      <c r="F94" s="22"/>
      <c r="G94" s="22"/>
      <c r="H94" s="22"/>
    </row>
    <row r="95" spans="1:29" x14ac:dyDescent="0.3">
      <c r="F95" s="22"/>
      <c r="G95" s="22"/>
      <c r="H95" s="22"/>
    </row>
    <row r="96" spans="1:29" x14ac:dyDescent="0.3">
      <c r="F96" s="22"/>
      <c r="G96" s="22"/>
      <c r="H96" s="22"/>
    </row>
    <row r="97" spans="2:8" x14ac:dyDescent="0.3">
      <c r="B97" s="20" t="s">
        <v>413</v>
      </c>
      <c r="F97" s="22"/>
      <c r="G97" s="22"/>
      <c r="H97" s="22"/>
    </row>
    <row r="98" spans="2:8" x14ac:dyDescent="0.3">
      <c r="B98" s="20" t="s">
        <v>414</v>
      </c>
      <c r="F98" s="22"/>
      <c r="G98" s="22"/>
      <c r="H98" s="22"/>
    </row>
    <row r="99" spans="2:8" x14ac:dyDescent="0.3">
      <c r="F99" s="22"/>
      <c r="G99" s="22"/>
      <c r="H99" s="22"/>
    </row>
    <row r="100" spans="2:8" x14ac:dyDescent="0.3">
      <c r="F100" s="22"/>
      <c r="G100" s="22"/>
      <c r="H100" s="22"/>
    </row>
    <row r="101" spans="2:8" x14ac:dyDescent="0.3">
      <c r="F101" s="22"/>
      <c r="G101" s="22"/>
      <c r="H101" s="22"/>
    </row>
    <row r="102" spans="2:8" x14ac:dyDescent="0.3">
      <c r="F102" s="22"/>
      <c r="G102" s="22"/>
      <c r="H102" s="22"/>
    </row>
    <row r="103" spans="2:8" x14ac:dyDescent="0.3">
      <c r="F103" s="22"/>
      <c r="G103" s="22"/>
      <c r="H103" s="22"/>
    </row>
    <row r="104" spans="2:8" x14ac:dyDescent="0.3">
      <c r="F104" s="22"/>
      <c r="G104" s="22"/>
      <c r="H104" s="22"/>
    </row>
    <row r="105" spans="2:8" x14ac:dyDescent="0.3">
      <c r="F105" s="22"/>
      <c r="G105" s="22"/>
      <c r="H105" s="22"/>
    </row>
    <row r="106" spans="2:8" x14ac:dyDescent="0.3">
      <c r="F106" s="22"/>
      <c r="G106" s="22"/>
      <c r="H106" s="22"/>
    </row>
  </sheetData>
  <sortState xmlns:xlrd2="http://schemas.microsoft.com/office/spreadsheetml/2017/richdata2" ref="D5:R88">
    <sortCondition ref="R5:R88"/>
  </sortState>
  <phoneticPr fontId="4" type="noConversion"/>
  <conditionalFormatting sqref="A5:J88 P5:AC88">
    <cfRule type="expression" dxfId="0" priority="13">
      <formula>$U5=$W$2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9" sqref="B9"/>
    </sheetView>
  </sheetViews>
  <sheetFormatPr defaultRowHeight="15.6" x14ac:dyDescent="0.3"/>
  <cols>
    <col min="1" max="1" width="22.44140625" style="20" customWidth="1"/>
    <col min="2" max="4" width="19.44140625" style="20" customWidth="1"/>
    <col min="5" max="16384" width="8.88671875" style="20"/>
  </cols>
  <sheetData>
    <row r="1" spans="1:4" ht="16.2" thickBot="1" x14ac:dyDescent="0.35">
      <c r="A1" s="38" t="s">
        <v>346</v>
      </c>
      <c r="B1" s="38"/>
      <c r="C1" s="38"/>
      <c r="D1" s="38"/>
    </row>
    <row r="2" spans="1:4" ht="16.2" thickTop="1" x14ac:dyDescent="0.3"/>
    <row r="3" spans="1:4" x14ac:dyDescent="0.3">
      <c r="A3" s="20" t="s">
        <v>348</v>
      </c>
      <c r="B3" s="21"/>
    </row>
    <row r="4" spans="1:4" x14ac:dyDescent="0.3">
      <c r="A4" s="20" t="s">
        <v>347</v>
      </c>
      <c r="B4" s="21"/>
    </row>
    <row r="5" spans="1:4" x14ac:dyDescent="0.3">
      <c r="A5" s="20" t="s">
        <v>349</v>
      </c>
      <c r="B5" s="21"/>
    </row>
    <row r="7" spans="1:4" x14ac:dyDescent="0.3">
      <c r="A7" s="39" t="s">
        <v>350</v>
      </c>
      <c r="B7" s="40" t="s">
        <v>351</v>
      </c>
      <c r="C7" s="40" t="s">
        <v>352</v>
      </c>
      <c r="D7" s="40" t="s">
        <v>353</v>
      </c>
    </row>
    <row r="8" spans="1:4" x14ac:dyDescent="0.3">
      <c r="A8" s="20" t="s">
        <v>251</v>
      </c>
      <c r="D8" s="41"/>
    </row>
    <row r="9" spans="1:4" x14ac:dyDescent="0.3">
      <c r="A9" s="20" t="s">
        <v>253</v>
      </c>
      <c r="D9" s="41"/>
    </row>
    <row r="10" spans="1:4" x14ac:dyDescent="0.3">
      <c r="D10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5" sqref="G15"/>
    </sheetView>
  </sheetViews>
  <sheetFormatPr defaultRowHeight="14.4" x14ac:dyDescent="0.3"/>
  <cols>
    <col min="1" max="1" width="13.33203125" style="3" customWidth="1"/>
    <col min="2" max="2" width="9" style="1"/>
    <col min="3" max="3" width="24.5546875" customWidth="1"/>
  </cols>
  <sheetData>
    <row r="1" spans="1:3" ht="20.399999999999999" thickBot="1" x14ac:dyDescent="0.45">
      <c r="A1" s="7" t="s">
        <v>380</v>
      </c>
      <c r="B1" s="7"/>
      <c r="C1" s="7"/>
    </row>
    <row r="2" spans="1:3" ht="15" thickTop="1" x14ac:dyDescent="0.3"/>
    <row r="3" spans="1:3" x14ac:dyDescent="0.3">
      <c r="A3" s="4" t="s">
        <v>365</v>
      </c>
      <c r="B3" s="5" t="s">
        <v>366</v>
      </c>
      <c r="C3" s="6" t="s">
        <v>367</v>
      </c>
    </row>
    <row r="4" spans="1:3" x14ac:dyDescent="0.3">
      <c r="A4" s="3">
        <v>43831</v>
      </c>
      <c r="B4" s="1" t="str">
        <f>TEXT(A4,"ddd")</f>
        <v>Wed</v>
      </c>
      <c r="C4" t="s">
        <v>368</v>
      </c>
    </row>
    <row r="5" spans="1:3" x14ac:dyDescent="0.3">
      <c r="A5" s="3">
        <v>43857</v>
      </c>
      <c r="B5" s="1" t="str">
        <f t="shared" ref="B5:B15" si="0">TEXT(A5,"ddd")</f>
        <v>Mon</v>
      </c>
      <c r="C5" t="s">
        <v>369</v>
      </c>
    </row>
    <row r="6" spans="1:3" x14ac:dyDescent="0.3">
      <c r="A6" s="3">
        <v>43931</v>
      </c>
      <c r="B6" s="1" t="str">
        <f t="shared" si="0"/>
        <v>Fri</v>
      </c>
      <c r="C6" t="s">
        <v>371</v>
      </c>
    </row>
    <row r="7" spans="1:3" x14ac:dyDescent="0.3">
      <c r="A7" s="3">
        <v>43932</v>
      </c>
      <c r="B7" s="1" t="str">
        <f t="shared" si="0"/>
        <v>Sat</v>
      </c>
      <c r="C7" t="s">
        <v>372</v>
      </c>
    </row>
    <row r="8" spans="1:3" x14ac:dyDescent="0.3">
      <c r="A8" s="3">
        <v>43933</v>
      </c>
      <c r="B8" s="1" t="str">
        <f t="shared" si="0"/>
        <v>Sun</v>
      </c>
      <c r="C8" t="s">
        <v>373</v>
      </c>
    </row>
    <row r="9" spans="1:3" x14ac:dyDescent="0.3">
      <c r="A9" s="3">
        <v>43934</v>
      </c>
      <c r="B9" s="1" t="str">
        <f t="shared" si="0"/>
        <v>Mon</v>
      </c>
      <c r="C9" t="s">
        <v>374</v>
      </c>
    </row>
    <row r="10" spans="1:3" x14ac:dyDescent="0.3">
      <c r="A10" s="3">
        <v>43946</v>
      </c>
      <c r="B10" s="1" t="str">
        <f t="shared" si="0"/>
        <v>Sat</v>
      </c>
      <c r="C10" t="s">
        <v>375</v>
      </c>
    </row>
    <row r="11" spans="1:3" x14ac:dyDescent="0.3">
      <c r="A11" s="3">
        <v>43990</v>
      </c>
      <c r="B11" s="1" t="str">
        <f t="shared" si="0"/>
        <v>Mon</v>
      </c>
      <c r="C11" t="s">
        <v>376</v>
      </c>
    </row>
    <row r="12" spans="1:3" x14ac:dyDescent="0.3">
      <c r="A12" s="3">
        <v>44109</v>
      </c>
      <c r="B12" s="1" t="str">
        <f t="shared" si="0"/>
        <v>Mon</v>
      </c>
      <c r="C12" t="s">
        <v>370</v>
      </c>
    </row>
    <row r="13" spans="1:3" x14ac:dyDescent="0.3">
      <c r="A13" s="3">
        <v>44190</v>
      </c>
      <c r="B13" s="1" t="str">
        <f t="shared" si="0"/>
        <v>Fri</v>
      </c>
      <c r="C13" t="s">
        <v>377</v>
      </c>
    </row>
    <row r="14" spans="1:3" x14ac:dyDescent="0.3">
      <c r="A14" s="3">
        <v>44191</v>
      </c>
      <c r="B14" s="1" t="str">
        <f t="shared" si="0"/>
        <v>Sat</v>
      </c>
      <c r="C14" t="s">
        <v>378</v>
      </c>
    </row>
    <row r="15" spans="1:3" x14ac:dyDescent="0.3">
      <c r="A15" s="3">
        <v>44193</v>
      </c>
      <c r="B15" s="1" t="str">
        <f t="shared" si="0"/>
        <v>Mon</v>
      </c>
      <c r="C15" t="s">
        <v>379</v>
      </c>
    </row>
    <row r="19" spans="1:3" x14ac:dyDescent="0.3">
      <c r="A19" t="s">
        <v>396</v>
      </c>
      <c r="B19"/>
    </row>
    <row r="20" spans="1:3" x14ac:dyDescent="0.3">
      <c r="A20" s="6" t="s">
        <v>397</v>
      </c>
      <c r="B20" s="6" t="s">
        <v>398</v>
      </c>
      <c r="C20" s="6"/>
    </row>
    <row r="21" spans="1:3" x14ac:dyDescent="0.3">
      <c r="A21" t="s">
        <v>381</v>
      </c>
      <c r="B21" t="s">
        <v>382</v>
      </c>
    </row>
    <row r="22" spans="1:3" x14ac:dyDescent="0.3">
      <c r="A22">
        <v>2</v>
      </c>
      <c r="B22" t="s">
        <v>383</v>
      </c>
    </row>
    <row r="23" spans="1:3" x14ac:dyDescent="0.3">
      <c r="A23">
        <v>3</v>
      </c>
      <c r="B23" t="s">
        <v>384</v>
      </c>
    </row>
    <row r="24" spans="1:3" x14ac:dyDescent="0.3">
      <c r="A24">
        <v>4</v>
      </c>
      <c r="B24" t="s">
        <v>385</v>
      </c>
    </row>
    <row r="25" spans="1:3" x14ac:dyDescent="0.3">
      <c r="A25">
        <v>5</v>
      </c>
      <c r="B25" t="s">
        <v>386</v>
      </c>
    </row>
    <row r="26" spans="1:3" x14ac:dyDescent="0.3">
      <c r="A26">
        <v>6</v>
      </c>
      <c r="B26" t="s">
        <v>387</v>
      </c>
    </row>
    <row r="27" spans="1:3" x14ac:dyDescent="0.3">
      <c r="A27">
        <v>7</v>
      </c>
      <c r="B27" t="s">
        <v>388</v>
      </c>
    </row>
    <row r="28" spans="1:3" x14ac:dyDescent="0.3">
      <c r="A28">
        <v>11</v>
      </c>
      <c r="B28" t="s">
        <v>389</v>
      </c>
    </row>
    <row r="29" spans="1:3" x14ac:dyDescent="0.3">
      <c r="A29">
        <v>12</v>
      </c>
      <c r="B29" t="s">
        <v>390</v>
      </c>
    </row>
    <row r="30" spans="1:3" x14ac:dyDescent="0.3">
      <c r="A30">
        <v>13</v>
      </c>
      <c r="B30" t="s">
        <v>391</v>
      </c>
    </row>
    <row r="31" spans="1:3" x14ac:dyDescent="0.3">
      <c r="A31">
        <v>14</v>
      </c>
      <c r="B31" t="s">
        <v>392</v>
      </c>
    </row>
    <row r="32" spans="1:3" x14ac:dyDescent="0.3">
      <c r="A32">
        <v>15</v>
      </c>
      <c r="B32" t="s">
        <v>393</v>
      </c>
    </row>
    <row r="33" spans="1:2" x14ac:dyDescent="0.3">
      <c r="A33">
        <v>16</v>
      </c>
      <c r="B33" t="s">
        <v>394</v>
      </c>
    </row>
    <row r="34" spans="1:2" x14ac:dyDescent="0.3">
      <c r="A34">
        <v>17</v>
      </c>
      <c r="B34" t="s">
        <v>395</v>
      </c>
    </row>
    <row r="35" spans="1:2" x14ac:dyDescent="0.3">
      <c r="A35" s="3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 Karunananthan</cp:lastModifiedBy>
  <dcterms:created xsi:type="dcterms:W3CDTF">2019-12-02T06:01:41Z</dcterms:created>
  <dcterms:modified xsi:type="dcterms:W3CDTF">2022-05-01T14:35:55Z</dcterms:modified>
</cp:coreProperties>
</file>