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4-Workbooks\"/>
    </mc:Choice>
  </mc:AlternateContent>
  <xr:revisionPtr revIDLastSave="0" documentId="13_ncr:1_{66B24CDD-7D06-4CA1-A6B1-CE8B1917B83B}" xr6:coauthVersionLast="47" xr6:coauthVersionMax="47" xr10:uidLastSave="{00000000-0000-0000-0000-000000000000}"/>
  <bookViews>
    <workbookView xWindow="-108" yWindow="-108" windowWidth="22080" windowHeight="13176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Statement'!$A$1:$N$37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5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Report'!$N$5:$N$88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Report'!$H$5:$H$88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6" i="2" l="1"/>
  <c r="P60" i="2"/>
  <c r="P5" i="2"/>
  <c r="P34" i="2"/>
  <c r="P39" i="2"/>
  <c r="P26" i="2"/>
  <c r="P42" i="2"/>
  <c r="P9" i="2"/>
  <c r="P70" i="2"/>
  <c r="P81" i="2"/>
  <c r="P63" i="2"/>
  <c r="P83" i="2"/>
  <c r="P18" i="2"/>
  <c r="P40" i="2"/>
  <c r="P35" i="2"/>
  <c r="P16" i="2"/>
  <c r="P24" i="2"/>
  <c r="P37" i="2"/>
  <c r="P77" i="2"/>
  <c r="P52" i="2"/>
  <c r="P50" i="2"/>
  <c r="P3" i="2"/>
  <c r="P46" i="2"/>
  <c r="P78" i="2"/>
  <c r="P82" i="2"/>
  <c r="P71" i="2"/>
  <c r="P61" i="2"/>
  <c r="P44" i="2"/>
  <c r="P36" i="2"/>
  <c r="P31" i="2"/>
  <c r="P69" i="2"/>
  <c r="P74" i="2"/>
  <c r="P80" i="2"/>
  <c r="P22" i="2"/>
  <c r="P76" i="2"/>
  <c r="P15" i="2"/>
  <c r="P43" i="2"/>
  <c r="P27" i="2"/>
  <c r="P56" i="2"/>
  <c r="P51" i="2"/>
  <c r="P12" i="2"/>
  <c r="P21" i="2"/>
  <c r="P25" i="2"/>
  <c r="P79" i="2"/>
  <c r="P30" i="2"/>
  <c r="P64" i="2"/>
  <c r="P10" i="2"/>
  <c r="P7" i="2"/>
  <c r="P53" i="2"/>
  <c r="P47" i="2"/>
  <c r="P17" i="2"/>
  <c r="P49" i="2"/>
  <c r="P62" i="2"/>
  <c r="P84" i="2"/>
  <c r="P33" i="2"/>
  <c r="P72" i="2"/>
  <c r="P2" i="2"/>
  <c r="P19" i="2"/>
  <c r="P41" i="2"/>
  <c r="P45" i="2"/>
  <c r="P68" i="2"/>
  <c r="P73" i="2"/>
  <c r="P13" i="2"/>
  <c r="P85" i="2"/>
  <c r="P6" i="2"/>
  <c r="P8" i="2"/>
  <c r="P28" i="2"/>
  <c r="P38" i="2"/>
  <c r="P20" i="2"/>
  <c r="P23" i="2"/>
  <c r="P55" i="2"/>
  <c r="P65" i="2"/>
  <c r="P57" i="2"/>
  <c r="P48" i="2"/>
  <c r="P67" i="2"/>
  <c r="P14" i="2"/>
  <c r="P11" i="2"/>
  <c r="P32" i="2"/>
  <c r="P54" i="2"/>
  <c r="P58" i="2"/>
  <c r="P75" i="2"/>
  <c r="P59" i="2"/>
  <c r="P29" i="2"/>
  <c r="P4" i="2"/>
  <c r="P66" i="2"/>
  <c r="J89" i="1"/>
  <c r="P86" i="2" l="1"/>
  <c r="R60" i="2"/>
  <c r="R5" i="2"/>
  <c r="R34" i="2"/>
  <c r="R39" i="2"/>
  <c r="R26" i="2"/>
  <c r="R42" i="2"/>
  <c r="R9" i="2"/>
  <c r="R70" i="2"/>
  <c r="R81" i="2"/>
  <c r="R63" i="2"/>
  <c r="R83" i="2"/>
  <c r="R18" i="2"/>
  <c r="R40" i="2"/>
  <c r="R35" i="2"/>
  <c r="R16" i="2"/>
  <c r="R24" i="2"/>
  <c r="R37" i="2"/>
  <c r="R77" i="2"/>
  <c r="R52" i="2"/>
  <c r="R50" i="2"/>
  <c r="R3" i="2"/>
  <c r="R46" i="2"/>
  <c r="R78" i="2"/>
  <c r="R82" i="2"/>
  <c r="R71" i="2"/>
  <c r="R61" i="2"/>
  <c r="R44" i="2"/>
  <c r="R36" i="2"/>
  <c r="R31" i="2"/>
  <c r="R69" i="2"/>
  <c r="R74" i="2"/>
  <c r="R80" i="2"/>
  <c r="R22" i="2"/>
  <c r="R76" i="2"/>
  <c r="R15" i="2"/>
  <c r="R43" i="2"/>
  <c r="R27" i="2"/>
  <c r="R56" i="2"/>
  <c r="R51" i="2"/>
  <c r="R12" i="2"/>
  <c r="R21" i="2"/>
  <c r="R25" i="2"/>
  <c r="R79" i="2"/>
  <c r="R30" i="2"/>
  <c r="R64" i="2"/>
  <c r="R10" i="2"/>
  <c r="R7" i="2"/>
  <c r="R53" i="2"/>
  <c r="R47" i="2"/>
  <c r="R17" i="2"/>
  <c r="R49" i="2"/>
  <c r="R62" i="2"/>
  <c r="R84" i="2"/>
  <c r="R33" i="2"/>
  <c r="R72" i="2"/>
  <c r="R2" i="2"/>
  <c r="R19" i="2"/>
  <c r="R41" i="2"/>
  <c r="R45" i="2"/>
  <c r="R68" i="2"/>
  <c r="R73" i="2"/>
  <c r="R13" i="2"/>
  <c r="R85" i="2"/>
  <c r="R6" i="2"/>
  <c r="R8" i="2"/>
  <c r="R28" i="2"/>
  <c r="R38" i="2"/>
  <c r="R20" i="2"/>
  <c r="R23" i="2"/>
  <c r="R55" i="2"/>
  <c r="R65" i="2"/>
  <c r="R57" i="2"/>
  <c r="R48" i="2"/>
  <c r="R67" i="2"/>
  <c r="R14" i="2"/>
  <c r="R11" i="2"/>
  <c r="R32" i="2"/>
  <c r="R54" i="2"/>
  <c r="R58" i="2"/>
  <c r="R75" i="2"/>
  <c r="R59" i="2"/>
  <c r="R29" i="2"/>
  <c r="R4" i="2"/>
  <c r="R66" i="2"/>
  <c r="J34" i="2" l="1"/>
  <c r="K34" i="2"/>
  <c r="L34" i="2"/>
  <c r="Q34" i="2" s="1"/>
  <c r="M34" i="2"/>
  <c r="N34" i="2"/>
  <c r="O34" i="2"/>
  <c r="C9" i="4" l="1"/>
  <c r="C8" i="4"/>
  <c r="B9" i="4"/>
  <c r="B8" i="4"/>
  <c r="B4" i="4"/>
  <c r="E38" i="1" l="1"/>
  <c r="M38" i="1" s="1"/>
  <c r="N38" i="1" s="1"/>
  <c r="E23" i="1"/>
  <c r="M23" i="1" s="1"/>
  <c r="N23" i="1" s="1"/>
  <c r="E33" i="1"/>
  <c r="M33" i="1" s="1"/>
  <c r="N33" i="1" s="1"/>
  <c r="E25" i="1"/>
  <c r="M25" i="1" s="1"/>
  <c r="N25" i="1" s="1"/>
  <c r="E43" i="1"/>
  <c r="M43" i="1" s="1"/>
  <c r="N43" i="1" s="1"/>
  <c r="E31" i="1"/>
  <c r="M31" i="1" s="1"/>
  <c r="N31" i="1" s="1"/>
  <c r="E76" i="1"/>
  <c r="M76" i="1" s="1"/>
  <c r="N76" i="1" s="1"/>
  <c r="E67" i="1"/>
  <c r="M67" i="1" s="1"/>
  <c r="N67" i="1" s="1"/>
  <c r="E57" i="1"/>
  <c r="M57" i="1" s="1"/>
  <c r="N57" i="1" s="1"/>
  <c r="E82" i="1"/>
  <c r="M82" i="1" s="1"/>
  <c r="N82" i="1" s="1"/>
  <c r="E5" i="1"/>
  <c r="M5" i="1" s="1"/>
  <c r="N5" i="1" s="1"/>
  <c r="E37" i="1"/>
  <c r="M37" i="1" s="1"/>
  <c r="N37" i="1" s="1"/>
  <c r="E42" i="1"/>
  <c r="M42" i="1" s="1"/>
  <c r="N42" i="1" s="1"/>
  <c r="E17" i="1"/>
  <c r="M17" i="1" s="1"/>
  <c r="N17" i="1" s="1"/>
  <c r="E28" i="1"/>
  <c r="M28" i="1" s="1"/>
  <c r="N28" i="1" s="1"/>
  <c r="E10" i="1"/>
  <c r="M10" i="1" s="1"/>
  <c r="N10" i="1" s="1"/>
  <c r="E65" i="1"/>
  <c r="M65" i="1" s="1"/>
  <c r="N65" i="1" s="1"/>
  <c r="E61" i="1"/>
  <c r="M61" i="1" s="1"/>
  <c r="N61" i="1" s="1"/>
  <c r="E75" i="1"/>
  <c r="M75" i="1" s="1"/>
  <c r="N75" i="1" s="1"/>
  <c r="E41" i="1"/>
  <c r="M41" i="1" s="1"/>
  <c r="N41" i="1" s="1"/>
  <c r="E52" i="1"/>
  <c r="M52" i="1" s="1"/>
  <c r="N52" i="1" s="1"/>
  <c r="E51" i="1"/>
  <c r="M51" i="1" s="1"/>
  <c r="N51" i="1" s="1"/>
  <c r="E88" i="1"/>
  <c r="M88" i="1" s="1"/>
  <c r="N88" i="1" s="1"/>
  <c r="E83" i="1"/>
  <c r="M83" i="1" s="1"/>
  <c r="N83" i="1" s="1"/>
  <c r="E80" i="1"/>
  <c r="M80" i="1" s="1"/>
  <c r="N80" i="1" s="1"/>
  <c r="E29" i="1"/>
  <c r="M29" i="1" s="1"/>
  <c r="N29" i="1" s="1"/>
  <c r="E12" i="1"/>
  <c r="M12" i="1" s="1"/>
  <c r="N12" i="1" s="1"/>
  <c r="E6" i="1"/>
  <c r="M6" i="1" s="1"/>
  <c r="N6" i="1" s="1"/>
  <c r="E58" i="1"/>
  <c r="M58" i="1" s="1"/>
  <c r="N58" i="1" s="1"/>
  <c r="E72" i="1"/>
  <c r="M72" i="1" s="1"/>
  <c r="N72" i="1" s="1"/>
  <c r="E66" i="1"/>
  <c r="M66" i="1" s="1"/>
  <c r="N66" i="1" s="1"/>
  <c r="E47" i="1"/>
  <c r="M47" i="1" s="1"/>
  <c r="N47" i="1" s="1"/>
  <c r="E54" i="1"/>
  <c r="M54" i="1" s="1"/>
  <c r="N54" i="1" s="1"/>
  <c r="E11" i="1"/>
  <c r="M11" i="1" s="1"/>
  <c r="N11" i="1" s="1"/>
  <c r="E39" i="1"/>
  <c r="M39" i="1" s="1"/>
  <c r="N39" i="1" s="1"/>
  <c r="E48" i="1"/>
  <c r="M48" i="1" s="1"/>
  <c r="N48" i="1" s="1"/>
  <c r="E63" i="1"/>
  <c r="M63" i="1" s="1"/>
  <c r="N63" i="1" s="1"/>
  <c r="E49" i="1"/>
  <c r="M49" i="1" s="1"/>
  <c r="N49" i="1" s="1"/>
  <c r="E35" i="1"/>
  <c r="M35" i="1" s="1"/>
  <c r="N35" i="1" s="1"/>
  <c r="E14" i="1"/>
  <c r="M14" i="1" s="1"/>
  <c r="N14" i="1" s="1"/>
  <c r="E24" i="1"/>
  <c r="M24" i="1" s="1"/>
  <c r="N24" i="1" s="1"/>
  <c r="E62" i="1"/>
  <c r="M62" i="1" s="1"/>
  <c r="N62" i="1" s="1"/>
  <c r="E22" i="1"/>
  <c r="M22" i="1" s="1"/>
  <c r="N22" i="1" s="1"/>
  <c r="E60" i="1"/>
  <c r="M60" i="1" s="1"/>
  <c r="N60" i="1" s="1"/>
  <c r="E13" i="1"/>
  <c r="M13" i="1" s="1"/>
  <c r="N13" i="1" s="1"/>
  <c r="E8" i="1"/>
  <c r="M8" i="1" s="1"/>
  <c r="N8" i="1" s="1"/>
  <c r="E78" i="1"/>
  <c r="M78" i="1" s="1"/>
  <c r="N78" i="1" s="1"/>
  <c r="E74" i="1"/>
  <c r="M74" i="1" s="1"/>
  <c r="N74" i="1" s="1"/>
  <c r="E27" i="1"/>
  <c r="M27" i="1" s="1"/>
  <c r="N27" i="1" s="1"/>
  <c r="E84" i="1"/>
  <c r="M84" i="1" s="1"/>
  <c r="N84" i="1" s="1"/>
  <c r="E79" i="1"/>
  <c r="M79" i="1" s="1"/>
  <c r="N79" i="1" s="1"/>
  <c r="E86" i="1"/>
  <c r="M86" i="1" s="1"/>
  <c r="N86" i="1" s="1"/>
  <c r="E32" i="1"/>
  <c r="M32" i="1" s="1"/>
  <c r="N32" i="1" s="1"/>
  <c r="E68" i="1"/>
  <c r="M68" i="1" s="1"/>
  <c r="N68" i="1" s="1"/>
  <c r="E26" i="1"/>
  <c r="M26" i="1" s="1"/>
  <c r="N26" i="1" s="1"/>
  <c r="E30" i="1"/>
  <c r="M30" i="1" s="1"/>
  <c r="N30" i="1" s="1"/>
  <c r="E40" i="1"/>
  <c r="M40" i="1" s="1"/>
  <c r="N40" i="1" s="1"/>
  <c r="E15" i="1"/>
  <c r="M15" i="1" s="1"/>
  <c r="N15" i="1" s="1"/>
  <c r="E50" i="1"/>
  <c r="M50" i="1" s="1"/>
  <c r="N50" i="1" s="1"/>
  <c r="E73" i="1"/>
  <c r="M73" i="1" s="1"/>
  <c r="N73" i="1" s="1"/>
  <c r="E44" i="1"/>
  <c r="M44" i="1" s="1"/>
  <c r="N44" i="1" s="1"/>
  <c r="E70" i="1"/>
  <c r="M70" i="1" s="1"/>
  <c r="N70" i="1" s="1"/>
  <c r="E20" i="1"/>
  <c r="M20" i="1" s="1"/>
  <c r="N20" i="1" s="1"/>
  <c r="E34" i="1"/>
  <c r="M34" i="1" s="1"/>
  <c r="N34" i="1" s="1"/>
  <c r="E19" i="1"/>
  <c r="M19" i="1" s="1"/>
  <c r="N19" i="1" s="1"/>
  <c r="E45" i="1"/>
  <c r="M45" i="1" s="1"/>
  <c r="N45" i="1" s="1"/>
  <c r="E7" i="1"/>
  <c r="M7" i="1" s="1"/>
  <c r="N7" i="1" s="1"/>
  <c r="E21" i="1"/>
  <c r="M21" i="1" s="1"/>
  <c r="N21" i="1" s="1"/>
  <c r="E59" i="1"/>
  <c r="M59" i="1" s="1"/>
  <c r="N59" i="1" s="1"/>
  <c r="E81" i="1"/>
  <c r="M81" i="1" s="1"/>
  <c r="N81" i="1" s="1"/>
  <c r="E69" i="1"/>
  <c r="M69" i="1" s="1"/>
  <c r="N69" i="1" s="1"/>
  <c r="E64" i="1"/>
  <c r="M64" i="1" s="1"/>
  <c r="N64" i="1" s="1"/>
  <c r="E77" i="1"/>
  <c r="M77" i="1" s="1"/>
  <c r="N77" i="1" s="1"/>
  <c r="E9" i="1"/>
  <c r="M9" i="1" s="1"/>
  <c r="N9" i="1" s="1"/>
  <c r="E46" i="1"/>
  <c r="M46" i="1" s="1"/>
  <c r="N46" i="1" s="1"/>
  <c r="E18" i="1"/>
  <c r="M18" i="1" s="1"/>
  <c r="N18" i="1" s="1"/>
  <c r="E85" i="1"/>
  <c r="M85" i="1" s="1"/>
  <c r="N85" i="1" s="1"/>
  <c r="E87" i="1"/>
  <c r="M87" i="1" s="1"/>
  <c r="N87" i="1" s="1"/>
  <c r="E55" i="1"/>
  <c r="M55" i="1" s="1"/>
  <c r="N55" i="1" s="1"/>
  <c r="E56" i="1"/>
  <c r="M56" i="1" s="1"/>
  <c r="N56" i="1" s="1"/>
  <c r="E36" i="1"/>
  <c r="M36" i="1" s="1"/>
  <c r="N36" i="1" s="1"/>
  <c r="E16" i="1"/>
  <c r="M16" i="1" s="1"/>
  <c r="N16" i="1" s="1"/>
  <c r="E71" i="1"/>
  <c r="M71" i="1" s="1"/>
  <c r="N71" i="1" s="1"/>
  <c r="E53" i="1"/>
  <c r="M53" i="1" s="1"/>
  <c r="N53" i="1" s="1"/>
  <c r="N89" i="1" l="1"/>
  <c r="B5" i="5"/>
  <c r="B6" i="5"/>
  <c r="B7" i="5"/>
  <c r="B8" i="5"/>
  <c r="B9" i="5"/>
  <c r="B10" i="5"/>
  <c r="B11" i="5"/>
  <c r="B12" i="5"/>
  <c r="B13" i="5"/>
  <c r="B14" i="5"/>
  <c r="B15" i="5"/>
  <c r="B4" i="5"/>
  <c r="L38" i="1" l="1"/>
  <c r="L23" i="1"/>
  <c r="L33" i="1"/>
  <c r="L25" i="1"/>
  <c r="L43" i="1"/>
  <c r="L31" i="1"/>
  <c r="L76" i="1"/>
  <c r="L67" i="1"/>
  <c r="L57" i="1"/>
  <c r="L82" i="1"/>
  <c r="L5" i="1"/>
  <c r="L37" i="1"/>
  <c r="L42" i="1"/>
  <c r="L17" i="1"/>
  <c r="L28" i="1"/>
  <c r="L10" i="1"/>
  <c r="L65" i="1"/>
  <c r="L61" i="1"/>
  <c r="L75" i="1"/>
  <c r="L41" i="1"/>
  <c r="L52" i="1"/>
  <c r="L51" i="1"/>
  <c r="L88" i="1"/>
  <c r="L83" i="1"/>
  <c r="L80" i="1"/>
  <c r="L29" i="1"/>
  <c r="L12" i="1"/>
  <c r="L6" i="1"/>
  <c r="L58" i="1"/>
  <c r="L72" i="1"/>
  <c r="L66" i="1"/>
  <c r="L47" i="1"/>
  <c r="L54" i="1"/>
  <c r="L11" i="1"/>
  <c r="L39" i="1"/>
  <c r="L48" i="1"/>
  <c r="L63" i="1"/>
  <c r="L49" i="1"/>
  <c r="L35" i="1"/>
  <c r="L14" i="1"/>
  <c r="L24" i="1"/>
  <c r="L62" i="1"/>
  <c r="L22" i="1"/>
  <c r="L60" i="1"/>
  <c r="L13" i="1"/>
  <c r="L8" i="1"/>
  <c r="L78" i="1"/>
  <c r="L74" i="1"/>
  <c r="L27" i="1"/>
  <c r="L84" i="1"/>
  <c r="L79" i="1"/>
  <c r="L86" i="1"/>
  <c r="L32" i="1"/>
  <c r="L68" i="1"/>
  <c r="L26" i="1"/>
  <c r="L30" i="1"/>
  <c r="L40" i="1"/>
  <c r="L15" i="1"/>
  <c r="L50" i="1"/>
  <c r="L73" i="1"/>
  <c r="L44" i="1"/>
  <c r="L70" i="1"/>
  <c r="L20" i="1"/>
  <c r="L34" i="1"/>
  <c r="L19" i="1"/>
  <c r="L45" i="1"/>
  <c r="L7" i="1"/>
  <c r="L21" i="1"/>
  <c r="L59" i="1"/>
  <c r="L81" i="1"/>
  <c r="L69" i="1"/>
  <c r="L64" i="1"/>
  <c r="L77" i="1"/>
  <c r="L9" i="1"/>
  <c r="L46" i="1"/>
  <c r="L18" i="1"/>
  <c r="L85" i="1"/>
  <c r="L87" i="1"/>
  <c r="L55" i="1"/>
  <c r="L56" i="1"/>
  <c r="L36" i="1"/>
  <c r="L16" i="1"/>
  <c r="L71" i="1"/>
  <c r="L53" i="1"/>
  <c r="B2" i="1"/>
  <c r="K38" i="1" l="1"/>
  <c r="K23" i="1"/>
  <c r="K33" i="1"/>
  <c r="K25" i="1"/>
  <c r="K43" i="1"/>
  <c r="K31" i="1"/>
  <c r="K76" i="1"/>
  <c r="K67" i="1"/>
  <c r="K57" i="1"/>
  <c r="K82" i="1"/>
  <c r="K5" i="1"/>
  <c r="K37" i="1"/>
  <c r="K42" i="1"/>
  <c r="K17" i="1"/>
  <c r="K28" i="1"/>
  <c r="K10" i="1"/>
  <c r="K65" i="1"/>
  <c r="K61" i="1"/>
  <c r="K75" i="1"/>
  <c r="K41" i="1"/>
  <c r="K52" i="1"/>
  <c r="K51" i="1"/>
  <c r="K88" i="1"/>
  <c r="K83" i="1"/>
  <c r="K80" i="1"/>
  <c r="K29" i="1"/>
  <c r="K12" i="1"/>
  <c r="K6" i="1"/>
  <c r="K58" i="1"/>
  <c r="K72" i="1"/>
  <c r="K66" i="1"/>
  <c r="K47" i="1"/>
  <c r="K54" i="1"/>
  <c r="K11" i="1"/>
  <c r="K39" i="1"/>
  <c r="K48" i="1"/>
  <c r="K63" i="1"/>
  <c r="K49" i="1"/>
  <c r="K35" i="1"/>
  <c r="K14" i="1"/>
  <c r="K24" i="1"/>
  <c r="K62" i="1"/>
  <c r="K22" i="1"/>
  <c r="K60" i="1"/>
  <c r="K13" i="1"/>
  <c r="K8" i="1"/>
  <c r="K78" i="1"/>
  <c r="K74" i="1"/>
  <c r="K27" i="1"/>
  <c r="K84" i="1"/>
  <c r="K79" i="1"/>
  <c r="K86" i="1"/>
  <c r="K32" i="1"/>
  <c r="K68" i="1"/>
  <c r="K26" i="1"/>
  <c r="K30" i="1"/>
  <c r="K40" i="1"/>
  <c r="K15" i="1"/>
  <c r="K50" i="1"/>
  <c r="K73" i="1"/>
  <c r="K44" i="1"/>
  <c r="K70" i="1"/>
  <c r="K20" i="1"/>
  <c r="K34" i="1"/>
  <c r="K19" i="1"/>
  <c r="K45" i="1"/>
  <c r="K7" i="1"/>
  <c r="K21" i="1"/>
  <c r="K59" i="1"/>
  <c r="K81" i="1"/>
  <c r="K69" i="1"/>
  <c r="K64" i="1"/>
  <c r="K77" i="1"/>
  <c r="K9" i="1"/>
  <c r="K46" i="1"/>
  <c r="K18" i="1"/>
  <c r="K85" i="1"/>
  <c r="K87" i="1"/>
  <c r="K55" i="1"/>
  <c r="K56" i="1"/>
  <c r="K36" i="1"/>
  <c r="K16" i="1"/>
  <c r="K71" i="1"/>
  <c r="K53" i="1"/>
  <c r="B3" i="4" l="1"/>
  <c r="B5" i="4" s="1"/>
  <c r="O5" i="2"/>
  <c r="O39" i="2"/>
  <c r="O26" i="2"/>
  <c r="O42" i="2"/>
  <c r="O9" i="2"/>
  <c r="O70" i="2"/>
  <c r="O81" i="2"/>
  <c r="O63" i="2"/>
  <c r="O83" i="2"/>
  <c r="O18" i="2"/>
  <c r="O40" i="2"/>
  <c r="O35" i="2"/>
  <c r="O16" i="2"/>
  <c r="O24" i="2"/>
  <c r="O37" i="2"/>
  <c r="O77" i="2"/>
  <c r="O52" i="2"/>
  <c r="O50" i="2"/>
  <c r="O3" i="2"/>
  <c r="O46" i="2"/>
  <c r="O78" i="2"/>
  <c r="O82" i="2"/>
  <c r="O71" i="2"/>
  <c r="O61" i="2"/>
  <c r="O44" i="2"/>
  <c r="O36" i="2"/>
  <c r="O31" i="2"/>
  <c r="O69" i="2"/>
  <c r="O74" i="2"/>
  <c r="O80" i="2"/>
  <c r="O22" i="2"/>
  <c r="O76" i="2"/>
  <c r="O15" i="2"/>
  <c r="O43" i="2"/>
  <c r="O27" i="2"/>
  <c r="O56" i="2"/>
  <c r="O51" i="2"/>
  <c r="O12" i="2"/>
  <c r="O21" i="2"/>
  <c r="O25" i="2"/>
  <c r="O79" i="2"/>
  <c r="O30" i="2"/>
  <c r="O64" i="2"/>
  <c r="O10" i="2"/>
  <c r="O7" i="2"/>
  <c r="O53" i="2"/>
  <c r="O47" i="2"/>
  <c r="O17" i="2"/>
  <c r="O49" i="2"/>
  <c r="O62" i="2"/>
  <c r="O84" i="2"/>
  <c r="O33" i="2"/>
  <c r="O72" i="2"/>
  <c r="O2" i="2"/>
  <c r="O19" i="2"/>
  <c r="O41" i="2"/>
  <c r="O45" i="2"/>
  <c r="O68" i="2"/>
  <c r="O73" i="2"/>
  <c r="O13" i="2"/>
  <c r="O85" i="2"/>
  <c r="O6" i="2"/>
  <c r="O8" i="2"/>
  <c r="O28" i="2"/>
  <c r="O38" i="2"/>
  <c r="O20" i="2"/>
  <c r="O23" i="2"/>
  <c r="O55" i="2"/>
  <c r="O65" i="2"/>
  <c r="O57" i="2"/>
  <c r="O48" i="2"/>
  <c r="O67" i="2"/>
  <c r="O14" i="2"/>
  <c r="O11" i="2"/>
  <c r="O32" i="2"/>
  <c r="O54" i="2"/>
  <c r="O58" i="2"/>
  <c r="O75" i="2"/>
  <c r="O59" i="2"/>
  <c r="O29" i="2"/>
  <c r="O4" i="2"/>
  <c r="O66" i="2"/>
  <c r="O60" i="2"/>
  <c r="N5" i="2"/>
  <c r="N39" i="2"/>
  <c r="N26" i="2"/>
  <c r="N42" i="2"/>
  <c r="N9" i="2"/>
  <c r="N70" i="2"/>
  <c r="N81" i="2"/>
  <c r="N63" i="2"/>
  <c r="N83" i="2"/>
  <c r="N18" i="2"/>
  <c r="N40" i="2"/>
  <c r="N35" i="2"/>
  <c r="N16" i="2"/>
  <c r="N24" i="2"/>
  <c r="N37" i="2"/>
  <c r="N77" i="2"/>
  <c r="N52" i="2"/>
  <c r="N50" i="2"/>
  <c r="N3" i="2"/>
  <c r="N46" i="2"/>
  <c r="N78" i="2"/>
  <c r="N82" i="2"/>
  <c r="N71" i="2"/>
  <c r="N61" i="2"/>
  <c r="N44" i="2"/>
  <c r="N36" i="2"/>
  <c r="N31" i="2"/>
  <c r="N69" i="2"/>
  <c r="N74" i="2"/>
  <c r="N80" i="2"/>
  <c r="N22" i="2"/>
  <c r="N76" i="2"/>
  <c r="N15" i="2"/>
  <c r="N43" i="2"/>
  <c r="N27" i="2"/>
  <c r="N56" i="2"/>
  <c r="N51" i="2"/>
  <c r="N12" i="2"/>
  <c r="N21" i="2"/>
  <c r="N25" i="2"/>
  <c r="N79" i="2"/>
  <c r="N30" i="2"/>
  <c r="N64" i="2"/>
  <c r="N10" i="2"/>
  <c r="N7" i="2"/>
  <c r="N53" i="2"/>
  <c r="N47" i="2"/>
  <c r="N17" i="2"/>
  <c r="N49" i="2"/>
  <c r="N62" i="2"/>
  <c r="N84" i="2"/>
  <c r="N33" i="2"/>
  <c r="N72" i="2"/>
  <c r="N2" i="2"/>
  <c r="N19" i="2"/>
  <c r="N41" i="2"/>
  <c r="N45" i="2"/>
  <c r="N68" i="2"/>
  <c r="N73" i="2"/>
  <c r="N13" i="2"/>
  <c r="N85" i="2"/>
  <c r="N6" i="2"/>
  <c r="N8" i="2"/>
  <c r="N28" i="2"/>
  <c r="N38" i="2"/>
  <c r="N20" i="2"/>
  <c r="N23" i="2"/>
  <c r="N55" i="2"/>
  <c r="N65" i="2"/>
  <c r="N57" i="2"/>
  <c r="N48" i="2"/>
  <c r="N67" i="2"/>
  <c r="N14" i="2"/>
  <c r="N11" i="2"/>
  <c r="N32" i="2"/>
  <c r="N54" i="2"/>
  <c r="N58" i="2"/>
  <c r="N75" i="2"/>
  <c r="N59" i="2"/>
  <c r="N29" i="2"/>
  <c r="N4" i="2"/>
  <c r="N66" i="2"/>
  <c r="N60" i="2"/>
  <c r="M5" i="2" l="1"/>
  <c r="M39" i="2"/>
  <c r="M26" i="2"/>
  <c r="M42" i="2"/>
  <c r="M9" i="2"/>
  <c r="M70" i="2"/>
  <c r="M81" i="2"/>
  <c r="M63" i="2"/>
  <c r="M83" i="2"/>
  <c r="M18" i="2"/>
  <c r="M40" i="2"/>
  <c r="M35" i="2"/>
  <c r="M16" i="2"/>
  <c r="M24" i="2"/>
  <c r="M37" i="2"/>
  <c r="M77" i="2"/>
  <c r="M52" i="2"/>
  <c r="M50" i="2"/>
  <c r="M3" i="2"/>
  <c r="M46" i="2"/>
  <c r="M78" i="2"/>
  <c r="M82" i="2"/>
  <c r="M71" i="2"/>
  <c r="M61" i="2"/>
  <c r="M44" i="2"/>
  <c r="M36" i="2"/>
  <c r="M31" i="2"/>
  <c r="M69" i="2"/>
  <c r="M74" i="2"/>
  <c r="M80" i="2"/>
  <c r="M22" i="2"/>
  <c r="M76" i="2"/>
  <c r="M15" i="2"/>
  <c r="M43" i="2"/>
  <c r="M27" i="2"/>
  <c r="M56" i="2"/>
  <c r="M51" i="2"/>
  <c r="M12" i="2"/>
  <c r="M21" i="2"/>
  <c r="M25" i="2"/>
  <c r="M79" i="2"/>
  <c r="M30" i="2"/>
  <c r="M64" i="2"/>
  <c r="M10" i="2"/>
  <c r="M7" i="2"/>
  <c r="M53" i="2"/>
  <c r="M47" i="2"/>
  <c r="M17" i="2"/>
  <c r="M49" i="2"/>
  <c r="M62" i="2"/>
  <c r="M84" i="2"/>
  <c r="M33" i="2"/>
  <c r="M72" i="2"/>
  <c r="M2" i="2"/>
  <c r="M19" i="2"/>
  <c r="M41" i="2"/>
  <c r="M45" i="2"/>
  <c r="M68" i="2"/>
  <c r="M73" i="2"/>
  <c r="M13" i="2"/>
  <c r="M85" i="2"/>
  <c r="M6" i="2"/>
  <c r="M8" i="2"/>
  <c r="M28" i="2"/>
  <c r="M38" i="2"/>
  <c r="M20" i="2"/>
  <c r="M23" i="2"/>
  <c r="M55" i="2"/>
  <c r="M65" i="2"/>
  <c r="M57" i="2"/>
  <c r="M48" i="2"/>
  <c r="M67" i="2"/>
  <c r="M14" i="2"/>
  <c r="M11" i="2"/>
  <c r="M32" i="2"/>
  <c r="M54" i="2"/>
  <c r="M58" i="2"/>
  <c r="M75" i="2"/>
  <c r="M59" i="2"/>
  <c r="M29" i="2"/>
  <c r="M4" i="2"/>
  <c r="M66" i="2"/>
  <c r="M60" i="2"/>
  <c r="L5" i="2"/>
  <c r="Q5" i="2" s="1"/>
  <c r="L39" i="2"/>
  <c r="Q39" i="2" s="1"/>
  <c r="L26" i="2"/>
  <c r="Q26" i="2" s="1"/>
  <c r="L42" i="2"/>
  <c r="Q42" i="2" s="1"/>
  <c r="L9" i="2"/>
  <c r="Q9" i="2" s="1"/>
  <c r="L70" i="2"/>
  <c r="Q70" i="2" s="1"/>
  <c r="L81" i="2"/>
  <c r="Q81" i="2" s="1"/>
  <c r="L63" i="2"/>
  <c r="Q63" i="2" s="1"/>
  <c r="L83" i="2"/>
  <c r="Q83" i="2" s="1"/>
  <c r="L18" i="2"/>
  <c r="Q18" i="2" s="1"/>
  <c r="L40" i="2"/>
  <c r="Q40" i="2" s="1"/>
  <c r="L35" i="2"/>
  <c r="Q35" i="2" s="1"/>
  <c r="L16" i="2"/>
  <c r="Q16" i="2" s="1"/>
  <c r="L24" i="2"/>
  <c r="Q24" i="2" s="1"/>
  <c r="L37" i="2"/>
  <c r="Q37" i="2" s="1"/>
  <c r="L77" i="2"/>
  <c r="Q77" i="2" s="1"/>
  <c r="L52" i="2"/>
  <c r="Q52" i="2" s="1"/>
  <c r="L50" i="2"/>
  <c r="Q50" i="2" s="1"/>
  <c r="L3" i="2"/>
  <c r="Q3" i="2" s="1"/>
  <c r="L46" i="2"/>
  <c r="Q46" i="2" s="1"/>
  <c r="L78" i="2"/>
  <c r="Q78" i="2" s="1"/>
  <c r="L82" i="2"/>
  <c r="Q82" i="2" s="1"/>
  <c r="L71" i="2"/>
  <c r="Q71" i="2" s="1"/>
  <c r="L61" i="2"/>
  <c r="Q61" i="2" s="1"/>
  <c r="L44" i="2"/>
  <c r="Q44" i="2" s="1"/>
  <c r="L36" i="2"/>
  <c r="Q36" i="2" s="1"/>
  <c r="L31" i="2"/>
  <c r="Q31" i="2" s="1"/>
  <c r="L69" i="2"/>
  <c r="Q69" i="2" s="1"/>
  <c r="L74" i="2"/>
  <c r="Q74" i="2" s="1"/>
  <c r="L80" i="2"/>
  <c r="Q80" i="2" s="1"/>
  <c r="L22" i="2"/>
  <c r="Q22" i="2" s="1"/>
  <c r="L76" i="2"/>
  <c r="Q76" i="2" s="1"/>
  <c r="L15" i="2"/>
  <c r="Q15" i="2" s="1"/>
  <c r="L43" i="2"/>
  <c r="Q43" i="2" s="1"/>
  <c r="L27" i="2"/>
  <c r="Q27" i="2" s="1"/>
  <c r="L56" i="2"/>
  <c r="Q56" i="2" s="1"/>
  <c r="L51" i="2"/>
  <c r="Q51" i="2" s="1"/>
  <c r="L12" i="2"/>
  <c r="Q12" i="2" s="1"/>
  <c r="L21" i="2"/>
  <c r="Q21" i="2" s="1"/>
  <c r="L25" i="2"/>
  <c r="Q25" i="2" s="1"/>
  <c r="L79" i="2"/>
  <c r="Q79" i="2" s="1"/>
  <c r="L30" i="2"/>
  <c r="Q30" i="2" s="1"/>
  <c r="L64" i="2"/>
  <c r="Q64" i="2" s="1"/>
  <c r="L10" i="2"/>
  <c r="Q10" i="2" s="1"/>
  <c r="L7" i="2"/>
  <c r="Q7" i="2" s="1"/>
  <c r="L53" i="2"/>
  <c r="Q53" i="2" s="1"/>
  <c r="L47" i="2"/>
  <c r="Q47" i="2" s="1"/>
  <c r="L17" i="2"/>
  <c r="Q17" i="2" s="1"/>
  <c r="L49" i="2"/>
  <c r="Q49" i="2" s="1"/>
  <c r="L62" i="2"/>
  <c r="Q62" i="2" s="1"/>
  <c r="L84" i="2"/>
  <c r="Q84" i="2" s="1"/>
  <c r="L33" i="2"/>
  <c r="Q33" i="2" s="1"/>
  <c r="L72" i="2"/>
  <c r="Q72" i="2" s="1"/>
  <c r="L2" i="2"/>
  <c r="Q2" i="2" s="1"/>
  <c r="L19" i="2"/>
  <c r="Q19" i="2" s="1"/>
  <c r="L41" i="2"/>
  <c r="Q41" i="2" s="1"/>
  <c r="L45" i="2"/>
  <c r="Q45" i="2" s="1"/>
  <c r="L68" i="2"/>
  <c r="Q68" i="2" s="1"/>
  <c r="L73" i="2"/>
  <c r="Q73" i="2" s="1"/>
  <c r="L13" i="2"/>
  <c r="Q13" i="2" s="1"/>
  <c r="L85" i="2"/>
  <c r="Q85" i="2" s="1"/>
  <c r="L6" i="2"/>
  <c r="Q6" i="2" s="1"/>
  <c r="L8" i="2"/>
  <c r="Q8" i="2" s="1"/>
  <c r="L28" i="2"/>
  <c r="Q28" i="2" s="1"/>
  <c r="L38" i="2"/>
  <c r="Q38" i="2" s="1"/>
  <c r="L20" i="2"/>
  <c r="Q20" i="2" s="1"/>
  <c r="L23" i="2"/>
  <c r="Q23" i="2" s="1"/>
  <c r="L55" i="2"/>
  <c r="Q55" i="2" s="1"/>
  <c r="L65" i="2"/>
  <c r="Q65" i="2" s="1"/>
  <c r="L57" i="2"/>
  <c r="Q57" i="2" s="1"/>
  <c r="L48" i="2"/>
  <c r="Q48" i="2" s="1"/>
  <c r="L67" i="2"/>
  <c r="Q67" i="2" s="1"/>
  <c r="L14" i="2"/>
  <c r="Q14" i="2" s="1"/>
  <c r="L11" i="2"/>
  <c r="Q11" i="2" s="1"/>
  <c r="L32" i="2"/>
  <c r="Q32" i="2" s="1"/>
  <c r="L54" i="2"/>
  <c r="Q54" i="2" s="1"/>
  <c r="L58" i="2"/>
  <c r="Q58" i="2" s="1"/>
  <c r="L75" i="2"/>
  <c r="Q75" i="2" s="1"/>
  <c r="L59" i="2"/>
  <c r="Q59" i="2" s="1"/>
  <c r="L29" i="2"/>
  <c r="Q29" i="2" s="1"/>
  <c r="L4" i="2"/>
  <c r="Q4" i="2" s="1"/>
  <c r="L66" i="2"/>
  <c r="Q66" i="2" s="1"/>
  <c r="L60" i="2"/>
  <c r="Q60" i="2" s="1"/>
  <c r="K60" i="2"/>
  <c r="K5" i="2"/>
  <c r="K39" i="2"/>
  <c r="K26" i="2"/>
  <c r="K42" i="2"/>
  <c r="K9" i="2"/>
  <c r="K70" i="2"/>
  <c r="K81" i="2"/>
  <c r="K63" i="2"/>
  <c r="K83" i="2"/>
  <c r="K18" i="2"/>
  <c r="K40" i="2"/>
  <c r="K35" i="2"/>
  <c r="K16" i="2" l="1"/>
  <c r="K24" i="2"/>
  <c r="K37" i="2"/>
  <c r="K77" i="2"/>
  <c r="K52" i="2"/>
  <c r="K50" i="2"/>
  <c r="K3" i="2"/>
  <c r="K46" i="2"/>
  <c r="K78" i="2"/>
  <c r="K82" i="2"/>
  <c r="K71" i="2"/>
  <c r="K61" i="2"/>
  <c r="K44" i="2"/>
  <c r="K36" i="2"/>
  <c r="K31" i="2"/>
  <c r="K69" i="2"/>
  <c r="K74" i="2"/>
  <c r="K80" i="2"/>
  <c r="K22" i="2"/>
  <c r="K76" i="2"/>
  <c r="K15" i="2"/>
  <c r="K43" i="2"/>
  <c r="K27" i="2"/>
  <c r="K56" i="2"/>
  <c r="K51" i="2"/>
  <c r="K12" i="2"/>
  <c r="K21" i="2"/>
  <c r="K25" i="2"/>
  <c r="K79" i="2"/>
  <c r="K30" i="2"/>
  <c r="K64" i="2"/>
  <c r="K10" i="2"/>
  <c r="K7" i="2"/>
  <c r="K53" i="2"/>
  <c r="K47" i="2"/>
  <c r="K17" i="2"/>
  <c r="K49" i="2"/>
  <c r="K62" i="2"/>
  <c r="K84" i="2"/>
  <c r="K33" i="2"/>
  <c r="K72" i="2"/>
  <c r="K2" i="2"/>
  <c r="K19" i="2"/>
  <c r="K41" i="2"/>
  <c r="K45" i="2"/>
  <c r="K68" i="2"/>
  <c r="K73" i="2"/>
  <c r="K13" i="2"/>
  <c r="K85" i="2"/>
  <c r="K6" i="2"/>
  <c r="K8" i="2"/>
  <c r="K28" i="2"/>
  <c r="K38" i="2"/>
  <c r="K20" i="2"/>
  <c r="K23" i="2"/>
  <c r="K55" i="2"/>
  <c r="K65" i="2"/>
  <c r="K57" i="2"/>
  <c r="K48" i="2"/>
  <c r="K67" i="2"/>
  <c r="K14" i="2"/>
  <c r="K11" i="2"/>
  <c r="K32" i="2"/>
  <c r="K54" i="2"/>
  <c r="K58" i="2"/>
  <c r="K75" i="2"/>
  <c r="K59" i="2"/>
  <c r="K29" i="2"/>
  <c r="K4" i="2"/>
  <c r="K66" i="2"/>
  <c r="J60" i="2"/>
  <c r="J5" i="2"/>
  <c r="J39" i="2"/>
  <c r="J26" i="2"/>
  <c r="J42" i="2"/>
  <c r="J9" i="2"/>
  <c r="J70" i="2"/>
  <c r="J81" i="2"/>
  <c r="J63" i="2"/>
  <c r="J83" i="2"/>
  <c r="J18" i="2"/>
  <c r="J40" i="2"/>
  <c r="J35" i="2"/>
  <c r="J16" i="2"/>
  <c r="J24" i="2"/>
  <c r="J37" i="2"/>
  <c r="J77" i="2"/>
  <c r="J52" i="2"/>
  <c r="J50" i="2"/>
  <c r="J3" i="2"/>
  <c r="J46" i="2"/>
  <c r="J78" i="2"/>
  <c r="J82" i="2"/>
  <c r="J71" i="2"/>
  <c r="J61" i="2"/>
  <c r="J44" i="2"/>
  <c r="J36" i="2"/>
  <c r="J31" i="2"/>
  <c r="J69" i="2"/>
  <c r="J74" i="2"/>
  <c r="J80" i="2"/>
  <c r="J22" i="2"/>
  <c r="J76" i="2"/>
  <c r="J15" i="2"/>
  <c r="J43" i="2"/>
  <c r="J27" i="2"/>
  <c r="J56" i="2"/>
  <c r="J51" i="2"/>
  <c r="J12" i="2"/>
  <c r="J21" i="2"/>
  <c r="J25" i="2"/>
  <c r="J79" i="2"/>
  <c r="J30" i="2"/>
  <c r="J64" i="2"/>
  <c r="J10" i="2"/>
  <c r="J7" i="2"/>
  <c r="J53" i="2"/>
  <c r="J47" i="2"/>
  <c r="J17" i="2"/>
  <c r="J49" i="2"/>
  <c r="J62" i="2"/>
  <c r="J84" i="2"/>
  <c r="J33" i="2"/>
  <c r="J72" i="2"/>
  <c r="J2" i="2"/>
  <c r="J19" i="2"/>
  <c r="J41" i="2"/>
  <c r="J45" i="2"/>
  <c r="J68" i="2"/>
  <c r="J73" i="2"/>
  <c r="J13" i="2"/>
  <c r="J85" i="2"/>
  <c r="J6" i="2"/>
  <c r="J8" i="2"/>
  <c r="J28" i="2"/>
  <c r="J38" i="2"/>
  <c r="J20" i="2"/>
  <c r="J23" i="2"/>
  <c r="J55" i="2"/>
  <c r="J65" i="2"/>
  <c r="J57" i="2"/>
  <c r="J48" i="2"/>
  <c r="J67" i="2"/>
  <c r="J14" i="2"/>
  <c r="J11" i="2"/>
  <c r="J32" i="2"/>
  <c r="J54" i="2"/>
  <c r="J58" i="2"/>
  <c r="J75" i="2"/>
  <c r="J59" i="2"/>
  <c r="J29" i="2"/>
  <c r="J4" i="2"/>
  <c r="J66" i="2"/>
  <c r="C53" i="1"/>
  <c r="C89" i="1" s="1"/>
</calcChain>
</file>

<file path=xl/sharedStrings.xml><?xml version="1.0" encoding="utf-8"?>
<sst xmlns="http://schemas.openxmlformats.org/spreadsheetml/2006/main" count="872" uniqueCount="420">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</sst>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yyyy\-mm\-dd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right"/>
    </xf>
    <xf numFmtId="165" fontId="0" fillId="0" borderId="0" xfId="8" applyNumberFormat="1" applyFont="1"/>
    <xf numFmtId="0" fontId="6" fillId="0" borderId="1" xfId="9"/>
    <xf numFmtId="0" fontId="7" fillId="0" borderId="0" xfId="10"/>
    <xf numFmtId="14" fontId="0" fillId="0" borderId="0" xfId="0" applyNumberFormat="1"/>
    <xf numFmtId="14" fontId="8" fillId="4" borderId="0" xfId="11" applyNumberFormat="1" applyAlignment="1">
      <alignment horizontal="right"/>
    </xf>
    <xf numFmtId="0" fontId="8" fillId="4" borderId="0" xfId="11" applyAlignment="1">
      <alignment horizontal="center"/>
    </xf>
    <xf numFmtId="0" fontId="8" fillId="4" borderId="0" xfId="11"/>
    <xf numFmtId="14" fontId="6" fillId="0" borderId="1" xfId="9" applyNumberFormat="1"/>
    <xf numFmtId="0" fontId="0" fillId="0" borderId="0" xfId="0" applyFill="1"/>
    <xf numFmtId="165" fontId="0" fillId="0" borderId="0" xfId="0" applyNumberFormat="1" applyFill="1"/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166" fontId="1" fillId="0" borderId="0" xfId="0" applyNumberFormat="1" applyFont="1"/>
    <xf numFmtId="166" fontId="1" fillId="3" borderId="2" xfId="0" applyNumberFormat="1" applyFont="1" applyFill="1" applyBorder="1"/>
    <xf numFmtId="166" fontId="1" fillId="3" borderId="3" xfId="0" applyNumberFormat="1" applyFont="1" applyFill="1" applyBorder="1" applyAlignment="1">
      <alignment horizontal="right"/>
    </xf>
    <xf numFmtId="10" fontId="1" fillId="3" borderId="3" xfId="0" applyNumberFormat="1" applyFont="1" applyFill="1" applyBorder="1"/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2" applyNumberFormat="1" applyFont="1"/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1" applyFont="1" applyFill="1" applyBorder="1"/>
    <xf numFmtId="0" fontId="1" fillId="0" borderId="0" xfId="1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4" fontId="1" fillId="0" borderId="0" xfId="0" applyNumberFormat="1" applyFont="1" applyFill="1" applyBorder="1"/>
    <xf numFmtId="0" fontId="1" fillId="0" borderId="0" xfId="0" applyFont="1" applyFill="1"/>
    <xf numFmtId="165" fontId="1" fillId="0" borderId="0" xfId="0" applyNumberFormat="1" applyFont="1" applyFill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 cent" xfId="12" builtinId="5"/>
    <cellStyle name="Title" xfId="10" builtinId="15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/mm/yyyy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/mm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/mm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/mm/yyyy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419D-B5CF-4A1E-900A-D033C209EF75}" name="tbl_Supplier" displayName="tbl_Supplier" ref="A1:R86" totalsRowCount="1" headerRowDxfId="21" dataDxfId="20">
  <autoFilter ref="A1:R85" xr:uid="{2E92419D-B5CF-4A1E-900A-D033C209EF75}"/>
  <sortState xmlns:xlrd2="http://schemas.microsoft.com/office/spreadsheetml/2017/richdata2" ref="A2:R85">
    <sortCondition ref="N2:N85"/>
    <sortCondition descending="1" ref="P2:P85"/>
  </sortState>
  <tableColumns count="18">
    <tableColumn id="1" xr3:uid="{4122AEB7-70F8-4AE4-AD97-D7AB50E1B5A1}" name="Document No" totalsRowLabel="Total" dataDxfId="38" totalsRowDxfId="17" dataCellStyle="20% - Accent3" totalsRowCellStyle="20% - Accent3"/>
    <tableColumn id="2" xr3:uid="{93DF25FF-033C-4CB9-9D94-68D923FAD6FE}" name="Payment No." dataDxfId="37" totalsRowDxfId="16" dataCellStyle="20% - Accent3" totalsRowCellStyle="20% - Accent3"/>
    <tableColumn id="3" xr3:uid="{216CC669-4618-4629-933A-88B6BFD81544}" name="Paid" dataDxfId="36" totalsRowDxfId="15" dataCellStyle="20% - Accent3" totalsRowCellStyle="20% - Accent3"/>
    <tableColumn id="4" xr3:uid="{760686EF-6AC7-4B3B-A9EF-B525C35669F2}" name="Invoiced" dataDxfId="35" totalsRowDxfId="14" dataCellStyle="20% - Accent3" totalsRowCellStyle="20% - Accent3"/>
    <tableColumn id="6" xr3:uid="{F14D22DD-743B-4B7A-AC7A-9D0BB5AFA33E}" name="Paid Amount" dataDxfId="34" totalsRowDxfId="13" dataCellStyle="20% - Accent3" totalsRowCellStyle="20% - Accent3"/>
    <tableColumn id="7" xr3:uid="{CB73AD46-11E9-4E7B-ABCC-0D279BD05C01}" name="Customer PO" totalsRowFunction="count" dataDxfId="33" totalsRowDxfId="1" dataCellStyle="20% - Accent3"/>
    <tableColumn id="8" xr3:uid="{B5086CD8-1BE2-4550-8E0C-61026EB35AB5}" name="ABN" dataDxfId="32" totalsRowDxfId="12" dataCellStyle="20% - Accent3" totalsRowCellStyle="20% - Accent3"/>
    <tableColumn id="9" xr3:uid="{2C0341F3-4D2B-4EF4-952B-ED335B80B1CD}" name="Acct" dataDxfId="31" totalsRowDxfId="11" dataCellStyle="20% - Accent3" totalsRowCellStyle="20% - Accent3"/>
    <tableColumn id="10" xr3:uid="{B5F97B2C-9B8D-47A8-B57A-F37996058297}" name="Check" dataDxfId="30" totalsRowDxfId="10" dataCellStyle="20% - Accent3" totalsRowCellStyle="20% - Accent3"/>
    <tableColumn id="11" xr3:uid="{11FE8A63-B6A9-4611-A2D4-46A209A90C1C}" name="Payment No" dataDxfId="29" totalsRowDxfId="9">
      <calculatedColumnFormula>CONCATENATE(A2,"_",B2)</calculatedColumnFormula>
    </tableColumn>
    <tableColumn id="12" xr3:uid="{51A56C72-4B53-425D-A755-296B941889FB}" name="Bank Details" dataDxfId="28" totalsRowDxfId="8">
      <calculatedColumnFormula>G2&amp;"-"&amp;H2&amp;"-"&amp;I2</calculatedColumnFormula>
    </tableColumn>
    <tableColumn id="13" xr3:uid="{7E4A1C9F-FA1E-4B4C-986B-A56127C0C05B}" name="Inv Month" dataDxfId="27" totalsRowDxfId="7">
      <calculatedColumnFormula>LEFT(D2,3)</calculatedColumnFormula>
    </tableColumn>
    <tableColumn id="14" xr3:uid="{D4088CB6-1D41-46BA-AD9F-5A8F43A95646}" name="PO Number" dataDxfId="26" totalsRowDxfId="6">
      <calculatedColumnFormula>RIGHT(F2,6)</calculatedColumnFormula>
    </tableColumn>
    <tableColumn id="15" xr3:uid="{5DE3799B-9AE2-460C-BC6F-C3CC3DD72CAA}" name="Location" dataDxfId="25" totalsRowDxfId="5">
      <calculatedColumnFormula>MID(F2,4,FIND("-",F2,4)-4)</calculatedColumnFormula>
    </tableColumn>
    <tableColumn id="16" xr3:uid="{C4769221-1E98-4A6B-BC44-BF9003006409}" name="Type" dataDxfId="24" totalsRowDxfId="4">
      <calculatedColumnFormula>UPPER(TRIM(CLEAN(#REF!)))</calculatedColumnFormula>
    </tableColumn>
    <tableColumn id="17" xr3:uid="{2465B6E7-D4F2-4A01-9A2E-F28AC1F5B101}" name="$ Amount" totalsRowFunction="sum" dataDxfId="19" totalsRowDxfId="2">
      <calculatedColumnFormula>VALUE(SUBSTITUTE(E2,"S"&amp;_xlfn.UNICHAR(160),""))</calculatedColumnFormula>
    </tableColumn>
    <tableColumn id="18" xr3:uid="{40C9A2A6-11B8-47A2-8825-73DD6F99E030}" name="Invoice Date" dataDxfId="23" totalsRowDxfId="3">
      <calculatedColumnFormula>DATE(2020,MONTH(1&amp;L2),RIGHT(D2,2))</calculatedColumnFormula>
    </tableColumn>
    <tableColumn id="19" xr3:uid="{E84DEE75-5DE6-4DF7-9D5D-39FA3BFFC3A8}" name="Paid Date" dataDxfId="22" totalsRowDxfId="0">
      <calculatedColumnFormula>DATE(2020,4,RIGHT(C2,2))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6D6E-FA59-4548-87F1-B090393138EA}" name="tbl_MC" displayName="tbl_MC" ref="A4:N89" totalsRowCount="1" headerRowDxfId="56" dataDxfId="54" totalsRowDxfId="55">
  <autoFilter ref="A4:N88" xr:uid="{795371C8-D276-4A09-A97F-0D27153940EE}"/>
  <sortState xmlns:xlrd2="http://schemas.microsoft.com/office/spreadsheetml/2017/richdata2" ref="A5:N88">
    <sortCondition ref="I5:I88"/>
    <sortCondition ref="D5:D88"/>
    <sortCondition descending="1" ref="J5:J88"/>
  </sortState>
  <tableColumns count="14">
    <tableColumn id="1" xr3:uid="{5B07A8D3-6604-4D7F-B038-3894A250B0B4}" name="Payment Ref" totalsRowLabel="Total" dataDxfId="53" totalsRowDxfId="52"/>
    <tableColumn id="2" xr3:uid="{48FC30A0-6D1F-43EE-8E9A-CA31D841CA96}" name="Supplier Code" dataDxfId="69" totalsRowDxfId="51"/>
    <tableColumn id="3" xr3:uid="{10AC9023-EAEE-41BD-A12D-E2D8D360C6DC}" name="Payment No." totalsRowFunction="count" dataDxfId="68" totalsRowDxfId="50"/>
    <tableColumn id="4" xr3:uid="{52592807-50C0-4472-9462-D657B022E49B}" name="Invoice Date" dataDxfId="67" totalsRowDxfId="49"/>
    <tableColumn id="5" xr3:uid="{FE0F38B3-B80F-422B-A608-EBA496DE56D2}" name="Due Date" dataDxfId="66" totalsRowDxfId="48">
      <calculatedColumnFormula>WORKDAY(EDATE(D5,1)-1,1)</calculatedColumnFormula>
    </tableColumn>
    <tableColumn id="6" xr3:uid="{CA3CD808-837E-4D14-B1EC-3069F5689170}" name="Payment Date" dataDxfId="65" totalsRowDxfId="47"/>
    <tableColumn id="7" xr3:uid="{076D23BF-AAD4-41ED-B652-72146A416869}" name="Bank Details" dataDxfId="64" totalsRowDxfId="46"/>
    <tableColumn id="8" xr3:uid="{113DDC9A-904A-45E5-9961-19FFC7F5A6F5}" name="PO Number" dataDxfId="63" totalsRowDxfId="45"/>
    <tableColumn id="9" xr3:uid="{FF842A83-0BCA-48C3-AD90-32940BB03D23}" name="Location" dataDxfId="62" totalsRowDxfId="44"/>
    <tableColumn id="10" xr3:uid="{7FF6537B-EA39-4530-B857-2E93BCD1AB9F}" name="Amount" totalsRowFunction="sum" dataDxfId="61" totalsRowDxfId="43"/>
    <tableColumn id="11" xr3:uid="{FEAFF9EB-A813-4278-9ABB-C93DD54416A1}" name="Invoice Month" dataDxfId="60" totalsRowDxfId="42">
      <calculatedColumnFormula>TEXT(D5,"MMM")</calculatedColumnFormula>
    </tableColumn>
    <tableColumn id="12" xr3:uid="{416EA377-5C41-43D6-8DEA-54C3866658BD}" name="Invoice Day" dataDxfId="59" totalsRowDxfId="41">
      <calculatedColumnFormula>DAY(D5)</calculatedColumnFormula>
    </tableColumn>
    <tableColumn id="13" xr3:uid="{756FA9E6-49F5-4B42-A103-BFE3453CB502}" name="Over Due By" dataDxfId="58" totalsRowDxfId="40">
      <calculatedColumnFormula>IF(F5&gt;E5,NETWORKDAYS(E5,F5,'NSW Holidays 2020'!$A$4:$A$15),0)</calculatedColumnFormula>
    </tableColumn>
    <tableColumn id="14" xr3:uid="{4B86935E-6FE8-425C-BAB3-F5029DE88C98}" name="Late Charge" totalsRowFunction="average" dataDxfId="57" totalsRowDxfId="39">
      <calculatedColumnFormula>J5*M5*Penalty_Rate+Flat_Rate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V86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ColWidth="9.109375" defaultRowHeight="14.4" x14ac:dyDescent="0.3"/>
  <cols>
    <col min="1" max="1" width="18.44140625" style="15" bestFit="1" customWidth="1"/>
    <col min="2" max="2" width="17.5546875" style="15" bestFit="1" customWidth="1"/>
    <col min="3" max="3" width="9.5546875" style="17" bestFit="1" customWidth="1"/>
    <col min="4" max="4" width="13.21875" style="17" customWidth="1"/>
    <col min="5" max="5" width="17.77734375" style="15" bestFit="1" customWidth="1"/>
    <col min="6" max="6" width="22.21875" style="15" bestFit="1" customWidth="1"/>
    <col min="7" max="7" width="9.44140625" style="15" bestFit="1" customWidth="1"/>
    <col min="8" max="8" width="9.33203125" style="15" bestFit="1" customWidth="1"/>
    <col min="9" max="9" width="11" style="15" bestFit="1" customWidth="1"/>
    <col min="10" max="10" width="16.88671875" style="15" bestFit="1" customWidth="1"/>
    <col min="11" max="11" width="17.109375" style="15" bestFit="1" customWidth="1"/>
    <col min="12" max="12" width="15.109375" style="15" bestFit="1" customWidth="1"/>
    <col min="13" max="13" width="16.33203125" style="15" bestFit="1" customWidth="1"/>
    <col min="14" max="14" width="13.33203125" style="15" bestFit="1" customWidth="1"/>
    <col min="15" max="15" width="9.88671875" style="15" bestFit="1" customWidth="1"/>
    <col min="16" max="16" width="14.6640625" style="16" bestFit="1" customWidth="1"/>
    <col min="17" max="17" width="17" style="17" bestFit="1" customWidth="1"/>
    <col min="18" max="18" width="14.5546875" style="18" bestFit="1" customWidth="1"/>
    <col min="19" max="19" width="11.21875" style="15" customWidth="1"/>
    <col min="20" max="20" width="3.21875" style="15" customWidth="1"/>
    <col min="21" max="21" width="12.109375" style="15" customWidth="1"/>
    <col min="22" max="22" width="15.77734375" style="15" customWidth="1"/>
    <col min="23" max="16384" width="9.109375" style="15"/>
  </cols>
  <sheetData>
    <row r="1" spans="1:22" s="32" customFormat="1" ht="22.95" customHeight="1" x14ac:dyDescent="0.3">
      <c r="A1" s="29" t="s">
        <v>3</v>
      </c>
      <c r="B1" s="29" t="s">
        <v>5</v>
      </c>
      <c r="C1" s="30" t="s">
        <v>354</v>
      </c>
      <c r="D1" s="30" t="s">
        <v>353</v>
      </c>
      <c r="E1" s="29" t="s">
        <v>342</v>
      </c>
      <c r="F1" s="29" t="s">
        <v>4</v>
      </c>
      <c r="G1" s="29" t="s">
        <v>11</v>
      </c>
      <c r="H1" s="29" t="s">
        <v>6</v>
      </c>
      <c r="I1" s="29" t="s">
        <v>9</v>
      </c>
      <c r="J1" s="29" t="s">
        <v>336</v>
      </c>
      <c r="K1" s="29" t="s">
        <v>8</v>
      </c>
      <c r="L1" s="29" t="s">
        <v>19</v>
      </c>
      <c r="M1" s="29" t="s">
        <v>21</v>
      </c>
      <c r="N1" s="29" t="s">
        <v>7</v>
      </c>
      <c r="O1" s="29" t="s">
        <v>10</v>
      </c>
      <c r="P1" s="31" t="s">
        <v>20</v>
      </c>
      <c r="Q1" s="30" t="s">
        <v>0</v>
      </c>
      <c r="R1" s="30" t="s">
        <v>356</v>
      </c>
      <c r="U1" s="33" t="s">
        <v>396</v>
      </c>
      <c r="V1" s="34"/>
    </row>
    <row r="2" spans="1:22" s="40" customFormat="1" ht="15.6" x14ac:dyDescent="0.3">
      <c r="A2" s="35">
        <v>24824</v>
      </c>
      <c r="B2" s="35">
        <v>1</v>
      </c>
      <c r="C2" s="36" t="s">
        <v>68</v>
      </c>
      <c r="D2" s="36" t="s">
        <v>165</v>
      </c>
      <c r="E2" s="35" t="s">
        <v>191</v>
      </c>
      <c r="F2" s="35" t="s">
        <v>192</v>
      </c>
      <c r="G2" s="35">
        <v>2554</v>
      </c>
      <c r="H2" s="35">
        <v>4551221</v>
      </c>
      <c r="I2" s="35">
        <v>33</v>
      </c>
      <c r="J2" s="37" t="str">
        <f>CONCATENATE(A2,"_",B2)</f>
        <v>24824_1</v>
      </c>
      <c r="K2" s="37" t="str">
        <f>G2&amp;"-"&amp;H2&amp;"-"&amp;I2</f>
        <v>2554-4551221-33</v>
      </c>
      <c r="L2" s="37" t="str">
        <f>LEFT(D2,3)</f>
        <v>Mar</v>
      </c>
      <c r="M2" s="37" t="str">
        <f>RIGHT(F2,6)</f>
        <v>319833</v>
      </c>
      <c r="N2" s="37" t="str">
        <f>MID(F2,4,FIND("-",F2,4)-4)</f>
        <v>Melbourne</v>
      </c>
      <c r="O2" s="37" t="e">
        <f>UPPER(TRIM(CLEAN(#REF!)))</f>
        <v>#REF!</v>
      </c>
      <c r="P2" s="38">
        <f>VALUE(SUBSTITUTE(E2,"S"&amp;_xlfn.UNICHAR(160),""))</f>
        <v>1061.94</v>
      </c>
      <c r="Q2" s="39">
        <f>DATE(2020,MONTH(1&amp;L2),RIGHT(D2,2))</f>
        <v>43908</v>
      </c>
      <c r="R2" s="39">
        <f>DATE(2020,4,RIGHT(C2,2))</f>
        <v>43935</v>
      </c>
      <c r="U2" s="33" t="s">
        <v>397</v>
      </c>
    </row>
    <row r="3" spans="1:22" s="40" customFormat="1" ht="15.6" x14ac:dyDescent="0.3">
      <c r="A3" s="35">
        <v>24727</v>
      </c>
      <c r="B3" s="35">
        <v>1</v>
      </c>
      <c r="C3" s="36" t="s">
        <v>83</v>
      </c>
      <c r="D3" s="36" t="s">
        <v>53</v>
      </c>
      <c r="E3" s="35" t="s">
        <v>117</v>
      </c>
      <c r="F3" s="35" t="s">
        <v>118</v>
      </c>
      <c r="G3" s="35">
        <v>2554</v>
      </c>
      <c r="H3" s="35">
        <v>4551221</v>
      </c>
      <c r="I3" s="35">
        <v>33</v>
      </c>
      <c r="J3" s="37" t="str">
        <f>CONCATENATE(A3,"_",B3)</f>
        <v>24727_1</v>
      </c>
      <c r="K3" s="37" t="str">
        <f>G3&amp;"-"&amp;H3&amp;"-"&amp;I3</f>
        <v>2554-4551221-33</v>
      </c>
      <c r="L3" s="37" t="str">
        <f>LEFT(D3,3)</f>
        <v>Apr</v>
      </c>
      <c r="M3" s="37" t="str">
        <f>RIGHT(F3,6)</f>
        <v>316479</v>
      </c>
      <c r="N3" s="37" t="str">
        <f>MID(F3,4,FIND("-",F3,4)-4)</f>
        <v>Melbourne</v>
      </c>
      <c r="O3" s="37" t="e">
        <f>UPPER(TRIM(CLEAN(#REF!)))</f>
        <v>#REF!</v>
      </c>
      <c r="P3" s="38">
        <f>VALUE(SUBSTITUTE(E3,"S"&amp;_xlfn.UNICHAR(160),""))</f>
        <v>1047.75</v>
      </c>
      <c r="Q3" s="39">
        <f>DATE(2020,MONTH(1&amp;L3),RIGHT(D3,2))</f>
        <v>43929</v>
      </c>
      <c r="R3" s="39">
        <f>DATE(2020,4,RIGHT(C3,2))</f>
        <v>43951</v>
      </c>
    </row>
    <row r="4" spans="1:22" s="40" customFormat="1" ht="15.6" x14ac:dyDescent="0.3">
      <c r="A4" s="35">
        <v>24898</v>
      </c>
      <c r="B4" s="35">
        <v>1</v>
      </c>
      <c r="C4" s="36" t="s">
        <v>22</v>
      </c>
      <c r="D4" s="36" t="s">
        <v>23</v>
      </c>
      <c r="E4" s="35" t="s">
        <v>245</v>
      </c>
      <c r="F4" s="35" t="s">
        <v>246</v>
      </c>
      <c r="G4" s="35">
        <v>2554</v>
      </c>
      <c r="H4" s="35">
        <v>4551221</v>
      </c>
      <c r="I4" s="35">
        <v>33</v>
      </c>
      <c r="J4" s="37" t="str">
        <f>CONCATENATE(A4,"_",B4)</f>
        <v>24898_1</v>
      </c>
      <c r="K4" s="37" t="str">
        <f>G4&amp;"-"&amp;H4&amp;"-"&amp;I4</f>
        <v>2554-4551221-33</v>
      </c>
      <c r="L4" s="37" t="str">
        <f>LEFT(D4,3)</f>
        <v>Mar</v>
      </c>
      <c r="M4" s="37" t="str">
        <f>RIGHT(F4,6)</f>
        <v>338553</v>
      </c>
      <c r="N4" s="37" t="str">
        <f>MID(F4,4,FIND("-",F4,4)-4)</f>
        <v>Melbourne</v>
      </c>
      <c r="O4" s="37" t="e">
        <f>UPPER(TRIM(CLEAN(#REF!)))</f>
        <v>#REF!</v>
      </c>
      <c r="P4" s="38">
        <f>VALUE(SUBSTITUTE(E4,"S"&amp;_xlfn.UNICHAR(160),""))</f>
        <v>1032.24</v>
      </c>
      <c r="Q4" s="39">
        <f>DATE(2020,MONTH(1&amp;L4),RIGHT(D4,2))</f>
        <v>43898</v>
      </c>
      <c r="R4" s="39">
        <f>DATE(2020,4,RIGHT(C4,2))</f>
        <v>43941</v>
      </c>
    </row>
    <row r="5" spans="1:22" s="40" customFormat="1" ht="15.6" x14ac:dyDescent="0.3">
      <c r="A5" s="35">
        <v>24673</v>
      </c>
      <c r="B5" s="35">
        <v>1</v>
      </c>
      <c r="C5" s="36" t="s">
        <v>22</v>
      </c>
      <c r="D5" s="36" t="s">
        <v>35</v>
      </c>
      <c r="E5" s="35" t="s">
        <v>75</v>
      </c>
      <c r="F5" s="35" t="s">
        <v>76</v>
      </c>
      <c r="G5" s="35">
        <v>2554</v>
      </c>
      <c r="H5" s="35">
        <v>4551221</v>
      </c>
      <c r="I5" s="35">
        <v>33</v>
      </c>
      <c r="J5" s="37" t="str">
        <f>CONCATENATE(A5,"_",B5)</f>
        <v>24673_1</v>
      </c>
      <c r="K5" s="37" t="str">
        <f>G5&amp;"-"&amp;H5&amp;"-"&amp;I5</f>
        <v>2554-4551221-33</v>
      </c>
      <c r="L5" s="37" t="str">
        <f>LEFT(D5,3)</f>
        <v>Apr</v>
      </c>
      <c r="M5" s="37" t="str">
        <f>RIGHT(F5,6)</f>
        <v>327600</v>
      </c>
      <c r="N5" s="37" t="str">
        <f>MID(F5,4,FIND("-",F5,4)-4)</f>
        <v>Melbourne</v>
      </c>
      <c r="O5" s="37" t="e">
        <f>UPPER(TRIM(CLEAN(#REF!)))</f>
        <v>#REF!</v>
      </c>
      <c r="P5" s="38">
        <f>VALUE(SUBSTITUTE(E5,"S"&amp;_xlfn.UNICHAR(160),""))</f>
        <v>1021.02</v>
      </c>
      <c r="Q5" s="39">
        <f>DATE(2020,MONTH(1&amp;L5),RIGHT(D5,2))</f>
        <v>43922</v>
      </c>
      <c r="R5" s="39">
        <f>DATE(2020,4,RIGHT(C5,2))</f>
        <v>43941</v>
      </c>
    </row>
    <row r="6" spans="1:22" s="40" customFormat="1" ht="15.6" x14ac:dyDescent="0.3">
      <c r="A6" s="35">
        <v>24847</v>
      </c>
      <c r="B6" s="35">
        <v>1</v>
      </c>
      <c r="C6" s="36" t="s">
        <v>56</v>
      </c>
      <c r="D6" s="36" t="s">
        <v>38</v>
      </c>
      <c r="E6" s="35" t="s">
        <v>206</v>
      </c>
      <c r="F6" s="35" t="s">
        <v>207</v>
      </c>
      <c r="G6" s="35">
        <v>2554</v>
      </c>
      <c r="H6" s="35">
        <v>4551221</v>
      </c>
      <c r="I6" s="35">
        <v>33</v>
      </c>
      <c r="J6" s="37" t="str">
        <f>CONCATENATE(A6,"_",B6)</f>
        <v>24847_1</v>
      </c>
      <c r="K6" s="37" t="str">
        <f>G6&amp;"-"&amp;H6&amp;"-"&amp;I6</f>
        <v>2554-4551221-33</v>
      </c>
      <c r="L6" s="37" t="str">
        <f>LEFT(D6,3)</f>
        <v>Mar</v>
      </c>
      <c r="M6" s="37" t="str">
        <f>RIGHT(F6,6)</f>
        <v>338938</v>
      </c>
      <c r="N6" s="37" t="str">
        <f>MID(F6,4,FIND("-",F6,4)-4)</f>
        <v>Melbourne</v>
      </c>
      <c r="O6" s="37" t="e">
        <f>UPPER(TRIM(CLEAN(#REF!)))</f>
        <v>#REF!</v>
      </c>
      <c r="P6" s="38">
        <f>VALUE(SUBSTITUTE(E6,"S"&amp;_xlfn.UNICHAR(160),""))</f>
        <v>1000.23</v>
      </c>
      <c r="Q6" s="39">
        <f>DATE(2020,MONTH(1&amp;L6),RIGHT(D6,2))</f>
        <v>43905</v>
      </c>
      <c r="R6" s="39">
        <f>DATE(2020,4,RIGHT(C6,2))</f>
        <v>43943</v>
      </c>
    </row>
    <row r="7" spans="1:22" s="40" customFormat="1" ht="15.6" x14ac:dyDescent="0.3">
      <c r="A7" s="35">
        <v>24795</v>
      </c>
      <c r="B7" s="35">
        <v>1</v>
      </c>
      <c r="C7" s="36" t="s">
        <v>34</v>
      </c>
      <c r="D7" s="36" t="s">
        <v>119</v>
      </c>
      <c r="E7" s="35" t="s">
        <v>173</v>
      </c>
      <c r="F7" s="35" t="s">
        <v>174</v>
      </c>
      <c r="G7" s="35">
        <v>2554</v>
      </c>
      <c r="H7" s="35">
        <v>4551221</v>
      </c>
      <c r="I7" s="35">
        <v>33</v>
      </c>
      <c r="J7" s="37" t="str">
        <f>CONCATENATE(A7,"_",B7)</f>
        <v>24795_1</v>
      </c>
      <c r="K7" s="37" t="str">
        <f>G7&amp;"-"&amp;H7&amp;"-"&amp;I7</f>
        <v>2554-4551221-33</v>
      </c>
      <c r="L7" s="37" t="str">
        <f>LEFT(D7,3)</f>
        <v>Feb</v>
      </c>
      <c r="M7" s="37" t="str">
        <f>RIGHT(F7,6)</f>
        <v>327740</v>
      </c>
      <c r="N7" s="37" t="str">
        <f>MID(F7,4,FIND("-",F7,4)-4)</f>
        <v>Melbourne</v>
      </c>
      <c r="O7" s="37" t="e">
        <f>UPPER(TRIM(CLEAN(#REF!)))</f>
        <v>#REF!</v>
      </c>
      <c r="P7" s="38">
        <f>VALUE(SUBSTITUTE(E7,"S"&amp;_xlfn.UNICHAR(160),""))</f>
        <v>950.73</v>
      </c>
      <c r="Q7" s="39">
        <f>DATE(2020,MONTH(1&amp;L7),RIGHT(D7,2))</f>
        <v>43888</v>
      </c>
      <c r="R7" s="39">
        <f>DATE(2020,4,RIGHT(C7,2))</f>
        <v>43928</v>
      </c>
    </row>
    <row r="8" spans="1:22" s="40" customFormat="1" ht="15.6" x14ac:dyDescent="0.3">
      <c r="A8" s="35">
        <v>24851</v>
      </c>
      <c r="B8" s="35">
        <v>1</v>
      </c>
      <c r="C8" s="36" t="s">
        <v>44</v>
      </c>
      <c r="D8" s="36" t="s">
        <v>63</v>
      </c>
      <c r="E8" s="35" t="s">
        <v>208</v>
      </c>
      <c r="F8" s="35" t="s">
        <v>209</v>
      </c>
      <c r="G8" s="35">
        <v>2554</v>
      </c>
      <c r="H8" s="35">
        <v>4551221</v>
      </c>
      <c r="I8" s="35">
        <v>33</v>
      </c>
      <c r="J8" s="37" t="str">
        <f>CONCATENATE(A8,"_",B8)</f>
        <v>24851_1</v>
      </c>
      <c r="K8" s="37" t="str">
        <f>G8&amp;"-"&amp;H8&amp;"-"&amp;I8</f>
        <v>2554-4551221-33</v>
      </c>
      <c r="L8" s="37" t="str">
        <f>LEFT(D8,3)</f>
        <v>Mar</v>
      </c>
      <c r="M8" s="37" t="str">
        <f>RIGHT(F8,6)</f>
        <v>320536</v>
      </c>
      <c r="N8" s="37" t="str">
        <f>MID(F8,4,FIND("-",F8,4)-4)</f>
        <v>Melbourne</v>
      </c>
      <c r="O8" s="37" t="e">
        <f>UPPER(TRIM(CLEAN(#REF!)))</f>
        <v>#REF!</v>
      </c>
      <c r="P8" s="38">
        <f>VALUE(SUBSTITUTE(E8,"S"&amp;_xlfn.UNICHAR(160),""))</f>
        <v>948.75</v>
      </c>
      <c r="Q8" s="39">
        <f>DATE(2020,MONTH(1&amp;L8),RIGHT(D8,2))</f>
        <v>43918</v>
      </c>
      <c r="R8" s="39">
        <f>DATE(2020,4,RIGHT(C8,2))</f>
        <v>43939</v>
      </c>
    </row>
    <row r="9" spans="1:22" s="40" customFormat="1" ht="15.6" x14ac:dyDescent="0.3">
      <c r="A9" s="35">
        <v>24679</v>
      </c>
      <c r="B9" s="35">
        <v>2</v>
      </c>
      <c r="C9" s="36" t="s">
        <v>83</v>
      </c>
      <c r="D9" s="36" t="s">
        <v>71</v>
      </c>
      <c r="E9" s="35" t="s">
        <v>86</v>
      </c>
      <c r="F9" s="35" t="s">
        <v>87</v>
      </c>
      <c r="G9" s="35">
        <v>2554</v>
      </c>
      <c r="H9" s="35">
        <v>4551221</v>
      </c>
      <c r="I9" s="35">
        <v>33</v>
      </c>
      <c r="J9" s="37" t="str">
        <f>CONCATENATE(A9,"_",B9)</f>
        <v>24679_2</v>
      </c>
      <c r="K9" s="37" t="str">
        <f>G9&amp;"-"&amp;H9&amp;"-"&amp;I9</f>
        <v>2554-4551221-33</v>
      </c>
      <c r="L9" s="37" t="str">
        <f>LEFT(D9,3)</f>
        <v>Mar</v>
      </c>
      <c r="M9" s="37" t="str">
        <f>RIGHT(F9,6)</f>
        <v>310607</v>
      </c>
      <c r="N9" s="37" t="str">
        <f>MID(F9,4,FIND("-",F9,4)-4)</f>
        <v>Melbourne</v>
      </c>
      <c r="O9" s="37" t="e">
        <f>UPPER(TRIM(CLEAN(#REF!)))</f>
        <v>#REF!</v>
      </c>
      <c r="P9" s="38">
        <f>VALUE(SUBSTITUTE(E9,"S"&amp;_xlfn.UNICHAR(160),""))</f>
        <v>930.93</v>
      </c>
      <c r="Q9" s="39">
        <f>DATE(2020,MONTH(1&amp;L9),RIGHT(D9,2))</f>
        <v>43913</v>
      </c>
      <c r="R9" s="39">
        <f>DATE(2020,4,RIGHT(C9,2))</f>
        <v>43951</v>
      </c>
    </row>
    <row r="10" spans="1:22" s="40" customFormat="1" ht="15.6" x14ac:dyDescent="0.3">
      <c r="A10" s="35">
        <v>24793</v>
      </c>
      <c r="B10" s="35">
        <v>1</v>
      </c>
      <c r="C10" s="36" t="s">
        <v>32</v>
      </c>
      <c r="D10" s="36" t="s">
        <v>160</v>
      </c>
      <c r="E10" s="35" t="s">
        <v>171</v>
      </c>
      <c r="F10" s="35" t="s">
        <v>172</v>
      </c>
      <c r="G10" s="35">
        <v>2554</v>
      </c>
      <c r="H10" s="35">
        <v>4551221</v>
      </c>
      <c r="I10" s="35">
        <v>33</v>
      </c>
      <c r="J10" s="37" t="str">
        <f>CONCATENATE(A10,"_",B10)</f>
        <v>24793_1</v>
      </c>
      <c r="K10" s="37" t="str">
        <f>G10&amp;"-"&amp;H10&amp;"-"&amp;I10</f>
        <v>2554-4551221-33</v>
      </c>
      <c r="L10" s="37" t="str">
        <f>LEFT(D10,3)</f>
        <v>Mar</v>
      </c>
      <c r="M10" s="37" t="str">
        <f>RIGHT(F10,6)</f>
        <v>331460</v>
      </c>
      <c r="N10" s="37" t="str">
        <f>MID(F10,4,FIND("-",F10,4)-4)</f>
        <v>Melbourne</v>
      </c>
      <c r="O10" s="37" t="e">
        <f>UPPER(TRIM(CLEAN(#REF!)))</f>
        <v>#REF!</v>
      </c>
      <c r="P10" s="38">
        <f>VALUE(SUBSTITUTE(E10,"S"&amp;_xlfn.UNICHAR(160),""))</f>
        <v>821.37</v>
      </c>
      <c r="Q10" s="39">
        <f>DATE(2020,MONTH(1&amp;L10),RIGHT(D10,2))</f>
        <v>43895</v>
      </c>
      <c r="R10" s="39">
        <f>DATE(2020,4,RIGHT(C10,2))</f>
        <v>43925</v>
      </c>
    </row>
    <row r="11" spans="1:22" s="40" customFormat="1" ht="15.6" x14ac:dyDescent="0.3">
      <c r="A11" s="35">
        <v>24878</v>
      </c>
      <c r="B11" s="35">
        <v>1</v>
      </c>
      <c r="C11" s="36" t="s">
        <v>56</v>
      </c>
      <c r="D11" s="36" t="s">
        <v>24</v>
      </c>
      <c r="E11" s="35" t="s">
        <v>230</v>
      </c>
      <c r="F11" s="35" t="s">
        <v>231</v>
      </c>
      <c r="G11" s="35">
        <v>2554</v>
      </c>
      <c r="H11" s="35">
        <v>4551221</v>
      </c>
      <c r="I11" s="35">
        <v>33</v>
      </c>
      <c r="J11" s="37" t="str">
        <f>CONCATENATE(A11,"_",B11)</f>
        <v>24878_1</v>
      </c>
      <c r="K11" s="37" t="str">
        <f>G11&amp;"-"&amp;H11&amp;"-"&amp;I11</f>
        <v>2554-4551221-33</v>
      </c>
      <c r="L11" s="37" t="str">
        <f>LEFT(D11,3)</f>
        <v>Apr</v>
      </c>
      <c r="M11" s="37" t="str">
        <f>RIGHT(F11,6)</f>
        <v>312800</v>
      </c>
      <c r="N11" s="37" t="str">
        <f>MID(F11,4,FIND("-",F11,4)-4)</f>
        <v>Melbourne</v>
      </c>
      <c r="O11" s="37" t="e">
        <f>UPPER(TRIM(CLEAN(#REF!)))</f>
        <v>#REF!</v>
      </c>
      <c r="P11" s="38">
        <f>VALUE(SUBSTITUTE(E11,"S"&amp;_xlfn.UNICHAR(160),""))</f>
        <v>809.49</v>
      </c>
      <c r="Q11" s="39">
        <f>DATE(2020,MONTH(1&amp;L11),RIGHT(D11,2))</f>
        <v>43934</v>
      </c>
      <c r="R11" s="39">
        <f>DATE(2020,4,RIGHT(C11,2))</f>
        <v>43943</v>
      </c>
    </row>
    <row r="12" spans="1:22" s="40" customFormat="1" ht="15.6" x14ac:dyDescent="0.3">
      <c r="A12" s="35">
        <v>24771</v>
      </c>
      <c r="B12" s="35">
        <v>1</v>
      </c>
      <c r="C12" s="36" t="s">
        <v>68</v>
      </c>
      <c r="D12" s="36" t="s">
        <v>47</v>
      </c>
      <c r="E12" s="35" t="s">
        <v>158</v>
      </c>
      <c r="F12" s="35" t="s">
        <v>159</v>
      </c>
      <c r="G12" s="35">
        <v>2554</v>
      </c>
      <c r="H12" s="35">
        <v>4551221</v>
      </c>
      <c r="I12" s="35">
        <v>33</v>
      </c>
      <c r="J12" s="37" t="str">
        <f>CONCATENATE(A12,"_",B12)</f>
        <v>24771_1</v>
      </c>
      <c r="K12" s="37" t="str">
        <f>G12&amp;"-"&amp;H12&amp;"-"&amp;I12</f>
        <v>2554-4551221-33</v>
      </c>
      <c r="L12" s="37" t="str">
        <f>LEFT(D12,3)</f>
        <v>Mar</v>
      </c>
      <c r="M12" s="37" t="str">
        <f>RIGHT(F12,6)</f>
        <v>316436</v>
      </c>
      <c r="N12" s="37" t="str">
        <f>MID(F12,4,FIND("-",F12,4)-4)</f>
        <v>Melbourne</v>
      </c>
      <c r="O12" s="37" t="e">
        <f>UPPER(TRIM(CLEAN(#REF!)))</f>
        <v>#REF!</v>
      </c>
      <c r="P12" s="38">
        <f>VALUE(SUBSTITUTE(E12,"S"&amp;_xlfn.UNICHAR(160),""))</f>
        <v>736.23</v>
      </c>
      <c r="Q12" s="39">
        <f>DATE(2020,MONTH(1&amp;L12),RIGHT(D12,2))</f>
        <v>43919</v>
      </c>
      <c r="R12" s="39">
        <f>DATE(2020,4,RIGHT(C12,2))</f>
        <v>43935</v>
      </c>
    </row>
    <row r="13" spans="1:22" s="40" customFormat="1" ht="15.6" x14ac:dyDescent="0.3">
      <c r="A13" s="35">
        <v>24838</v>
      </c>
      <c r="B13" s="35">
        <v>1</v>
      </c>
      <c r="C13" s="36" t="s">
        <v>89</v>
      </c>
      <c r="D13" s="36" t="s">
        <v>51</v>
      </c>
      <c r="E13" s="35" t="s">
        <v>203</v>
      </c>
      <c r="F13" s="35" t="s">
        <v>204</v>
      </c>
      <c r="G13" s="35">
        <v>2554</v>
      </c>
      <c r="H13" s="35">
        <v>4551221</v>
      </c>
      <c r="I13" s="35">
        <v>33</v>
      </c>
      <c r="J13" s="37" t="str">
        <f>CONCATENATE(A13,"_",B13)</f>
        <v>24838_1</v>
      </c>
      <c r="K13" s="37" t="str">
        <f>G13&amp;"-"&amp;H13&amp;"-"&amp;I13</f>
        <v>2554-4551221-33</v>
      </c>
      <c r="L13" s="37" t="str">
        <f>LEFT(D13,3)</f>
        <v>Apr</v>
      </c>
      <c r="M13" s="37" t="str">
        <f>RIGHT(F13,6)</f>
        <v>328536</v>
      </c>
      <c r="N13" s="37" t="str">
        <f>MID(F13,4,FIND("-",F13,4)-4)</f>
        <v>Melbourne</v>
      </c>
      <c r="O13" s="37" t="e">
        <f>UPPER(TRIM(CLEAN(#REF!)))</f>
        <v>#REF!</v>
      </c>
      <c r="P13" s="38">
        <f>VALUE(SUBSTITUTE(E13,"S"&amp;_xlfn.UNICHAR(160),""))</f>
        <v>668.25</v>
      </c>
      <c r="Q13" s="39">
        <f>DATE(2020,MONTH(1&amp;L13),RIGHT(D13,2))</f>
        <v>43932</v>
      </c>
      <c r="R13" s="39">
        <f>DATE(2020,4,RIGHT(C13,2))</f>
        <v>43948</v>
      </c>
    </row>
    <row r="14" spans="1:22" s="40" customFormat="1" ht="15.6" x14ac:dyDescent="0.3">
      <c r="A14" s="35">
        <v>24877</v>
      </c>
      <c r="B14" s="35">
        <v>1</v>
      </c>
      <c r="C14" s="36" t="s">
        <v>51</v>
      </c>
      <c r="D14" s="36" t="s">
        <v>108</v>
      </c>
      <c r="E14" s="35" t="s">
        <v>228</v>
      </c>
      <c r="F14" s="35" t="s">
        <v>229</v>
      </c>
      <c r="G14" s="35">
        <v>2554</v>
      </c>
      <c r="H14" s="35">
        <v>4551221</v>
      </c>
      <c r="I14" s="35">
        <v>33</v>
      </c>
      <c r="J14" s="37" t="str">
        <f>CONCATENATE(A14,"_",B14)</f>
        <v>24877_1</v>
      </c>
      <c r="K14" s="37" t="str">
        <f>G14&amp;"-"&amp;H14&amp;"-"&amp;I14</f>
        <v>2554-4551221-33</v>
      </c>
      <c r="L14" s="37" t="str">
        <f>LEFT(D14,3)</f>
        <v>Feb</v>
      </c>
      <c r="M14" s="37" t="str">
        <f>RIGHT(F14,6)</f>
        <v>325643</v>
      </c>
      <c r="N14" s="37" t="str">
        <f>MID(F14,4,FIND("-",F14,4)-4)</f>
        <v>Melbourne</v>
      </c>
      <c r="O14" s="37" t="e">
        <f>UPPER(TRIM(CLEAN(#REF!)))</f>
        <v>#REF!</v>
      </c>
      <c r="P14" s="38">
        <f>VALUE(SUBSTITUTE(E14,"S"&amp;_xlfn.UNICHAR(160),""))</f>
        <v>650.42999999999995</v>
      </c>
      <c r="Q14" s="39">
        <f>DATE(2020,MONTH(1&amp;L14),RIGHT(D14,2))</f>
        <v>43890</v>
      </c>
      <c r="R14" s="39">
        <f>DATE(2020,4,RIGHT(C14,2))</f>
        <v>43932</v>
      </c>
    </row>
    <row r="15" spans="1:22" s="40" customFormat="1" ht="15.6" x14ac:dyDescent="0.3">
      <c r="A15" s="35">
        <v>24759</v>
      </c>
      <c r="B15" s="35">
        <v>1</v>
      </c>
      <c r="C15" s="36" t="s">
        <v>24</v>
      </c>
      <c r="D15" s="36" t="s">
        <v>62</v>
      </c>
      <c r="E15" s="35" t="s">
        <v>147</v>
      </c>
      <c r="F15" s="35" t="s">
        <v>148</v>
      </c>
      <c r="G15" s="35">
        <v>2554</v>
      </c>
      <c r="H15" s="35">
        <v>4551221</v>
      </c>
      <c r="I15" s="35">
        <v>33</v>
      </c>
      <c r="J15" s="37" t="str">
        <f>CONCATENATE(A15,"_",B15)</f>
        <v>24759_1</v>
      </c>
      <c r="K15" s="37" t="str">
        <f>G15&amp;"-"&amp;H15&amp;"-"&amp;I15</f>
        <v>2554-4551221-33</v>
      </c>
      <c r="L15" s="37" t="str">
        <f>LEFT(D15,3)</f>
        <v>Mar</v>
      </c>
      <c r="M15" s="37" t="str">
        <f>RIGHT(F15,6)</f>
        <v>336345</v>
      </c>
      <c r="N15" s="37" t="str">
        <f>MID(F15,4,FIND("-",F15,4)-4)</f>
        <v>Melbourne</v>
      </c>
      <c r="O15" s="37" t="e">
        <f>UPPER(TRIM(CLEAN(#REF!)))</f>
        <v>#REF!</v>
      </c>
      <c r="P15" s="38">
        <f>VALUE(SUBSTITUTE(E15,"S"&amp;_xlfn.UNICHAR(160),""))</f>
        <v>644.82000000000005</v>
      </c>
      <c r="Q15" s="39">
        <f>DATE(2020,MONTH(1&amp;L15),RIGHT(D15,2))</f>
        <v>43892</v>
      </c>
      <c r="R15" s="39">
        <f>DATE(2020,4,RIGHT(C15,2))</f>
        <v>43934</v>
      </c>
    </row>
    <row r="16" spans="1:22" s="40" customFormat="1" ht="15.6" x14ac:dyDescent="0.3">
      <c r="A16" s="35">
        <v>24699</v>
      </c>
      <c r="B16" s="35">
        <v>1</v>
      </c>
      <c r="C16" s="36" t="s">
        <v>50</v>
      </c>
      <c r="D16" s="36" t="s">
        <v>92</v>
      </c>
      <c r="E16" s="35" t="s">
        <v>104</v>
      </c>
      <c r="F16" s="35" t="s">
        <v>105</v>
      </c>
      <c r="G16" s="35">
        <v>2554</v>
      </c>
      <c r="H16" s="35">
        <v>4551221</v>
      </c>
      <c r="I16" s="35">
        <v>33</v>
      </c>
      <c r="J16" s="37" t="str">
        <f>CONCATENATE(A16,"_",B16)</f>
        <v>24699_1</v>
      </c>
      <c r="K16" s="37" t="str">
        <f>G16&amp;"-"&amp;H16&amp;"-"&amp;I16</f>
        <v>2554-4551221-33</v>
      </c>
      <c r="L16" s="37" t="str">
        <f>LEFT(D16,3)</f>
        <v>Mar</v>
      </c>
      <c r="M16" s="37" t="str">
        <f>RIGHT(F16,6)</f>
        <v>335460</v>
      </c>
      <c r="N16" s="37" t="str">
        <f>MID(F16,4,FIND("-",F16,4)-4)</f>
        <v>Melbourne</v>
      </c>
      <c r="O16" s="37" t="e">
        <f>UPPER(TRIM(CLEAN(#REF!)))</f>
        <v>#REF!</v>
      </c>
      <c r="P16" s="38">
        <f>VALUE(SUBSTITUTE(E16,"S"&amp;_xlfn.UNICHAR(160),""))</f>
        <v>642.17999999999995</v>
      </c>
      <c r="Q16" s="39">
        <f>DATE(2020,MONTH(1&amp;L16),RIGHT(D16,2))</f>
        <v>43899</v>
      </c>
      <c r="R16" s="39">
        <f>DATE(2020,4,RIGHT(C16,2))</f>
        <v>43942</v>
      </c>
    </row>
    <row r="17" spans="1:18" s="40" customFormat="1" ht="15.6" x14ac:dyDescent="0.3">
      <c r="A17" s="35">
        <v>24803</v>
      </c>
      <c r="B17" s="35">
        <v>1</v>
      </c>
      <c r="C17" s="36" t="s">
        <v>28</v>
      </c>
      <c r="D17" s="36" t="s">
        <v>165</v>
      </c>
      <c r="E17" s="35" t="s">
        <v>179</v>
      </c>
      <c r="F17" s="35" t="s">
        <v>180</v>
      </c>
      <c r="G17" s="35">
        <v>2554</v>
      </c>
      <c r="H17" s="35">
        <v>4551221</v>
      </c>
      <c r="I17" s="35">
        <v>33</v>
      </c>
      <c r="J17" s="37" t="str">
        <f>CONCATENATE(A17,"_",B17)</f>
        <v>24803_1</v>
      </c>
      <c r="K17" s="37" t="str">
        <f>G17&amp;"-"&amp;H17&amp;"-"&amp;I17</f>
        <v>2554-4551221-33</v>
      </c>
      <c r="L17" s="37" t="str">
        <f>LEFT(D17,3)</f>
        <v>Mar</v>
      </c>
      <c r="M17" s="37" t="str">
        <f>RIGHT(F17,6)</f>
        <v>321456</v>
      </c>
      <c r="N17" s="37" t="str">
        <f>MID(F17,4,FIND("-",F17,4)-4)</f>
        <v>Melbourne</v>
      </c>
      <c r="O17" s="37" t="e">
        <f>UPPER(TRIM(CLEAN(#REF!)))</f>
        <v>#REF!</v>
      </c>
      <c r="P17" s="38">
        <f>VALUE(SUBSTITUTE(E17,"S"&amp;_xlfn.UNICHAR(160),""))</f>
        <v>628.98</v>
      </c>
      <c r="Q17" s="39">
        <f>DATE(2020,MONTH(1&amp;L17),RIGHT(D17,2))</f>
        <v>43908</v>
      </c>
      <c r="R17" s="39">
        <f>DATE(2020,4,RIGHT(C17,2))</f>
        <v>43926</v>
      </c>
    </row>
    <row r="18" spans="1:18" s="40" customFormat="1" ht="15.6" x14ac:dyDescent="0.3">
      <c r="A18" s="35">
        <v>24693</v>
      </c>
      <c r="B18" s="35">
        <v>1</v>
      </c>
      <c r="C18" s="36" t="s">
        <v>33</v>
      </c>
      <c r="D18" s="36" t="s">
        <v>97</v>
      </c>
      <c r="E18" s="35" t="s">
        <v>98</v>
      </c>
      <c r="F18" s="35" t="s">
        <v>99</v>
      </c>
      <c r="G18" s="35">
        <v>2554</v>
      </c>
      <c r="H18" s="35">
        <v>4551221</v>
      </c>
      <c r="I18" s="35">
        <v>33</v>
      </c>
      <c r="J18" s="37" t="str">
        <f>CONCATENATE(A18,"_",B18)</f>
        <v>24693_1</v>
      </c>
      <c r="K18" s="37" t="str">
        <f>G18&amp;"-"&amp;H18&amp;"-"&amp;I18</f>
        <v>2554-4551221-33</v>
      </c>
      <c r="L18" s="37" t="str">
        <f>LEFT(D18,3)</f>
        <v>Feb</v>
      </c>
      <c r="M18" s="37" t="str">
        <f>RIGHT(F18,6)</f>
        <v>312187</v>
      </c>
      <c r="N18" s="37" t="str">
        <f>MID(F18,4,FIND("-",F18,4)-4)</f>
        <v>Melbourne</v>
      </c>
      <c r="O18" s="37" t="e">
        <f>UPPER(TRIM(CLEAN(#REF!)))</f>
        <v>#REF!</v>
      </c>
      <c r="P18" s="38">
        <f>VALUE(SUBSTITUTE(E18,"S"&amp;_xlfn.UNICHAR(160),""))</f>
        <v>623.70000000000005</v>
      </c>
      <c r="Q18" s="39">
        <f>DATE(2020,MONTH(1&amp;L18),RIGHT(D18,2))</f>
        <v>43885</v>
      </c>
      <c r="R18" s="39">
        <f>DATE(2020,4,RIGHT(C18,2))</f>
        <v>43927</v>
      </c>
    </row>
    <row r="19" spans="1:18" s="40" customFormat="1" ht="15.6" x14ac:dyDescent="0.3">
      <c r="A19" s="35">
        <v>24825</v>
      </c>
      <c r="B19" s="35">
        <v>1</v>
      </c>
      <c r="C19" s="36" t="s">
        <v>33</v>
      </c>
      <c r="D19" s="36" t="s">
        <v>39</v>
      </c>
      <c r="E19" s="35" t="s">
        <v>193</v>
      </c>
      <c r="F19" s="35" t="s">
        <v>194</v>
      </c>
      <c r="G19" s="35">
        <v>2554</v>
      </c>
      <c r="H19" s="35">
        <v>4551221</v>
      </c>
      <c r="I19" s="35">
        <v>33</v>
      </c>
      <c r="J19" s="37" t="str">
        <f>CONCATENATE(A19,"_",B19)</f>
        <v>24825_1</v>
      </c>
      <c r="K19" s="37" t="str">
        <f>G19&amp;"-"&amp;H19&amp;"-"&amp;I19</f>
        <v>2554-4551221-33</v>
      </c>
      <c r="L19" s="37" t="str">
        <f>LEFT(D19,3)</f>
        <v>Mar</v>
      </c>
      <c r="M19" s="37" t="str">
        <f>RIGHT(F19,6)</f>
        <v>310345</v>
      </c>
      <c r="N19" s="37" t="str">
        <f>MID(F19,4,FIND("-",F19,4)-4)</f>
        <v>Melbourne</v>
      </c>
      <c r="O19" s="37" t="e">
        <f>UPPER(TRIM(CLEAN(#REF!)))</f>
        <v>#REF!</v>
      </c>
      <c r="P19" s="38">
        <f>VALUE(SUBSTITUTE(E19,"S"&amp;_xlfn.UNICHAR(160),""))</f>
        <v>602.58000000000004</v>
      </c>
      <c r="Q19" s="39">
        <f>DATE(2020,MONTH(1&amp;L19),RIGHT(D19,2))</f>
        <v>43912</v>
      </c>
      <c r="R19" s="39">
        <f>DATE(2020,4,RIGHT(C19,2))</f>
        <v>43927</v>
      </c>
    </row>
    <row r="20" spans="1:18" s="40" customFormat="1" ht="15.6" x14ac:dyDescent="0.3">
      <c r="A20" s="35">
        <v>24861</v>
      </c>
      <c r="B20" s="35">
        <v>1</v>
      </c>
      <c r="C20" s="36" t="s">
        <v>53</v>
      </c>
      <c r="D20" s="36" t="s">
        <v>214</v>
      </c>
      <c r="E20" s="35" t="s">
        <v>215</v>
      </c>
      <c r="F20" s="35" t="s">
        <v>216</v>
      </c>
      <c r="G20" s="35">
        <v>2554</v>
      </c>
      <c r="H20" s="35">
        <v>4551221</v>
      </c>
      <c r="I20" s="35">
        <v>33</v>
      </c>
      <c r="J20" s="37" t="str">
        <f>CONCATENATE(A20,"_",B20)</f>
        <v>24861_1</v>
      </c>
      <c r="K20" s="37" t="str">
        <f>G20&amp;"-"&amp;H20&amp;"-"&amp;I20</f>
        <v>2554-4551221-33</v>
      </c>
      <c r="L20" s="37" t="str">
        <f>LEFT(D20,3)</f>
        <v>Feb</v>
      </c>
      <c r="M20" s="37" t="str">
        <f>RIGHT(F20,6)</f>
        <v>316190</v>
      </c>
      <c r="N20" s="37" t="str">
        <f>MID(F20,4,FIND("-",F20,4)-4)</f>
        <v>Melbourne</v>
      </c>
      <c r="O20" s="37" t="e">
        <f>UPPER(TRIM(CLEAN(#REF!)))</f>
        <v>#REF!</v>
      </c>
      <c r="P20" s="38">
        <f>VALUE(SUBSTITUTE(E20,"S"&amp;_xlfn.UNICHAR(160),""))</f>
        <v>600.6</v>
      </c>
      <c r="Q20" s="39">
        <f>DATE(2020,MONTH(1&amp;L20),RIGHT(D20,2))</f>
        <v>43887</v>
      </c>
      <c r="R20" s="39">
        <f>DATE(2020,4,RIGHT(C20,2))</f>
        <v>43929</v>
      </c>
    </row>
    <row r="21" spans="1:18" s="40" customFormat="1" ht="15.6" x14ac:dyDescent="0.3">
      <c r="A21" s="35">
        <v>24775</v>
      </c>
      <c r="B21" s="35">
        <v>1</v>
      </c>
      <c r="C21" s="36" t="s">
        <v>48</v>
      </c>
      <c r="D21" s="36" t="s">
        <v>160</v>
      </c>
      <c r="E21" s="35" t="s">
        <v>161</v>
      </c>
      <c r="F21" s="35" t="s">
        <v>162</v>
      </c>
      <c r="G21" s="35">
        <v>2554</v>
      </c>
      <c r="H21" s="35">
        <v>4551221</v>
      </c>
      <c r="I21" s="35">
        <v>33</v>
      </c>
      <c r="J21" s="37" t="str">
        <f>CONCATENATE(A21,"_",B21)</f>
        <v>24775_1</v>
      </c>
      <c r="K21" s="37" t="str">
        <f>G21&amp;"-"&amp;H21&amp;"-"&amp;I21</f>
        <v>2554-4551221-33</v>
      </c>
      <c r="L21" s="37" t="str">
        <f>LEFT(D21,3)</f>
        <v>Mar</v>
      </c>
      <c r="M21" s="37" t="str">
        <f>RIGHT(F21,6)</f>
        <v>312603</v>
      </c>
      <c r="N21" s="37" t="str">
        <f>MID(F21,4,FIND("-",F21,4)-4)</f>
        <v>Melbourne</v>
      </c>
      <c r="O21" s="37" t="e">
        <f>UPPER(TRIM(CLEAN(#REF!)))</f>
        <v>#REF!</v>
      </c>
      <c r="P21" s="38">
        <f>VALUE(SUBSTITUTE(E21,"S"&amp;_xlfn.UNICHAR(160),""))</f>
        <v>600.27</v>
      </c>
      <c r="Q21" s="39">
        <f>DATE(2020,MONTH(1&amp;L21),RIGHT(D21,2))</f>
        <v>43895</v>
      </c>
      <c r="R21" s="39">
        <f>DATE(2020,4,RIGHT(C21,2))</f>
        <v>43937</v>
      </c>
    </row>
    <row r="22" spans="1:18" s="40" customFormat="1" ht="15.6" x14ac:dyDescent="0.3">
      <c r="A22" s="35">
        <v>24757</v>
      </c>
      <c r="B22" s="35">
        <v>1</v>
      </c>
      <c r="C22" s="36" t="s">
        <v>22</v>
      </c>
      <c r="D22" s="36" t="s">
        <v>26</v>
      </c>
      <c r="E22" s="35" t="s">
        <v>143</v>
      </c>
      <c r="F22" s="35" t="s">
        <v>144</v>
      </c>
      <c r="G22" s="35">
        <v>2554</v>
      </c>
      <c r="H22" s="35">
        <v>4551221</v>
      </c>
      <c r="I22" s="35">
        <v>33</v>
      </c>
      <c r="J22" s="37" t="str">
        <f>CONCATENATE(A22,"_",B22)</f>
        <v>24757_1</v>
      </c>
      <c r="K22" s="37" t="str">
        <f>G22&amp;"-"&amp;H22&amp;"-"&amp;I22</f>
        <v>2554-4551221-33</v>
      </c>
      <c r="L22" s="37" t="str">
        <f>LEFT(D22,3)</f>
        <v>Apr</v>
      </c>
      <c r="M22" s="37" t="str">
        <f>RIGHT(F22,6)</f>
        <v>332725</v>
      </c>
      <c r="N22" s="37" t="str">
        <f>MID(F22,4,FIND("-",F22,4)-4)</f>
        <v>Melbourne</v>
      </c>
      <c r="O22" s="37" t="e">
        <f>UPPER(TRIM(CLEAN(#REF!)))</f>
        <v>#REF!</v>
      </c>
      <c r="P22" s="38">
        <f>VALUE(SUBSTITUTE(E22,"S"&amp;_xlfn.UNICHAR(160),""))</f>
        <v>549.12</v>
      </c>
      <c r="Q22" s="39">
        <f>DATE(2020,MONTH(1&amp;L22),RIGHT(D22,2))</f>
        <v>43936</v>
      </c>
      <c r="R22" s="39">
        <f>DATE(2020,4,RIGHT(C22,2))</f>
        <v>43941</v>
      </c>
    </row>
    <row r="23" spans="1:18" s="40" customFormat="1" ht="15.6" x14ac:dyDescent="0.3">
      <c r="A23" s="35">
        <v>24863</v>
      </c>
      <c r="B23" s="35">
        <v>1</v>
      </c>
      <c r="C23" s="36" t="s">
        <v>50</v>
      </c>
      <c r="D23" s="36" t="s">
        <v>38</v>
      </c>
      <c r="E23" s="35" t="s">
        <v>217</v>
      </c>
      <c r="F23" s="35" t="s">
        <v>218</v>
      </c>
      <c r="G23" s="35">
        <v>2554</v>
      </c>
      <c r="H23" s="35">
        <v>4551221</v>
      </c>
      <c r="I23" s="35">
        <v>33</v>
      </c>
      <c r="J23" s="37" t="str">
        <f>CONCATENATE(A23,"_",B23)</f>
        <v>24863_1</v>
      </c>
      <c r="K23" s="37" t="str">
        <f>G23&amp;"-"&amp;H23&amp;"-"&amp;I23</f>
        <v>2554-4551221-33</v>
      </c>
      <c r="L23" s="37" t="str">
        <f>LEFT(D23,3)</f>
        <v>Mar</v>
      </c>
      <c r="M23" s="37" t="str">
        <f>RIGHT(F23,6)</f>
        <v>327938</v>
      </c>
      <c r="N23" s="37" t="str">
        <f>MID(F23,4,FIND("-",F23,4)-4)</f>
        <v>Melbourne</v>
      </c>
      <c r="O23" s="37" t="e">
        <f>UPPER(TRIM(CLEAN(#REF!)))</f>
        <v>#REF!</v>
      </c>
      <c r="P23" s="38">
        <f>VALUE(SUBSTITUTE(E23,"S"&amp;_xlfn.UNICHAR(160),""))</f>
        <v>546.80999999999995</v>
      </c>
      <c r="Q23" s="39">
        <f>DATE(2020,MONTH(1&amp;L23),RIGHT(D23,2))</f>
        <v>43905</v>
      </c>
      <c r="R23" s="39">
        <f>DATE(2020,4,RIGHT(C23,2))</f>
        <v>43942</v>
      </c>
    </row>
    <row r="24" spans="1:18" s="40" customFormat="1" ht="15.6" x14ac:dyDescent="0.3">
      <c r="A24" s="35">
        <v>24704</v>
      </c>
      <c r="B24" s="35">
        <v>1</v>
      </c>
      <c r="C24" s="36" t="s">
        <v>83</v>
      </c>
      <c r="D24" s="36" t="s">
        <v>36</v>
      </c>
      <c r="E24" s="35" t="s">
        <v>106</v>
      </c>
      <c r="F24" s="35" t="s">
        <v>107</v>
      </c>
      <c r="G24" s="35">
        <v>2554</v>
      </c>
      <c r="H24" s="35">
        <v>4551221</v>
      </c>
      <c r="I24" s="35">
        <v>33</v>
      </c>
      <c r="J24" s="37" t="str">
        <f>CONCATENATE(A24,"_",B24)</f>
        <v>24704_1</v>
      </c>
      <c r="K24" s="37" t="str">
        <f>G24&amp;"-"&amp;H24&amp;"-"&amp;I24</f>
        <v>2554-4551221-33</v>
      </c>
      <c r="L24" s="37" t="str">
        <f>LEFT(D24,3)</f>
        <v>Mar</v>
      </c>
      <c r="M24" s="37" t="str">
        <f>RIGHT(F24,6)</f>
        <v>323955</v>
      </c>
      <c r="N24" s="37" t="str">
        <f>MID(F24,4,FIND("-",F24,4)-4)</f>
        <v>Melbourne</v>
      </c>
      <c r="O24" s="37" t="e">
        <f>UPPER(TRIM(CLEAN(#REF!)))</f>
        <v>#REF!</v>
      </c>
      <c r="P24" s="38">
        <f>VALUE(SUBSTITUTE(E24,"S"&amp;_xlfn.UNICHAR(160),""))</f>
        <v>499.95</v>
      </c>
      <c r="Q24" s="39">
        <f>DATE(2020,MONTH(1&amp;L24),RIGHT(D24,2))</f>
        <v>43909</v>
      </c>
      <c r="R24" s="39">
        <f>DATE(2020,4,RIGHT(C24,2))</f>
        <v>43951</v>
      </c>
    </row>
    <row r="25" spans="1:18" s="40" customFormat="1" ht="15.6" x14ac:dyDescent="0.3">
      <c r="A25" s="35">
        <v>24779</v>
      </c>
      <c r="B25" s="35">
        <v>1</v>
      </c>
      <c r="C25" s="36" t="s">
        <v>53</v>
      </c>
      <c r="D25" s="36" t="s">
        <v>60</v>
      </c>
      <c r="E25" s="35" t="s">
        <v>163</v>
      </c>
      <c r="F25" s="35" t="s">
        <v>164</v>
      </c>
      <c r="G25" s="35">
        <v>2554</v>
      </c>
      <c r="H25" s="35">
        <v>4551221</v>
      </c>
      <c r="I25" s="35">
        <v>33</v>
      </c>
      <c r="J25" s="37" t="str">
        <f>CONCATENATE(A25,"_",B25)</f>
        <v>24779_1</v>
      </c>
      <c r="K25" s="37" t="str">
        <f>G25&amp;"-"&amp;H25&amp;"-"&amp;I25</f>
        <v>2554-4551221-33</v>
      </c>
      <c r="L25" s="37" t="str">
        <f>LEFT(D25,3)</f>
        <v>Mar</v>
      </c>
      <c r="M25" s="37" t="str">
        <f>RIGHT(F25,6)</f>
        <v>339907</v>
      </c>
      <c r="N25" s="37" t="str">
        <f>MID(F25,4,FIND("-",F25,4)-4)</f>
        <v>Melbourne</v>
      </c>
      <c r="O25" s="37" t="e">
        <f>UPPER(TRIM(CLEAN(#REF!)))</f>
        <v>#REF!</v>
      </c>
      <c r="P25" s="38">
        <f>VALUE(SUBSTITUTE(E25,"S"&amp;_xlfn.UNICHAR(160),""))</f>
        <v>480.81</v>
      </c>
      <c r="Q25" s="39">
        <f>DATE(2020,MONTH(1&amp;L25),RIGHT(D25,2))</f>
        <v>43907</v>
      </c>
      <c r="R25" s="39">
        <f>DATE(2020,4,RIGHT(C25,2))</f>
        <v>43929</v>
      </c>
    </row>
    <row r="26" spans="1:18" s="40" customFormat="1" ht="15.6" x14ac:dyDescent="0.3">
      <c r="A26" s="35">
        <v>24677</v>
      </c>
      <c r="B26" s="35">
        <v>1</v>
      </c>
      <c r="C26" s="36" t="s">
        <v>30</v>
      </c>
      <c r="D26" s="36" t="s">
        <v>60</v>
      </c>
      <c r="E26" s="35" t="s">
        <v>81</v>
      </c>
      <c r="F26" s="35" t="s">
        <v>82</v>
      </c>
      <c r="G26" s="35">
        <v>2554</v>
      </c>
      <c r="H26" s="35">
        <v>4551221</v>
      </c>
      <c r="I26" s="35">
        <v>33</v>
      </c>
      <c r="J26" s="37" t="str">
        <f>CONCATENATE(A26,"_",B26)</f>
        <v>24677_1</v>
      </c>
      <c r="K26" s="37" t="str">
        <f>G26&amp;"-"&amp;H26&amp;"-"&amp;I26</f>
        <v>2554-4551221-33</v>
      </c>
      <c r="L26" s="37" t="str">
        <f>LEFT(D26,3)</f>
        <v>Mar</v>
      </c>
      <c r="M26" s="37" t="str">
        <f>RIGHT(F26,6)</f>
        <v>319376</v>
      </c>
      <c r="N26" s="37" t="str">
        <f>MID(F26,4,FIND("-",F26,4)-4)</f>
        <v>Melbourne</v>
      </c>
      <c r="O26" s="37" t="e">
        <f>UPPER(TRIM(CLEAN(#REF!)))</f>
        <v>#REF!</v>
      </c>
      <c r="P26" s="38">
        <f>VALUE(SUBSTITUTE(E26,"S"&amp;_xlfn.UNICHAR(160),""))</f>
        <v>450.12</v>
      </c>
      <c r="Q26" s="39">
        <f>DATE(2020,MONTH(1&amp;L26),RIGHT(D26,2))</f>
        <v>43907</v>
      </c>
      <c r="R26" s="39">
        <f>DATE(2020,4,RIGHT(C26,2))</f>
        <v>43931</v>
      </c>
    </row>
    <row r="27" spans="1:18" s="40" customFormat="1" ht="15.6" x14ac:dyDescent="0.3">
      <c r="A27" s="35">
        <v>24761</v>
      </c>
      <c r="B27" s="35">
        <v>1</v>
      </c>
      <c r="C27" s="36" t="s">
        <v>54</v>
      </c>
      <c r="D27" s="36" t="s">
        <v>22</v>
      </c>
      <c r="E27" s="35" t="s">
        <v>151</v>
      </c>
      <c r="F27" s="35" t="s">
        <v>152</v>
      </c>
      <c r="G27" s="35">
        <v>2554</v>
      </c>
      <c r="H27" s="35">
        <v>4551221</v>
      </c>
      <c r="I27" s="35">
        <v>33</v>
      </c>
      <c r="J27" s="37" t="str">
        <f>CONCATENATE(A27,"_",B27)</f>
        <v>24761_1</v>
      </c>
      <c r="K27" s="37" t="str">
        <f>G27&amp;"-"&amp;H27&amp;"-"&amp;I27</f>
        <v>2554-4551221-33</v>
      </c>
      <c r="L27" s="37" t="str">
        <f>LEFT(D27,3)</f>
        <v>Apr</v>
      </c>
      <c r="M27" s="37" t="str">
        <f>RIGHT(F27,6)</f>
        <v>325149</v>
      </c>
      <c r="N27" s="37" t="str">
        <f>MID(F27,4,FIND("-",F27,4)-4)</f>
        <v>Melbourne</v>
      </c>
      <c r="O27" s="37" t="e">
        <f>UPPER(TRIM(CLEAN(#REF!)))</f>
        <v>#REF!</v>
      </c>
      <c r="P27" s="38">
        <f>VALUE(SUBSTITUTE(E27,"S"&amp;_xlfn.UNICHAR(160),""))</f>
        <v>449.13</v>
      </c>
      <c r="Q27" s="39">
        <f>DATE(2020,MONTH(1&amp;L27),RIGHT(D27,2))</f>
        <v>43941</v>
      </c>
      <c r="R27" s="39">
        <f>DATE(2020,4,RIGHT(C27,2))</f>
        <v>43949</v>
      </c>
    </row>
    <row r="28" spans="1:18" s="40" customFormat="1" ht="15.6" x14ac:dyDescent="0.3">
      <c r="A28" s="35">
        <v>24854</v>
      </c>
      <c r="B28" s="35">
        <v>1</v>
      </c>
      <c r="C28" s="36" t="s">
        <v>48</v>
      </c>
      <c r="D28" s="36" t="s">
        <v>57</v>
      </c>
      <c r="E28" s="35" t="s">
        <v>210</v>
      </c>
      <c r="F28" s="35" t="s">
        <v>211</v>
      </c>
      <c r="G28" s="35">
        <v>2554</v>
      </c>
      <c r="H28" s="35">
        <v>4551221</v>
      </c>
      <c r="I28" s="35">
        <v>33</v>
      </c>
      <c r="J28" s="37" t="str">
        <f>CONCATENATE(A28,"_",B28)</f>
        <v>24854_1</v>
      </c>
      <c r="K28" s="37" t="str">
        <f>G28&amp;"-"&amp;H28&amp;"-"&amp;I28</f>
        <v>2554-4551221-33</v>
      </c>
      <c r="L28" s="37" t="str">
        <f>LEFT(D28,3)</f>
        <v>Mar</v>
      </c>
      <c r="M28" s="37" t="str">
        <f>RIGHT(F28,6)</f>
        <v>322800</v>
      </c>
      <c r="N28" s="37" t="str">
        <f>MID(F28,4,FIND("-",F28,4)-4)</f>
        <v>Melbourne</v>
      </c>
      <c r="O28" s="37" t="e">
        <f>UPPER(TRIM(CLEAN(#REF!)))</f>
        <v>#REF!</v>
      </c>
      <c r="P28" s="38">
        <f>VALUE(SUBSTITUTE(E28,"S"&amp;_xlfn.UNICHAR(160),""))</f>
        <v>446.49</v>
      </c>
      <c r="Q28" s="39">
        <f>DATE(2020,MONTH(1&amp;L28),RIGHT(D28,2))</f>
        <v>43904</v>
      </c>
      <c r="R28" s="39">
        <f>DATE(2020,4,RIGHT(C28,2))</f>
        <v>43937</v>
      </c>
    </row>
    <row r="29" spans="1:18" s="40" customFormat="1" ht="15.6" x14ac:dyDescent="0.3">
      <c r="A29" s="35">
        <v>24893</v>
      </c>
      <c r="B29" s="35">
        <v>1</v>
      </c>
      <c r="C29" s="36" t="s">
        <v>45</v>
      </c>
      <c r="D29" s="36" t="s">
        <v>47</v>
      </c>
      <c r="E29" s="35" t="s">
        <v>243</v>
      </c>
      <c r="F29" s="35" t="s">
        <v>244</v>
      </c>
      <c r="G29" s="35">
        <v>2554</v>
      </c>
      <c r="H29" s="35">
        <v>4551221</v>
      </c>
      <c r="I29" s="35">
        <v>33</v>
      </c>
      <c r="J29" s="37" t="str">
        <f>CONCATENATE(A29,"_",B29)</f>
        <v>24893_1</v>
      </c>
      <c r="K29" s="37" t="str">
        <f>G29&amp;"-"&amp;H29&amp;"-"&amp;I29</f>
        <v>2554-4551221-33</v>
      </c>
      <c r="L29" s="37" t="str">
        <f>LEFT(D29,3)</f>
        <v>Mar</v>
      </c>
      <c r="M29" s="37" t="str">
        <f>RIGHT(F29,6)</f>
        <v>326543</v>
      </c>
      <c r="N29" s="37" t="str">
        <f>MID(F29,4,FIND("-",F29,4)-4)</f>
        <v>Melbourne</v>
      </c>
      <c r="O29" s="37" t="e">
        <f>UPPER(TRIM(CLEAN(#REF!)))</f>
        <v>#REF!</v>
      </c>
      <c r="P29" s="38">
        <f>VALUE(SUBSTITUTE(E29,"S"&amp;_xlfn.UNICHAR(160),""))</f>
        <v>446.16</v>
      </c>
      <c r="Q29" s="39">
        <f>DATE(2020,MONTH(1&amp;L29),RIGHT(D29,2))</f>
        <v>43919</v>
      </c>
      <c r="R29" s="39">
        <f>DATE(2020,4,RIGHT(C29,2))</f>
        <v>43933</v>
      </c>
    </row>
    <row r="30" spans="1:18" s="40" customFormat="1" ht="15.6" x14ac:dyDescent="0.3">
      <c r="A30" s="35">
        <v>24788</v>
      </c>
      <c r="B30" s="35">
        <v>1</v>
      </c>
      <c r="C30" s="36" t="s">
        <v>54</v>
      </c>
      <c r="D30" s="36" t="s">
        <v>31</v>
      </c>
      <c r="E30" s="35" t="s">
        <v>168</v>
      </c>
      <c r="F30" s="35" t="s">
        <v>148</v>
      </c>
      <c r="G30" s="35">
        <v>2554</v>
      </c>
      <c r="H30" s="35">
        <v>4551221</v>
      </c>
      <c r="I30" s="35">
        <v>33</v>
      </c>
      <c r="J30" s="37" t="str">
        <f>CONCATENATE(A30,"_",B30)</f>
        <v>24788_1</v>
      </c>
      <c r="K30" s="37" t="str">
        <f>G30&amp;"-"&amp;H30&amp;"-"&amp;I30</f>
        <v>2554-4551221-33</v>
      </c>
      <c r="L30" s="37" t="str">
        <f>LEFT(D30,3)</f>
        <v>Mar</v>
      </c>
      <c r="M30" s="37" t="str">
        <f>RIGHT(F30,6)</f>
        <v>336345</v>
      </c>
      <c r="N30" s="37" t="str">
        <f>MID(F30,4,FIND("-",F30,4)-4)</f>
        <v>Melbourne</v>
      </c>
      <c r="O30" s="37" t="e">
        <f>UPPER(TRIM(CLEAN(#REF!)))</f>
        <v>#REF!</v>
      </c>
      <c r="P30" s="38">
        <f>VALUE(SUBSTITUTE(E30,"S"&amp;_xlfn.UNICHAR(160),""))</f>
        <v>442.86</v>
      </c>
      <c r="Q30" s="39">
        <f>DATE(2020,MONTH(1&amp;L30),RIGHT(D30,2))</f>
        <v>43906</v>
      </c>
      <c r="R30" s="39">
        <f>DATE(2020,4,RIGHT(C30,2))</f>
        <v>43949</v>
      </c>
    </row>
    <row r="31" spans="1:18" s="40" customFormat="1" ht="15.6" x14ac:dyDescent="0.3">
      <c r="A31" s="35">
        <v>24750</v>
      </c>
      <c r="B31" s="35">
        <v>1</v>
      </c>
      <c r="C31" s="36" t="s">
        <v>30</v>
      </c>
      <c r="D31" s="36" t="s">
        <v>65</v>
      </c>
      <c r="E31" s="35" t="s">
        <v>135</v>
      </c>
      <c r="F31" s="35" t="s">
        <v>136</v>
      </c>
      <c r="G31" s="35">
        <v>2554</v>
      </c>
      <c r="H31" s="35">
        <v>4551221</v>
      </c>
      <c r="I31" s="35">
        <v>33</v>
      </c>
      <c r="J31" s="37" t="str">
        <f>CONCATENATE(A31,"_",B31)</f>
        <v>24750_1</v>
      </c>
      <c r="K31" s="37" t="str">
        <f>G31&amp;"-"&amp;H31&amp;"-"&amp;I31</f>
        <v>2554-4551221-33</v>
      </c>
      <c r="L31" s="37" t="str">
        <f>LEFT(D31,3)</f>
        <v>Feb</v>
      </c>
      <c r="M31" s="37" t="str">
        <f>RIGHT(F31,6)</f>
        <v>330858</v>
      </c>
      <c r="N31" s="37" t="str">
        <f>MID(F31,4,FIND("-",F31,4)-4)</f>
        <v>Melbourne</v>
      </c>
      <c r="O31" s="37" t="e">
        <f>UPPER(TRIM(CLEAN(#REF!)))</f>
        <v>#REF!</v>
      </c>
      <c r="P31" s="38">
        <f>VALUE(SUBSTITUTE(E31,"S"&amp;_xlfn.UNICHAR(160),""))</f>
        <v>426.03</v>
      </c>
      <c r="Q31" s="39">
        <f>DATE(2020,MONTH(1&amp;L31),RIGHT(D31,2))</f>
        <v>43886</v>
      </c>
      <c r="R31" s="39">
        <f>DATE(2020,4,RIGHT(C31,2))</f>
        <v>43931</v>
      </c>
    </row>
    <row r="32" spans="1:18" s="40" customFormat="1" ht="15.6" x14ac:dyDescent="0.3">
      <c r="A32" s="35">
        <v>24880</v>
      </c>
      <c r="B32" s="35">
        <v>1</v>
      </c>
      <c r="C32" s="36" t="s">
        <v>56</v>
      </c>
      <c r="D32" s="36" t="s">
        <v>27</v>
      </c>
      <c r="E32" s="35" t="s">
        <v>232</v>
      </c>
      <c r="F32" s="35" t="s">
        <v>233</v>
      </c>
      <c r="G32" s="35">
        <v>2554</v>
      </c>
      <c r="H32" s="35">
        <v>4551221</v>
      </c>
      <c r="I32" s="35">
        <v>33</v>
      </c>
      <c r="J32" s="37" t="str">
        <f>CONCATENATE(A32,"_",B32)</f>
        <v>24880_1</v>
      </c>
      <c r="K32" s="37" t="str">
        <f>G32&amp;"-"&amp;H32&amp;"-"&amp;I32</f>
        <v>2554-4551221-33</v>
      </c>
      <c r="L32" s="37" t="str">
        <f>LEFT(D32,3)</f>
        <v>Mar</v>
      </c>
      <c r="M32" s="37" t="str">
        <f>RIGHT(F32,6)</f>
        <v>338807</v>
      </c>
      <c r="N32" s="37" t="str">
        <f>MID(F32,4,FIND("-",F32,4)-4)</f>
        <v>Melbourne</v>
      </c>
      <c r="O32" s="37" t="e">
        <f>UPPER(TRIM(CLEAN(#REF!)))</f>
        <v>#REF!</v>
      </c>
      <c r="P32" s="38">
        <f>VALUE(SUBSTITUTE(E32,"S"&amp;_xlfn.UNICHAR(160),""))</f>
        <v>424.38</v>
      </c>
      <c r="Q32" s="39">
        <f>DATE(2020,MONTH(1&amp;L32),RIGHT(D32,2))</f>
        <v>43901</v>
      </c>
      <c r="R32" s="39">
        <f>DATE(2020,4,RIGHT(C32,2))</f>
        <v>43943</v>
      </c>
    </row>
    <row r="33" spans="1:18" s="40" customFormat="1" ht="15.6" x14ac:dyDescent="0.3">
      <c r="A33" s="35">
        <v>24819</v>
      </c>
      <c r="B33" s="35">
        <v>1</v>
      </c>
      <c r="C33" s="36" t="s">
        <v>34</v>
      </c>
      <c r="D33" s="36" t="s">
        <v>61</v>
      </c>
      <c r="E33" s="35" t="s">
        <v>187</v>
      </c>
      <c r="F33" s="35" t="s">
        <v>188</v>
      </c>
      <c r="G33" s="35">
        <v>2554</v>
      </c>
      <c r="H33" s="35">
        <v>4551221</v>
      </c>
      <c r="I33" s="35">
        <v>33</v>
      </c>
      <c r="J33" s="37" t="str">
        <f>CONCATENATE(A33,"_",B33)</f>
        <v>24819_1</v>
      </c>
      <c r="K33" s="37" t="str">
        <f>G33&amp;"-"&amp;H33&amp;"-"&amp;I33</f>
        <v>2554-4551221-33</v>
      </c>
      <c r="L33" s="37" t="str">
        <f>LEFT(D33,3)</f>
        <v>Mar</v>
      </c>
      <c r="M33" s="37" t="str">
        <f>RIGHT(F33,6)</f>
        <v>314876</v>
      </c>
      <c r="N33" s="37" t="str">
        <f>MID(F33,4,FIND("-",F33,4)-4)</f>
        <v>Melbourne</v>
      </c>
      <c r="O33" s="37" t="e">
        <f>UPPER(TRIM(CLEAN(#REF!)))</f>
        <v>#REF!</v>
      </c>
      <c r="P33" s="38">
        <f>VALUE(SUBSTITUTE(E33,"S"&amp;_xlfn.UNICHAR(160),""))</f>
        <v>417.12</v>
      </c>
      <c r="Q33" s="39">
        <f>DATE(2020,MONTH(1&amp;L33),RIGHT(D33,2))</f>
        <v>43914</v>
      </c>
      <c r="R33" s="39">
        <f>DATE(2020,4,RIGHT(C33,2))</f>
        <v>43928</v>
      </c>
    </row>
    <row r="34" spans="1:18" s="40" customFormat="1" ht="15.6" x14ac:dyDescent="0.3">
      <c r="A34" s="35">
        <v>24675</v>
      </c>
      <c r="B34" s="35">
        <v>1</v>
      </c>
      <c r="C34" s="36" t="s">
        <v>28</v>
      </c>
      <c r="D34" s="36" t="s">
        <v>31</v>
      </c>
      <c r="E34" s="35" t="s">
        <v>77</v>
      </c>
      <c r="F34" s="35" t="s">
        <v>78</v>
      </c>
      <c r="G34" s="35">
        <v>2554</v>
      </c>
      <c r="H34" s="35">
        <v>4551221</v>
      </c>
      <c r="I34" s="35">
        <v>33</v>
      </c>
      <c r="J34" s="37" t="str">
        <f>CONCATENATE(A34,"_",B34)</f>
        <v>24675_1</v>
      </c>
      <c r="K34" s="37" t="str">
        <f>G34&amp;"-"&amp;H34&amp;"-"&amp;I34</f>
        <v>2554-4551221-33</v>
      </c>
      <c r="L34" s="37" t="str">
        <f>LEFT(D34,3)</f>
        <v>Mar</v>
      </c>
      <c r="M34" s="37" t="str">
        <f>RIGHT(F34,6)</f>
        <v>332589</v>
      </c>
      <c r="N34" s="37" t="str">
        <f>MID(F34,4,FIND("-",F34,4)-4)</f>
        <v>Melbourne</v>
      </c>
      <c r="O34" s="37" t="e">
        <f>UPPER(TRIM(CLEAN(#REF!)))</f>
        <v>#REF!</v>
      </c>
      <c r="P34" s="38">
        <f>VALUE(SUBSTITUTE(E34,"S"&amp;_xlfn.UNICHAR(160),""))</f>
        <v>409.53</v>
      </c>
      <c r="Q34" s="39">
        <f>DATE(2020,MONTH(1&amp;L34),RIGHT(D34,2))</f>
        <v>43906</v>
      </c>
      <c r="R34" s="39">
        <f>DATE(2020,4,RIGHT(C34,2))</f>
        <v>43926</v>
      </c>
    </row>
    <row r="35" spans="1:18" s="40" customFormat="1" ht="15.6" x14ac:dyDescent="0.3">
      <c r="A35" s="35">
        <v>24698</v>
      </c>
      <c r="B35" s="35">
        <v>1</v>
      </c>
      <c r="C35" s="36" t="s">
        <v>54</v>
      </c>
      <c r="D35" s="36" t="s">
        <v>49</v>
      </c>
      <c r="E35" s="35" t="s">
        <v>102</v>
      </c>
      <c r="F35" s="35" t="s">
        <v>103</v>
      </c>
      <c r="G35" s="35">
        <v>2554</v>
      </c>
      <c r="H35" s="35">
        <v>4551221</v>
      </c>
      <c r="I35" s="35">
        <v>33</v>
      </c>
      <c r="J35" s="37" t="str">
        <f>CONCATENATE(A35,"_",B35)</f>
        <v>24698_1</v>
      </c>
      <c r="K35" s="37" t="str">
        <f>G35&amp;"-"&amp;H35&amp;"-"&amp;I35</f>
        <v>2554-4551221-33</v>
      </c>
      <c r="L35" s="37" t="str">
        <f>LEFT(D35,3)</f>
        <v>Apr</v>
      </c>
      <c r="M35" s="37" t="str">
        <f>RIGHT(F35,6)</f>
        <v>327342</v>
      </c>
      <c r="N35" s="37" t="str">
        <f>MID(F35,4,FIND("-",F35,4)-4)</f>
        <v>Melbourne</v>
      </c>
      <c r="O35" s="37" t="e">
        <f>UPPER(TRIM(CLEAN(#REF!)))</f>
        <v>#REF!</v>
      </c>
      <c r="P35" s="38">
        <f>VALUE(SUBSTITUTE(E35,"S"&amp;_xlfn.UNICHAR(160),""))</f>
        <v>393.36</v>
      </c>
      <c r="Q35" s="39">
        <f>DATE(2020,MONTH(1&amp;L35),RIGHT(D35,2))</f>
        <v>43930</v>
      </c>
      <c r="R35" s="39">
        <f>DATE(2020,4,RIGHT(C35,2))</f>
        <v>43949</v>
      </c>
    </row>
    <row r="36" spans="1:18" s="40" customFormat="1" ht="15.6" x14ac:dyDescent="0.3">
      <c r="A36" s="35">
        <v>24746</v>
      </c>
      <c r="B36" s="35">
        <v>1</v>
      </c>
      <c r="C36" s="36" t="s">
        <v>33</v>
      </c>
      <c r="D36" s="36" t="s">
        <v>62</v>
      </c>
      <c r="E36" s="35" t="s">
        <v>133</v>
      </c>
      <c r="F36" s="35" t="s">
        <v>134</v>
      </c>
      <c r="G36" s="35">
        <v>2554</v>
      </c>
      <c r="H36" s="35">
        <v>4551221</v>
      </c>
      <c r="I36" s="35">
        <v>33</v>
      </c>
      <c r="J36" s="37" t="str">
        <f>CONCATENATE(A36,"_",B36)</f>
        <v>24746_1</v>
      </c>
      <c r="K36" s="37" t="str">
        <f>G36&amp;"-"&amp;H36&amp;"-"&amp;I36</f>
        <v>2554-4551221-33</v>
      </c>
      <c r="L36" s="37" t="str">
        <f>LEFT(D36,3)</f>
        <v>Mar</v>
      </c>
      <c r="M36" s="37" t="str">
        <f>RIGHT(F36,6)</f>
        <v>335282</v>
      </c>
      <c r="N36" s="37" t="str">
        <f>MID(F36,4,FIND("-",F36,4)-4)</f>
        <v>Melbourne</v>
      </c>
      <c r="O36" s="37" t="e">
        <f>UPPER(TRIM(CLEAN(#REF!)))</f>
        <v>#REF!</v>
      </c>
      <c r="P36" s="38">
        <f>VALUE(SUBSTITUTE(E36,"S"&amp;_xlfn.UNICHAR(160),""))</f>
        <v>302.61</v>
      </c>
      <c r="Q36" s="39">
        <f>DATE(2020,MONTH(1&amp;L36),RIGHT(D36,2))</f>
        <v>43892</v>
      </c>
      <c r="R36" s="39">
        <f>DATE(2020,4,RIGHT(C36,2))</f>
        <v>43927</v>
      </c>
    </row>
    <row r="37" spans="1:18" s="40" customFormat="1" ht="15.6" x14ac:dyDescent="0.3">
      <c r="A37" s="35">
        <v>24707</v>
      </c>
      <c r="B37" s="35">
        <v>1</v>
      </c>
      <c r="C37" s="36" t="s">
        <v>34</v>
      </c>
      <c r="D37" s="36" t="s">
        <v>108</v>
      </c>
      <c r="E37" s="35" t="s">
        <v>109</v>
      </c>
      <c r="F37" s="35" t="s">
        <v>110</v>
      </c>
      <c r="G37" s="35">
        <v>2554</v>
      </c>
      <c r="H37" s="35">
        <v>4551221</v>
      </c>
      <c r="I37" s="35">
        <v>33</v>
      </c>
      <c r="J37" s="37" t="str">
        <f>CONCATENATE(A37,"_",B37)</f>
        <v>24707_1</v>
      </c>
      <c r="K37" s="37" t="str">
        <f>G37&amp;"-"&amp;H37&amp;"-"&amp;I37</f>
        <v>2554-4551221-33</v>
      </c>
      <c r="L37" s="37" t="str">
        <f>LEFT(D37,3)</f>
        <v>Feb</v>
      </c>
      <c r="M37" s="37" t="str">
        <f>RIGHT(F37,6)</f>
        <v>316515</v>
      </c>
      <c r="N37" s="37" t="str">
        <f>MID(F37,4,FIND("-",F37,4)-4)</f>
        <v>Melbourne</v>
      </c>
      <c r="O37" s="37" t="e">
        <f>UPPER(TRIM(CLEAN(#REF!)))</f>
        <v>#REF!</v>
      </c>
      <c r="P37" s="38">
        <f>VALUE(SUBSTITUTE(E37,"S"&amp;_xlfn.UNICHAR(160),""))</f>
        <v>299.64</v>
      </c>
      <c r="Q37" s="39">
        <f>DATE(2020,MONTH(1&amp;L37),RIGHT(D37,2))</f>
        <v>43890</v>
      </c>
      <c r="R37" s="39">
        <f>DATE(2020,4,RIGHT(C37,2))</f>
        <v>43928</v>
      </c>
    </row>
    <row r="38" spans="1:18" s="40" customFormat="1" ht="15.6" x14ac:dyDescent="0.3">
      <c r="A38" s="35">
        <v>24857</v>
      </c>
      <c r="B38" s="35">
        <v>1</v>
      </c>
      <c r="C38" s="36" t="s">
        <v>37</v>
      </c>
      <c r="D38" s="36" t="s">
        <v>45</v>
      </c>
      <c r="E38" s="35" t="s">
        <v>212</v>
      </c>
      <c r="F38" s="35" t="s">
        <v>213</v>
      </c>
      <c r="G38" s="35">
        <v>2554</v>
      </c>
      <c r="H38" s="35">
        <v>4551221</v>
      </c>
      <c r="I38" s="35">
        <v>33</v>
      </c>
      <c r="J38" s="37" t="str">
        <f>CONCATENATE(A38,"_",B38)</f>
        <v>24857_1</v>
      </c>
      <c r="K38" s="37" t="str">
        <f>G38&amp;"-"&amp;H38&amp;"-"&amp;I38</f>
        <v>2554-4551221-33</v>
      </c>
      <c r="L38" s="37" t="str">
        <f>LEFT(D38,3)</f>
        <v>Apr</v>
      </c>
      <c r="M38" s="37" t="str">
        <f>RIGHT(F38,6)</f>
        <v>321358</v>
      </c>
      <c r="N38" s="37" t="str">
        <f>MID(F38,4,FIND("-",F38,4)-4)</f>
        <v>Melbourne</v>
      </c>
      <c r="O38" s="37" t="e">
        <f>UPPER(TRIM(CLEAN(#REF!)))</f>
        <v>#REF!</v>
      </c>
      <c r="P38" s="38">
        <f>VALUE(SUBSTITUTE(E38,"S"&amp;_xlfn.UNICHAR(160),""))</f>
        <v>242.22</v>
      </c>
      <c r="Q38" s="39">
        <f>DATE(2020,MONTH(1&amp;L38),RIGHT(D38,2))</f>
        <v>43933</v>
      </c>
      <c r="R38" s="39">
        <f>DATE(2020,4,RIGHT(C38,2))</f>
        <v>43940</v>
      </c>
    </row>
    <row r="39" spans="1:18" s="40" customFormat="1" ht="15.6" x14ac:dyDescent="0.3">
      <c r="A39" s="35">
        <v>24676</v>
      </c>
      <c r="B39" s="35">
        <v>1</v>
      </c>
      <c r="C39" s="36" t="s">
        <v>22</v>
      </c>
      <c r="D39" s="36" t="s">
        <v>67</v>
      </c>
      <c r="E39" s="35" t="s">
        <v>79</v>
      </c>
      <c r="F39" s="35" t="s">
        <v>80</v>
      </c>
      <c r="G39" s="35">
        <v>2554</v>
      </c>
      <c r="H39" s="35">
        <v>4551221</v>
      </c>
      <c r="I39" s="35">
        <v>33</v>
      </c>
      <c r="J39" s="37" t="str">
        <f>CONCATENATE(A39,"_",B39)</f>
        <v>24676_1</v>
      </c>
      <c r="K39" s="37" t="str">
        <f>G39&amp;"-"&amp;H39&amp;"-"&amp;I39</f>
        <v>2554-4551221-33</v>
      </c>
      <c r="L39" s="37" t="str">
        <f>LEFT(D39,3)</f>
        <v>Mar</v>
      </c>
      <c r="M39" s="37" t="str">
        <f>RIGHT(F39,6)</f>
        <v>337131</v>
      </c>
      <c r="N39" s="37" t="str">
        <f>MID(F39,4,FIND("-",F39,4)-4)</f>
        <v>Melbourne</v>
      </c>
      <c r="O39" s="37" t="e">
        <f>UPPER(TRIM(CLEAN(#REF!)))</f>
        <v>#REF!</v>
      </c>
      <c r="P39" s="38">
        <f>VALUE(SUBSTITUTE(E39,"S"&amp;_xlfn.UNICHAR(160),""))</f>
        <v>234.96</v>
      </c>
      <c r="Q39" s="39">
        <f>DATE(2020,MONTH(1&amp;L39),RIGHT(D39,2))</f>
        <v>43915</v>
      </c>
      <c r="R39" s="39">
        <f>DATE(2020,4,RIGHT(C39,2))</f>
        <v>43941</v>
      </c>
    </row>
    <row r="40" spans="1:18" s="40" customFormat="1" ht="15.6" x14ac:dyDescent="0.3">
      <c r="A40" s="35">
        <v>24697</v>
      </c>
      <c r="B40" s="35">
        <v>1</v>
      </c>
      <c r="C40" s="36" t="s">
        <v>42</v>
      </c>
      <c r="D40" s="36" t="s">
        <v>47</v>
      </c>
      <c r="E40" s="35" t="s">
        <v>100</v>
      </c>
      <c r="F40" s="35" t="s">
        <v>101</v>
      </c>
      <c r="G40" s="35">
        <v>2554</v>
      </c>
      <c r="H40" s="35">
        <v>4551221</v>
      </c>
      <c r="I40" s="35">
        <v>33</v>
      </c>
      <c r="J40" s="37" t="str">
        <f>CONCATENATE(A40,"_",B40)</f>
        <v>24697_1</v>
      </c>
      <c r="K40" s="37" t="str">
        <f>G40&amp;"-"&amp;H40&amp;"-"&amp;I40</f>
        <v>2554-4551221-33</v>
      </c>
      <c r="L40" s="37" t="str">
        <f>LEFT(D40,3)</f>
        <v>Mar</v>
      </c>
      <c r="M40" s="37" t="str">
        <f>RIGHT(F40,6)</f>
        <v>319790</v>
      </c>
      <c r="N40" s="37" t="str">
        <f>MID(F40,4,FIND("-",F40,4)-4)</f>
        <v>Melbourne</v>
      </c>
      <c r="O40" s="37" t="e">
        <f>UPPER(TRIM(CLEAN(#REF!)))</f>
        <v>#REF!</v>
      </c>
      <c r="P40" s="38">
        <f>VALUE(SUBSTITUTE(E40,"S"&amp;_xlfn.UNICHAR(160),""))</f>
        <v>221.1</v>
      </c>
      <c r="Q40" s="39">
        <f>DATE(2020,MONTH(1&amp;L40),RIGHT(D40,2))</f>
        <v>43919</v>
      </c>
      <c r="R40" s="39">
        <f>DATE(2020,4,RIGHT(C40,2))</f>
        <v>43945</v>
      </c>
    </row>
    <row r="41" spans="1:18" s="40" customFormat="1" ht="15.6" x14ac:dyDescent="0.3">
      <c r="A41" s="35">
        <v>24830</v>
      </c>
      <c r="B41" s="35">
        <v>1</v>
      </c>
      <c r="C41" s="36" t="s">
        <v>83</v>
      </c>
      <c r="D41" s="36" t="s">
        <v>33</v>
      </c>
      <c r="E41" s="35" t="s">
        <v>195</v>
      </c>
      <c r="F41" s="35" t="s">
        <v>196</v>
      </c>
      <c r="G41" s="35">
        <v>2554</v>
      </c>
      <c r="H41" s="35">
        <v>4551221</v>
      </c>
      <c r="I41" s="35">
        <v>33</v>
      </c>
      <c r="J41" s="37" t="str">
        <f>CONCATENATE(A41,"_",B41)</f>
        <v>24830_1</v>
      </c>
      <c r="K41" s="37" t="str">
        <f>G41&amp;"-"&amp;H41&amp;"-"&amp;I41</f>
        <v>2554-4551221-33</v>
      </c>
      <c r="L41" s="37" t="str">
        <f>LEFT(D41,3)</f>
        <v>Apr</v>
      </c>
      <c r="M41" s="37" t="str">
        <f>RIGHT(F41,6)</f>
        <v>317142</v>
      </c>
      <c r="N41" s="37" t="str">
        <f>MID(F41,4,FIND("-",F41,4)-4)</f>
        <v>Melbourne</v>
      </c>
      <c r="O41" s="37" t="e">
        <f>UPPER(TRIM(CLEAN(#REF!)))</f>
        <v>#REF!</v>
      </c>
      <c r="P41" s="38">
        <f>VALUE(SUBSTITUTE(E41,"S"&amp;_xlfn.UNICHAR(160),""))</f>
        <v>132.66</v>
      </c>
      <c r="Q41" s="39">
        <f>DATE(2020,MONTH(1&amp;L41),RIGHT(D41,2))</f>
        <v>43927</v>
      </c>
      <c r="R41" s="39">
        <f>DATE(2020,4,RIGHT(C41,2))</f>
        <v>43951</v>
      </c>
    </row>
    <row r="42" spans="1:18" s="40" customFormat="1" ht="15.6" x14ac:dyDescent="0.3">
      <c r="A42" s="35">
        <v>24679</v>
      </c>
      <c r="B42" s="35">
        <v>1</v>
      </c>
      <c r="C42" s="36" t="s">
        <v>83</v>
      </c>
      <c r="D42" s="36" t="s">
        <v>49</v>
      </c>
      <c r="E42" s="35" t="s">
        <v>84</v>
      </c>
      <c r="F42" s="35" t="s">
        <v>85</v>
      </c>
      <c r="G42" s="35">
        <v>2554</v>
      </c>
      <c r="H42" s="35">
        <v>4551221</v>
      </c>
      <c r="I42" s="35">
        <v>33</v>
      </c>
      <c r="J42" s="37" t="str">
        <f>CONCATENATE(A42,"_",B42)</f>
        <v>24679_1</v>
      </c>
      <c r="K42" s="37" t="str">
        <f>G42&amp;"-"&amp;H42&amp;"-"&amp;I42</f>
        <v>2554-4551221-33</v>
      </c>
      <c r="L42" s="37" t="str">
        <f>LEFT(D42,3)</f>
        <v>Apr</v>
      </c>
      <c r="M42" s="37" t="str">
        <f>RIGHT(F42,6)</f>
        <v>334724</v>
      </c>
      <c r="N42" s="37" t="str">
        <f>MID(F42,4,FIND("-",F42,4)-4)</f>
        <v>Melbourne</v>
      </c>
      <c r="O42" s="37" t="e">
        <f>UPPER(TRIM(CLEAN(#REF!)))</f>
        <v>#REF!</v>
      </c>
      <c r="P42" s="38">
        <f>VALUE(SUBSTITUTE(E42,"S"&amp;_xlfn.UNICHAR(160),""))</f>
        <v>114.18</v>
      </c>
      <c r="Q42" s="39">
        <f>DATE(2020,MONTH(1&amp;L42),RIGHT(D42,2))</f>
        <v>43930</v>
      </c>
      <c r="R42" s="39">
        <f>DATE(2020,4,RIGHT(C42,2))</f>
        <v>43951</v>
      </c>
    </row>
    <row r="43" spans="1:18" s="40" customFormat="1" ht="15.6" x14ac:dyDescent="0.3">
      <c r="A43" s="35">
        <v>24760</v>
      </c>
      <c r="B43" s="35">
        <v>1</v>
      </c>
      <c r="C43" s="36" t="s">
        <v>64</v>
      </c>
      <c r="D43" s="36" t="s">
        <v>46</v>
      </c>
      <c r="E43" s="35" t="s">
        <v>149</v>
      </c>
      <c r="F43" s="35" t="s">
        <v>150</v>
      </c>
      <c r="G43" s="35">
        <v>2554</v>
      </c>
      <c r="H43" s="35">
        <v>4551221</v>
      </c>
      <c r="I43" s="35">
        <v>33</v>
      </c>
      <c r="J43" s="37" t="str">
        <f>CONCATENATE(A43,"_",B43)</f>
        <v>24760_1</v>
      </c>
      <c r="K43" s="37" t="str">
        <f>G43&amp;"-"&amp;H43&amp;"-"&amp;I43</f>
        <v>2554-4551221-33</v>
      </c>
      <c r="L43" s="37" t="str">
        <f>LEFT(D43,3)</f>
        <v>Apr</v>
      </c>
      <c r="M43" s="37" t="str">
        <f>RIGHT(F43,6)</f>
        <v>338595</v>
      </c>
      <c r="N43" s="37" t="str">
        <f>MID(F43,4,FIND("-",F43,4)-4)</f>
        <v>Melbourne</v>
      </c>
      <c r="O43" s="37" t="e">
        <f>UPPER(TRIM(CLEAN(#REF!)))</f>
        <v>#REF!</v>
      </c>
      <c r="P43" s="38">
        <f>VALUE(SUBSTITUTE(E43,"S"&amp;_xlfn.UNICHAR(160),""))</f>
        <v>113.19</v>
      </c>
      <c r="Q43" s="39">
        <f>DATE(2020,MONTH(1&amp;L43),RIGHT(D43,2))</f>
        <v>43923</v>
      </c>
      <c r="R43" s="39">
        <f>DATE(2020,4,RIGHT(C43,2))</f>
        <v>43944</v>
      </c>
    </row>
    <row r="44" spans="1:18" s="40" customFormat="1" ht="15.6" x14ac:dyDescent="0.3">
      <c r="A44" s="35">
        <v>24743</v>
      </c>
      <c r="B44" s="35">
        <v>1</v>
      </c>
      <c r="C44" s="36" t="s">
        <v>32</v>
      </c>
      <c r="D44" s="36" t="s">
        <v>130</v>
      </c>
      <c r="E44" s="35" t="s">
        <v>131</v>
      </c>
      <c r="F44" s="35" t="s">
        <v>132</v>
      </c>
      <c r="G44" s="35">
        <v>2554</v>
      </c>
      <c r="H44" s="35">
        <v>4551221</v>
      </c>
      <c r="I44" s="35">
        <v>33</v>
      </c>
      <c r="J44" s="37" t="str">
        <f>CONCATENATE(A44,"_",B44)</f>
        <v>24743_1</v>
      </c>
      <c r="K44" s="37" t="str">
        <f>G44&amp;"-"&amp;H44&amp;"-"&amp;I44</f>
        <v>2554-4551221-33</v>
      </c>
      <c r="L44" s="37" t="str">
        <f>LEFT(D44,3)</f>
        <v>Mar</v>
      </c>
      <c r="M44" s="37" t="str">
        <f>RIGHT(F44,6)</f>
        <v>331383</v>
      </c>
      <c r="N44" s="37" t="str">
        <f>MID(F44,4,FIND("-",F44,4)-4)</f>
        <v>Melbourne</v>
      </c>
      <c r="O44" s="37" t="e">
        <f>UPPER(TRIM(CLEAN(#REF!)))</f>
        <v>#REF!</v>
      </c>
      <c r="P44" s="38">
        <f>VALUE(SUBSTITUTE(E44,"S"&amp;_xlfn.UNICHAR(160),""))</f>
        <v>78.540000000000006</v>
      </c>
      <c r="Q44" s="39">
        <f>DATE(2020,MONTH(1&amp;L44),RIGHT(D44,2))</f>
        <v>43911</v>
      </c>
      <c r="R44" s="39">
        <f>DATE(2020,4,RIGHT(C44,2))</f>
        <v>43925</v>
      </c>
    </row>
    <row r="45" spans="1:18" s="40" customFormat="1" ht="15.6" x14ac:dyDescent="0.3">
      <c r="A45" s="35">
        <v>24831</v>
      </c>
      <c r="B45" s="35">
        <v>1</v>
      </c>
      <c r="C45" s="36" t="s">
        <v>32</v>
      </c>
      <c r="D45" s="36" t="s">
        <v>52</v>
      </c>
      <c r="E45" s="35" t="s">
        <v>197</v>
      </c>
      <c r="F45" s="35" t="s">
        <v>198</v>
      </c>
      <c r="G45" s="35">
        <v>2554</v>
      </c>
      <c r="H45" s="35">
        <v>4551221</v>
      </c>
      <c r="I45" s="35">
        <v>33</v>
      </c>
      <c r="J45" s="37" t="str">
        <f>CONCATENATE(A45,"_",B45)</f>
        <v>24831_1</v>
      </c>
      <c r="K45" s="37" t="str">
        <f>G45&amp;"-"&amp;H45&amp;"-"&amp;I45</f>
        <v>2554-4551221-33</v>
      </c>
      <c r="L45" s="37" t="str">
        <f>LEFT(D45,3)</f>
        <v>Mar</v>
      </c>
      <c r="M45" s="37" t="str">
        <f>RIGHT(F45,6)</f>
        <v>313747</v>
      </c>
      <c r="N45" s="37" t="str">
        <f>MID(F45,4,FIND("-",F45,4)-4)</f>
        <v>Melbourne</v>
      </c>
      <c r="O45" s="37" t="e">
        <f>UPPER(TRIM(CLEAN(#REF!)))</f>
        <v>#REF!</v>
      </c>
      <c r="P45" s="38">
        <f>VALUE(SUBSTITUTE(E45,"S"&amp;_xlfn.UNICHAR(160),""))</f>
        <v>56.43</v>
      </c>
      <c r="Q45" s="39">
        <f>DATE(2020,MONTH(1&amp;L45),RIGHT(D45,2))</f>
        <v>43896</v>
      </c>
      <c r="R45" s="39">
        <f>DATE(2020,4,RIGHT(C45,2))</f>
        <v>43925</v>
      </c>
    </row>
    <row r="46" spans="1:18" s="40" customFormat="1" ht="15.6" x14ac:dyDescent="0.3">
      <c r="A46" s="35">
        <v>24730</v>
      </c>
      <c r="B46" s="35">
        <v>1</v>
      </c>
      <c r="C46" s="36" t="s">
        <v>53</v>
      </c>
      <c r="D46" s="36" t="s">
        <v>119</v>
      </c>
      <c r="E46" s="35" t="s">
        <v>120</v>
      </c>
      <c r="F46" s="35" t="s">
        <v>121</v>
      </c>
      <c r="G46" s="35">
        <v>1641</v>
      </c>
      <c r="H46" s="35">
        <v>7654320</v>
      </c>
      <c r="I46" s="35">
        <v>72</v>
      </c>
      <c r="J46" s="37" t="str">
        <f>CONCATENATE(A46,"_",B46)</f>
        <v>24730_1</v>
      </c>
      <c r="K46" s="37" t="str">
        <f>G46&amp;"-"&amp;H46&amp;"-"&amp;I46</f>
        <v>1641-7654320-72</v>
      </c>
      <c r="L46" s="37" t="str">
        <f>LEFT(D46,3)</f>
        <v>Feb</v>
      </c>
      <c r="M46" s="37" t="str">
        <f>RIGHT(F46,6)</f>
        <v>230046</v>
      </c>
      <c r="N46" s="37" t="str">
        <f>MID(F46,4,FIND("-",F46,4)-4)</f>
        <v>Sydney</v>
      </c>
      <c r="O46" s="37" t="e">
        <f>UPPER(TRIM(CLEAN(#REF!)))</f>
        <v>#REF!</v>
      </c>
      <c r="P46" s="38">
        <f>VALUE(SUBSTITUTE(E46,"S"&amp;_xlfn.UNICHAR(160),""))</f>
        <v>1096.92</v>
      </c>
      <c r="Q46" s="39">
        <f>DATE(2020,MONTH(1&amp;L46),RIGHT(D46,2))</f>
        <v>43888</v>
      </c>
      <c r="R46" s="39">
        <f>DATE(2020,4,RIGHT(C46,2))</f>
        <v>43929</v>
      </c>
    </row>
    <row r="47" spans="1:18" s="40" customFormat="1" ht="15.6" x14ac:dyDescent="0.3">
      <c r="A47" s="35">
        <v>24801</v>
      </c>
      <c r="B47" s="35">
        <v>1</v>
      </c>
      <c r="C47" s="36" t="s">
        <v>45</v>
      </c>
      <c r="D47" s="36" t="s">
        <v>69</v>
      </c>
      <c r="E47" s="35" t="s">
        <v>177</v>
      </c>
      <c r="F47" s="35" t="s">
        <v>178</v>
      </c>
      <c r="G47" s="35">
        <v>1641</v>
      </c>
      <c r="H47" s="35">
        <v>7654320</v>
      </c>
      <c r="I47" s="35">
        <v>72</v>
      </c>
      <c r="J47" s="37" t="str">
        <f>CONCATENATE(A47,"_",B47)</f>
        <v>24801_1</v>
      </c>
      <c r="K47" s="37" t="str">
        <f>G47&amp;"-"&amp;H47&amp;"-"&amp;I47</f>
        <v>1641-7654320-72</v>
      </c>
      <c r="L47" s="37" t="str">
        <f>LEFT(D47,3)</f>
        <v>Mar</v>
      </c>
      <c r="M47" s="37" t="str">
        <f>RIGHT(F47,6)</f>
        <v>214234</v>
      </c>
      <c r="N47" s="37" t="str">
        <f>MID(F47,4,FIND("-",F47,4)-4)</f>
        <v>Sydney</v>
      </c>
      <c r="O47" s="37" t="e">
        <f>UPPER(TRIM(CLEAN(#REF!)))</f>
        <v>#REF!</v>
      </c>
      <c r="P47" s="38">
        <f>VALUE(SUBSTITUTE(E47,"S"&amp;_xlfn.UNICHAR(160),""))</f>
        <v>1094.28</v>
      </c>
      <c r="Q47" s="39">
        <f>DATE(2020,MONTH(1&amp;L47),RIGHT(D47,2))</f>
        <v>43917</v>
      </c>
      <c r="R47" s="39">
        <f>DATE(2020,4,RIGHT(C47,2))</f>
        <v>43933</v>
      </c>
    </row>
    <row r="48" spans="1:18" s="40" customFormat="1" ht="15.6" x14ac:dyDescent="0.3">
      <c r="A48" s="35">
        <v>24875</v>
      </c>
      <c r="B48" s="35">
        <v>1</v>
      </c>
      <c r="C48" s="36" t="s">
        <v>83</v>
      </c>
      <c r="D48" s="36" t="s">
        <v>39</v>
      </c>
      <c r="E48" s="35" t="s">
        <v>224</v>
      </c>
      <c r="F48" s="35" t="s">
        <v>225</v>
      </c>
      <c r="G48" s="35">
        <v>1641</v>
      </c>
      <c r="H48" s="35">
        <v>7654320</v>
      </c>
      <c r="I48" s="35">
        <v>72</v>
      </c>
      <c r="J48" s="37" t="str">
        <f>CONCATENATE(A48,"_",B48)</f>
        <v>24875_1</v>
      </c>
      <c r="K48" s="37" t="str">
        <f>G48&amp;"-"&amp;H48&amp;"-"&amp;I48</f>
        <v>1641-7654320-72</v>
      </c>
      <c r="L48" s="37" t="str">
        <f>LEFT(D48,3)</f>
        <v>Mar</v>
      </c>
      <c r="M48" s="37" t="str">
        <f>RIGHT(F48,6)</f>
        <v>217275</v>
      </c>
      <c r="N48" s="37" t="str">
        <f>MID(F48,4,FIND("-",F48,4)-4)</f>
        <v>Sydney</v>
      </c>
      <c r="O48" s="37" t="e">
        <f>UPPER(TRIM(CLEAN(#REF!)))</f>
        <v>#REF!</v>
      </c>
      <c r="P48" s="38">
        <f>VALUE(SUBSTITUTE(E48,"S"&amp;_xlfn.UNICHAR(160),""))</f>
        <v>1065.57</v>
      </c>
      <c r="Q48" s="39">
        <f>DATE(2020,MONTH(1&amp;L48),RIGHT(D48,2))</f>
        <v>43912</v>
      </c>
      <c r="R48" s="39">
        <f>DATE(2020,4,RIGHT(C48,2))</f>
        <v>43951</v>
      </c>
    </row>
    <row r="49" spans="1:18" s="40" customFormat="1" ht="15.6" x14ac:dyDescent="0.3">
      <c r="A49" s="35">
        <v>24808</v>
      </c>
      <c r="B49" s="35">
        <v>1</v>
      </c>
      <c r="C49" s="36" t="s">
        <v>22</v>
      </c>
      <c r="D49" s="36" t="s">
        <v>53</v>
      </c>
      <c r="E49" s="35" t="s">
        <v>181</v>
      </c>
      <c r="F49" s="35" t="s">
        <v>182</v>
      </c>
      <c r="G49" s="35">
        <v>1641</v>
      </c>
      <c r="H49" s="35">
        <v>7654320</v>
      </c>
      <c r="I49" s="35">
        <v>72</v>
      </c>
      <c r="J49" s="37" t="str">
        <f>CONCATENATE(A49,"_",B49)</f>
        <v>24808_1</v>
      </c>
      <c r="K49" s="37" t="str">
        <f>G49&amp;"-"&amp;H49&amp;"-"&amp;I49</f>
        <v>1641-7654320-72</v>
      </c>
      <c r="L49" s="37" t="str">
        <f>LEFT(D49,3)</f>
        <v>Apr</v>
      </c>
      <c r="M49" s="37" t="str">
        <f>RIGHT(F49,6)</f>
        <v>233209</v>
      </c>
      <c r="N49" s="37" t="str">
        <f>MID(F49,4,FIND("-",F49,4)-4)</f>
        <v>Sydney</v>
      </c>
      <c r="O49" s="37" t="e">
        <f>UPPER(TRIM(CLEAN(#REF!)))</f>
        <v>#REF!</v>
      </c>
      <c r="P49" s="38">
        <f>VALUE(SUBSTITUTE(E49,"S"&amp;_xlfn.UNICHAR(160),""))</f>
        <v>1058.31</v>
      </c>
      <c r="Q49" s="39">
        <f>DATE(2020,MONTH(1&amp;L49),RIGHT(D49,2))</f>
        <v>43929</v>
      </c>
      <c r="R49" s="39">
        <f>DATE(2020,4,RIGHT(C49,2))</f>
        <v>43941</v>
      </c>
    </row>
    <row r="50" spans="1:18" s="40" customFormat="1" ht="15.6" x14ac:dyDescent="0.3">
      <c r="A50" s="35">
        <v>24722</v>
      </c>
      <c r="B50" s="35">
        <v>1</v>
      </c>
      <c r="C50" s="36" t="s">
        <v>35</v>
      </c>
      <c r="D50" s="36" t="s">
        <v>69</v>
      </c>
      <c r="E50" s="35" t="s">
        <v>115</v>
      </c>
      <c r="F50" s="35" t="s">
        <v>116</v>
      </c>
      <c r="G50" s="35">
        <v>1641</v>
      </c>
      <c r="H50" s="35">
        <v>7654320</v>
      </c>
      <c r="I50" s="35">
        <v>72</v>
      </c>
      <c r="J50" s="37" t="str">
        <f>CONCATENATE(A50,"_",B50)</f>
        <v>24722_1</v>
      </c>
      <c r="K50" s="37" t="str">
        <f>G50&amp;"-"&amp;H50&amp;"-"&amp;I50</f>
        <v>1641-7654320-72</v>
      </c>
      <c r="L50" s="37" t="str">
        <f>LEFT(D50,3)</f>
        <v>Mar</v>
      </c>
      <c r="M50" s="37" t="str">
        <f>RIGHT(F50,6)</f>
        <v>226166</v>
      </c>
      <c r="N50" s="37" t="str">
        <f>MID(F50,4,FIND("-",F50,4)-4)</f>
        <v>Sydney</v>
      </c>
      <c r="O50" s="37" t="e">
        <f>UPPER(TRIM(CLEAN(#REF!)))</f>
        <v>#REF!</v>
      </c>
      <c r="P50" s="38">
        <f>VALUE(SUBSTITUTE(E50,"S"&amp;_xlfn.UNICHAR(160),""))</f>
        <v>1053.69</v>
      </c>
      <c r="Q50" s="39">
        <f>DATE(2020,MONTH(1&amp;L50),RIGHT(D50,2))</f>
        <v>43917</v>
      </c>
      <c r="R50" s="39">
        <f>DATE(2020,4,RIGHT(C50,2))</f>
        <v>43922</v>
      </c>
    </row>
    <row r="51" spans="1:18" s="40" customFormat="1" ht="15.6" x14ac:dyDescent="0.3">
      <c r="A51" s="35">
        <v>24767</v>
      </c>
      <c r="B51" s="35">
        <v>1</v>
      </c>
      <c r="C51" s="36" t="s">
        <v>40</v>
      </c>
      <c r="D51" s="36" t="s">
        <v>155</v>
      </c>
      <c r="E51" s="35" t="s">
        <v>156</v>
      </c>
      <c r="F51" s="35" t="s">
        <v>157</v>
      </c>
      <c r="G51" s="35">
        <v>1641</v>
      </c>
      <c r="H51" s="35">
        <v>7654320</v>
      </c>
      <c r="I51" s="35">
        <v>72</v>
      </c>
      <c r="J51" s="37" t="str">
        <f>CONCATENATE(A51,"_",B51)</f>
        <v>24767_1</v>
      </c>
      <c r="K51" s="37" t="str">
        <f>G51&amp;"-"&amp;H51&amp;"-"&amp;I51</f>
        <v>1641-7654320-72</v>
      </c>
      <c r="L51" s="37" t="str">
        <f>LEFT(D51,3)</f>
        <v>Feb</v>
      </c>
      <c r="M51" s="37" t="str">
        <f>RIGHT(F51,6)</f>
        <v>222399</v>
      </c>
      <c r="N51" s="37" t="str">
        <f>MID(F51,4,FIND("-",F51,4)-4)</f>
        <v>Sydney</v>
      </c>
      <c r="O51" s="37" t="e">
        <f>UPPER(TRIM(CLEAN(#REF!)))</f>
        <v>#REF!</v>
      </c>
      <c r="P51" s="38">
        <f>VALUE(SUBSTITUTE(E51,"S"&amp;_xlfn.UNICHAR(160),""))</f>
        <v>1019.04</v>
      </c>
      <c r="Q51" s="39">
        <f>DATE(2020,MONTH(1&amp;L51),RIGHT(D51,2))</f>
        <v>43880</v>
      </c>
      <c r="R51" s="39">
        <f>DATE(2020,4,RIGHT(C51,2))</f>
        <v>43924</v>
      </c>
    </row>
    <row r="52" spans="1:18" s="40" customFormat="1" ht="15.6" x14ac:dyDescent="0.3">
      <c r="A52" s="35">
        <v>24717</v>
      </c>
      <c r="B52" s="35">
        <v>1</v>
      </c>
      <c r="C52" s="36" t="s">
        <v>28</v>
      </c>
      <c r="D52" s="36" t="s">
        <v>57</v>
      </c>
      <c r="E52" s="35" t="s">
        <v>113</v>
      </c>
      <c r="F52" s="35" t="s">
        <v>114</v>
      </c>
      <c r="G52" s="35">
        <v>1641</v>
      </c>
      <c r="H52" s="35">
        <v>7654320</v>
      </c>
      <c r="I52" s="35">
        <v>72</v>
      </c>
      <c r="J52" s="37" t="str">
        <f>CONCATENATE(A52,"_",B52)</f>
        <v>24717_1</v>
      </c>
      <c r="K52" s="37" t="str">
        <f>G52&amp;"-"&amp;H52&amp;"-"&amp;I52</f>
        <v>1641-7654320-72</v>
      </c>
      <c r="L52" s="37" t="str">
        <f>LEFT(D52,3)</f>
        <v>Mar</v>
      </c>
      <c r="M52" s="37" t="str">
        <f>RIGHT(F52,6)</f>
        <v>213670</v>
      </c>
      <c r="N52" s="37" t="str">
        <f>MID(F52,4,FIND("-",F52,4)-4)</f>
        <v>Sydney</v>
      </c>
      <c r="O52" s="37" t="e">
        <f>UPPER(TRIM(CLEAN(#REF!)))</f>
        <v>#REF!</v>
      </c>
      <c r="P52" s="38">
        <f>VALUE(SUBSTITUTE(E52,"S"&amp;_xlfn.UNICHAR(160),""))</f>
        <v>993.63</v>
      </c>
      <c r="Q52" s="39">
        <f>DATE(2020,MONTH(1&amp;L52),RIGHT(D52,2))</f>
        <v>43904</v>
      </c>
      <c r="R52" s="39">
        <f>DATE(2020,4,RIGHT(C52,2))</f>
        <v>43926</v>
      </c>
    </row>
    <row r="53" spans="1:18" s="40" customFormat="1" ht="15.6" x14ac:dyDescent="0.3">
      <c r="A53" s="35">
        <v>24798</v>
      </c>
      <c r="B53" s="35">
        <v>1</v>
      </c>
      <c r="C53" s="36" t="s">
        <v>30</v>
      </c>
      <c r="D53" s="36" t="s">
        <v>55</v>
      </c>
      <c r="E53" s="35" t="s">
        <v>175</v>
      </c>
      <c r="F53" s="35" t="s">
        <v>176</v>
      </c>
      <c r="G53" s="35">
        <v>1641</v>
      </c>
      <c r="H53" s="35">
        <v>7654320</v>
      </c>
      <c r="I53" s="35">
        <v>72</v>
      </c>
      <c r="J53" s="37" t="str">
        <f>CONCATENATE(A53,"_",B53)</f>
        <v>24798_1</v>
      </c>
      <c r="K53" s="37" t="str">
        <f>G53&amp;"-"&amp;H53&amp;"-"&amp;I53</f>
        <v>1641-7654320-72</v>
      </c>
      <c r="L53" s="37" t="str">
        <f>LEFT(D53,3)</f>
        <v>Mar</v>
      </c>
      <c r="M53" s="37" t="str">
        <f>RIGHT(F53,6)</f>
        <v>221183</v>
      </c>
      <c r="N53" s="37" t="str">
        <f>MID(F53,4,FIND("-",F53,4)-4)</f>
        <v>Sydney</v>
      </c>
      <c r="O53" s="37" t="e">
        <f>UPPER(TRIM(CLEAN(#REF!)))</f>
        <v>#REF!</v>
      </c>
      <c r="P53" s="38">
        <f>VALUE(SUBSTITUTE(E53,"S"&amp;_xlfn.UNICHAR(160),""))</f>
        <v>956.34</v>
      </c>
      <c r="Q53" s="39">
        <f>DATE(2020,MONTH(1&amp;L53),RIGHT(D53,2))</f>
        <v>43921</v>
      </c>
      <c r="R53" s="39">
        <f>DATE(2020,4,RIGHT(C53,2))</f>
        <v>43931</v>
      </c>
    </row>
    <row r="54" spans="1:18" s="40" customFormat="1" ht="15.6" x14ac:dyDescent="0.3">
      <c r="A54" s="35">
        <v>24882</v>
      </c>
      <c r="B54" s="35">
        <v>1</v>
      </c>
      <c r="C54" s="36" t="s">
        <v>68</v>
      </c>
      <c r="D54" s="36" t="s">
        <v>45</v>
      </c>
      <c r="E54" s="35" t="s">
        <v>234</v>
      </c>
      <c r="F54" s="35" t="s">
        <v>235</v>
      </c>
      <c r="G54" s="35">
        <v>1641</v>
      </c>
      <c r="H54" s="35">
        <v>7654320</v>
      </c>
      <c r="I54" s="35">
        <v>72</v>
      </c>
      <c r="J54" s="37" t="str">
        <f>CONCATENATE(A54,"_",B54)</f>
        <v>24882_1</v>
      </c>
      <c r="K54" s="37" t="str">
        <f>G54&amp;"-"&amp;H54&amp;"-"&amp;I54</f>
        <v>1641-7654320-72</v>
      </c>
      <c r="L54" s="37" t="str">
        <f>LEFT(D54,3)</f>
        <v>Apr</v>
      </c>
      <c r="M54" s="37" t="str">
        <f>RIGHT(F54,6)</f>
        <v>239476</v>
      </c>
      <c r="N54" s="37" t="str">
        <f>MID(F54,4,FIND("-",F54,4)-4)</f>
        <v>Sydney</v>
      </c>
      <c r="O54" s="37" t="e">
        <f>UPPER(TRIM(CLEAN(#REF!)))</f>
        <v>#REF!</v>
      </c>
      <c r="P54" s="38">
        <f>VALUE(SUBSTITUTE(E54,"S"&amp;_xlfn.UNICHAR(160),""))</f>
        <v>955.68</v>
      </c>
      <c r="Q54" s="39">
        <f>DATE(2020,MONTH(1&amp;L54),RIGHT(D54,2))</f>
        <v>43933</v>
      </c>
      <c r="R54" s="39">
        <f>DATE(2020,4,RIGHT(C54,2))</f>
        <v>43935</v>
      </c>
    </row>
    <row r="55" spans="1:18" s="40" customFormat="1" ht="15.6" x14ac:dyDescent="0.3">
      <c r="A55" s="35">
        <v>24866</v>
      </c>
      <c r="B55" s="35">
        <v>1</v>
      </c>
      <c r="C55" s="36" t="s">
        <v>30</v>
      </c>
      <c r="D55" s="36" t="s">
        <v>41</v>
      </c>
      <c r="E55" s="35" t="s">
        <v>219</v>
      </c>
      <c r="F55" s="35" t="s">
        <v>220</v>
      </c>
      <c r="G55" s="35">
        <v>1641</v>
      </c>
      <c r="H55" s="35">
        <v>7654320</v>
      </c>
      <c r="I55" s="35">
        <v>72</v>
      </c>
      <c r="J55" s="37" t="str">
        <f>CONCATENATE(A55,"_",B55)</f>
        <v>24866_1</v>
      </c>
      <c r="K55" s="37" t="str">
        <f>G55&amp;"-"&amp;H55&amp;"-"&amp;I55</f>
        <v>1641-7654320-72</v>
      </c>
      <c r="L55" s="37" t="str">
        <f>LEFT(D55,3)</f>
        <v>Mar</v>
      </c>
      <c r="M55" s="37" t="str">
        <f>RIGHT(F55,6)</f>
        <v>234487</v>
      </c>
      <c r="N55" s="37" t="str">
        <f>MID(F55,4,FIND("-",F55,4)-4)</f>
        <v>Sydney</v>
      </c>
      <c r="O55" s="37" t="e">
        <f>UPPER(TRIM(CLEAN(#REF!)))</f>
        <v>#REF!</v>
      </c>
      <c r="P55" s="38">
        <f>VALUE(SUBSTITUTE(E55,"S"&amp;_xlfn.UNICHAR(160),""))</f>
        <v>840.51</v>
      </c>
      <c r="Q55" s="39">
        <f>DATE(2020,MONTH(1&amp;L55),RIGHT(D55,2))</f>
        <v>43900</v>
      </c>
      <c r="R55" s="39">
        <f>DATE(2020,4,RIGHT(C55,2))</f>
        <v>43931</v>
      </c>
    </row>
    <row r="56" spans="1:18" s="40" customFormat="1" ht="15.6" x14ac:dyDescent="0.3">
      <c r="A56" s="35">
        <v>24764</v>
      </c>
      <c r="B56" s="35">
        <v>1</v>
      </c>
      <c r="C56" s="36" t="s">
        <v>45</v>
      </c>
      <c r="D56" s="36" t="s">
        <v>130</v>
      </c>
      <c r="E56" s="35" t="s">
        <v>153</v>
      </c>
      <c r="F56" s="35" t="s">
        <v>154</v>
      </c>
      <c r="G56" s="35">
        <v>1641</v>
      </c>
      <c r="H56" s="35">
        <v>7654320</v>
      </c>
      <c r="I56" s="35">
        <v>72</v>
      </c>
      <c r="J56" s="37" t="str">
        <f>CONCATENATE(A56,"_",B56)</f>
        <v>24764_1</v>
      </c>
      <c r="K56" s="37" t="str">
        <f>G56&amp;"-"&amp;H56&amp;"-"&amp;I56</f>
        <v>1641-7654320-72</v>
      </c>
      <c r="L56" s="37" t="str">
        <f>LEFT(D56,3)</f>
        <v>Mar</v>
      </c>
      <c r="M56" s="37" t="str">
        <f>RIGHT(F56,6)</f>
        <v>227994</v>
      </c>
      <c r="N56" s="37" t="str">
        <f>MID(F56,4,FIND("-",F56,4)-4)</f>
        <v>Sydney</v>
      </c>
      <c r="O56" s="37" t="e">
        <f>UPPER(TRIM(CLEAN(#REF!)))</f>
        <v>#REF!</v>
      </c>
      <c r="P56" s="38">
        <f>VALUE(SUBSTITUTE(E56,"S"&amp;_xlfn.UNICHAR(160),""))</f>
        <v>819.06</v>
      </c>
      <c r="Q56" s="39">
        <f>DATE(2020,MONTH(1&amp;L56),RIGHT(D56,2))</f>
        <v>43911</v>
      </c>
      <c r="R56" s="39">
        <f>DATE(2020,4,RIGHT(C56,2))</f>
        <v>43933</v>
      </c>
    </row>
    <row r="57" spans="1:18" s="40" customFormat="1" ht="15.6" x14ac:dyDescent="0.3">
      <c r="A57" s="35">
        <v>24873</v>
      </c>
      <c r="B57" s="35">
        <v>1</v>
      </c>
      <c r="C57" s="36" t="s">
        <v>64</v>
      </c>
      <c r="D57" s="36" t="s">
        <v>61</v>
      </c>
      <c r="E57" s="35" t="s">
        <v>222</v>
      </c>
      <c r="F57" s="35" t="s">
        <v>223</v>
      </c>
      <c r="G57" s="35">
        <v>1641</v>
      </c>
      <c r="H57" s="35">
        <v>7654320</v>
      </c>
      <c r="I57" s="35">
        <v>72</v>
      </c>
      <c r="J57" s="37" t="str">
        <f>CONCATENATE(A57,"_",B57)</f>
        <v>24873_1</v>
      </c>
      <c r="K57" s="37" t="str">
        <f>G57&amp;"-"&amp;H57&amp;"-"&amp;I57</f>
        <v>1641-7654320-72</v>
      </c>
      <c r="L57" s="37" t="str">
        <f>LEFT(D57,3)</f>
        <v>Mar</v>
      </c>
      <c r="M57" s="37" t="str">
        <f>RIGHT(F57,6)</f>
        <v>224955</v>
      </c>
      <c r="N57" s="37" t="str">
        <f>MID(F57,4,FIND("-",F57,4)-4)</f>
        <v>Sydney</v>
      </c>
      <c r="O57" s="37" t="e">
        <f>UPPER(TRIM(CLEAN(#REF!)))</f>
        <v>#REF!</v>
      </c>
      <c r="P57" s="38">
        <f>VALUE(SUBSTITUTE(E57,"S"&amp;_xlfn.UNICHAR(160),""))</f>
        <v>816.75</v>
      </c>
      <c r="Q57" s="39">
        <f>DATE(2020,MONTH(1&amp;L57),RIGHT(D57,2))</f>
        <v>43914</v>
      </c>
      <c r="R57" s="39">
        <f>DATE(2020,4,RIGHT(C57,2))</f>
        <v>43944</v>
      </c>
    </row>
    <row r="58" spans="1:18" s="40" customFormat="1" ht="15.6" x14ac:dyDescent="0.3">
      <c r="A58" s="35">
        <v>24885</v>
      </c>
      <c r="B58" s="35">
        <v>1</v>
      </c>
      <c r="C58" s="36" t="s">
        <v>236</v>
      </c>
      <c r="D58" s="36" t="s">
        <v>50</v>
      </c>
      <c r="E58" s="35" t="s">
        <v>237</v>
      </c>
      <c r="F58" s="35" t="s">
        <v>238</v>
      </c>
      <c r="G58" s="35">
        <v>1641</v>
      </c>
      <c r="H58" s="35">
        <v>7654320</v>
      </c>
      <c r="I58" s="35">
        <v>72</v>
      </c>
      <c r="J58" s="37" t="str">
        <f>CONCATENATE(A58,"_",B58)</f>
        <v>24885_1</v>
      </c>
      <c r="K58" s="37" t="str">
        <f>G58&amp;"-"&amp;H58&amp;"-"&amp;I58</f>
        <v>1641-7654320-72</v>
      </c>
      <c r="L58" s="37" t="str">
        <f>LEFT(D58,3)</f>
        <v>Apr</v>
      </c>
      <c r="M58" s="37" t="str">
        <f>RIGHT(F58,6)</f>
        <v>213693</v>
      </c>
      <c r="N58" s="37" t="str">
        <f>MID(F58,4,FIND("-",F58,4)-4)</f>
        <v>Sydney</v>
      </c>
      <c r="O58" s="37" t="e">
        <f>UPPER(TRIM(CLEAN(#REF!)))</f>
        <v>#REF!</v>
      </c>
      <c r="P58" s="38">
        <f>VALUE(SUBSTITUTE(E58,"S"&amp;_xlfn.UNICHAR(160),""))</f>
        <v>764.28</v>
      </c>
      <c r="Q58" s="39">
        <f>DATE(2020,MONTH(1&amp;L58),RIGHT(D58,2))</f>
        <v>43942</v>
      </c>
      <c r="R58" s="39">
        <f>DATE(2020,4,RIGHT(C58,2))</f>
        <v>43950</v>
      </c>
    </row>
    <row r="59" spans="1:18" s="40" customFormat="1" ht="15.6" x14ac:dyDescent="0.3">
      <c r="A59" s="35">
        <v>24891</v>
      </c>
      <c r="B59" s="35">
        <v>1</v>
      </c>
      <c r="C59" s="36" t="s">
        <v>37</v>
      </c>
      <c r="D59" s="36" t="s">
        <v>23</v>
      </c>
      <c r="E59" s="35" t="s">
        <v>241</v>
      </c>
      <c r="F59" s="35" t="s">
        <v>242</v>
      </c>
      <c r="G59" s="35">
        <v>1641</v>
      </c>
      <c r="H59" s="35">
        <v>7654320</v>
      </c>
      <c r="I59" s="35">
        <v>72</v>
      </c>
      <c r="J59" s="37" t="str">
        <f>CONCATENATE(A59,"_",B59)</f>
        <v>24891_1</v>
      </c>
      <c r="K59" s="37" t="str">
        <f>G59&amp;"-"&amp;H59&amp;"-"&amp;I59</f>
        <v>1641-7654320-72</v>
      </c>
      <c r="L59" s="37" t="str">
        <f>LEFT(D59,3)</f>
        <v>Mar</v>
      </c>
      <c r="M59" s="37" t="str">
        <f>RIGHT(F59,6)</f>
        <v>211771</v>
      </c>
      <c r="N59" s="37" t="str">
        <f>MID(F59,4,FIND("-",F59,4)-4)</f>
        <v>Sydney</v>
      </c>
      <c r="O59" s="37" t="e">
        <f>UPPER(TRIM(CLEAN(#REF!)))</f>
        <v>#REF!</v>
      </c>
      <c r="P59" s="38">
        <f>VALUE(SUBSTITUTE(E59,"S"&amp;_xlfn.UNICHAR(160),""))</f>
        <v>763.29</v>
      </c>
      <c r="Q59" s="39">
        <f>DATE(2020,MONTH(1&amp;L59),RIGHT(D59,2))</f>
        <v>43898</v>
      </c>
      <c r="R59" s="39">
        <f>DATE(2020,4,RIGHT(C59,2))</f>
        <v>43940</v>
      </c>
    </row>
    <row r="60" spans="1:18" s="40" customFormat="1" ht="15.6" x14ac:dyDescent="0.3">
      <c r="A60" s="35">
        <v>24673</v>
      </c>
      <c r="B60" s="35">
        <v>1</v>
      </c>
      <c r="C60" s="36" t="s">
        <v>66</v>
      </c>
      <c r="D60" s="36" t="s">
        <v>357</v>
      </c>
      <c r="E60" s="35" t="s">
        <v>73</v>
      </c>
      <c r="F60" s="35" t="s">
        <v>74</v>
      </c>
      <c r="G60" s="35">
        <v>1641</v>
      </c>
      <c r="H60" s="35">
        <v>7654320</v>
      </c>
      <c r="I60" s="35">
        <v>72</v>
      </c>
      <c r="J60" s="37" t="str">
        <f>CONCATENATE(A60,"_",B60)</f>
        <v>24673_1</v>
      </c>
      <c r="K60" s="37" t="str">
        <f>G60&amp;"-"&amp;H60&amp;"-"&amp;I60</f>
        <v>1641-7654320-72</v>
      </c>
      <c r="L60" s="37" t="str">
        <f>LEFT(D60,3)</f>
        <v>Mar</v>
      </c>
      <c r="M60" s="37" t="str">
        <f>RIGHT(F60,6)</f>
        <v>223809</v>
      </c>
      <c r="N60" s="37" t="str">
        <f>MID(F60,4,FIND("-",F60,4)-4)</f>
        <v>Sydney</v>
      </c>
      <c r="O60" s="37" t="e">
        <f>UPPER(TRIM(CLEAN(#REF!)))</f>
        <v>#REF!</v>
      </c>
      <c r="P60" s="38">
        <f>VALUE(SUBSTITUTE(E60,"S"&amp;_xlfn.UNICHAR(160),""))</f>
        <v>742.5</v>
      </c>
      <c r="Q60" s="39">
        <f>DATE(2020,MONTH(1&amp;L60),RIGHT(D60,2))</f>
        <v>43892</v>
      </c>
      <c r="R60" s="39">
        <f>DATE(2020,4,RIGHT(C60,2))</f>
        <v>43938</v>
      </c>
    </row>
    <row r="61" spans="1:18" s="40" customFormat="1" ht="15.6" x14ac:dyDescent="0.3">
      <c r="A61" s="35">
        <v>24740</v>
      </c>
      <c r="B61" s="35">
        <v>1</v>
      </c>
      <c r="C61" s="36" t="s">
        <v>49</v>
      </c>
      <c r="D61" s="36" t="s">
        <v>46</v>
      </c>
      <c r="E61" s="35" t="s">
        <v>128</v>
      </c>
      <c r="F61" s="35" t="s">
        <v>129</v>
      </c>
      <c r="G61" s="35">
        <v>1641</v>
      </c>
      <c r="H61" s="35">
        <v>7654320</v>
      </c>
      <c r="I61" s="35">
        <v>72</v>
      </c>
      <c r="J61" s="37" t="str">
        <f>CONCATENATE(A61,"_",B61)</f>
        <v>24740_1</v>
      </c>
      <c r="K61" s="37" t="str">
        <f>G61&amp;"-"&amp;H61&amp;"-"&amp;I61</f>
        <v>1641-7654320-72</v>
      </c>
      <c r="L61" s="37" t="str">
        <f>LEFT(D61,3)</f>
        <v>Apr</v>
      </c>
      <c r="M61" s="37" t="str">
        <f>RIGHT(F61,6)</f>
        <v>216205</v>
      </c>
      <c r="N61" s="37" t="str">
        <f>MID(F61,4,FIND("-",F61,4)-4)</f>
        <v>Sydney</v>
      </c>
      <c r="O61" s="37" t="e">
        <f>UPPER(TRIM(CLEAN(#REF!)))</f>
        <v>#REF!</v>
      </c>
      <c r="P61" s="38">
        <f>VALUE(SUBSTITUTE(E61,"S"&amp;_xlfn.UNICHAR(160),""))</f>
        <v>711.81</v>
      </c>
      <c r="Q61" s="39">
        <f>DATE(2020,MONTH(1&amp;L61),RIGHT(D61,2))</f>
        <v>43923</v>
      </c>
      <c r="R61" s="39">
        <f>DATE(2020,4,RIGHT(C61,2))</f>
        <v>43930</v>
      </c>
    </row>
    <row r="62" spans="1:18" s="40" customFormat="1" ht="15.6" x14ac:dyDescent="0.3">
      <c r="A62" s="35">
        <v>24813</v>
      </c>
      <c r="B62" s="35">
        <v>1</v>
      </c>
      <c r="C62" s="36" t="s">
        <v>53</v>
      </c>
      <c r="D62" s="36" t="s">
        <v>55</v>
      </c>
      <c r="E62" s="35" t="s">
        <v>183</v>
      </c>
      <c r="F62" s="35" t="s">
        <v>184</v>
      </c>
      <c r="G62" s="35">
        <v>1641</v>
      </c>
      <c r="H62" s="35">
        <v>7654320</v>
      </c>
      <c r="I62" s="35">
        <v>72</v>
      </c>
      <c r="J62" s="37" t="str">
        <f>CONCATENATE(A62,"_",B62)</f>
        <v>24813_1</v>
      </c>
      <c r="K62" s="37" t="str">
        <f>G62&amp;"-"&amp;H62&amp;"-"&amp;I62</f>
        <v>1641-7654320-72</v>
      </c>
      <c r="L62" s="37" t="str">
        <f>LEFT(D62,3)</f>
        <v>Mar</v>
      </c>
      <c r="M62" s="37" t="str">
        <f>RIGHT(F62,6)</f>
        <v>222998</v>
      </c>
      <c r="N62" s="37" t="str">
        <f>MID(F62,4,FIND("-",F62,4)-4)</f>
        <v>Sydney</v>
      </c>
      <c r="O62" s="37" t="e">
        <f>UPPER(TRIM(CLEAN(#REF!)))</f>
        <v>#REF!</v>
      </c>
      <c r="P62" s="38">
        <f>VALUE(SUBSTITUTE(E62,"S"&amp;_xlfn.UNICHAR(160),""))</f>
        <v>705.54</v>
      </c>
      <c r="Q62" s="39">
        <f>DATE(2020,MONTH(1&amp;L62),RIGHT(D62,2))</f>
        <v>43921</v>
      </c>
      <c r="R62" s="39">
        <f>DATE(2020,4,RIGHT(C62,2))</f>
        <v>43929</v>
      </c>
    </row>
    <row r="63" spans="1:18" s="40" customFormat="1" ht="15.6" x14ac:dyDescent="0.3">
      <c r="A63" s="35">
        <v>24685</v>
      </c>
      <c r="B63" s="35">
        <v>1</v>
      </c>
      <c r="C63" s="36" t="s">
        <v>51</v>
      </c>
      <c r="D63" s="36" t="s">
        <v>92</v>
      </c>
      <c r="E63" s="35" t="s">
        <v>93</v>
      </c>
      <c r="F63" s="35" t="s">
        <v>94</v>
      </c>
      <c r="G63" s="35">
        <v>1641</v>
      </c>
      <c r="H63" s="35">
        <v>7654320</v>
      </c>
      <c r="I63" s="35">
        <v>72</v>
      </c>
      <c r="J63" s="37" t="str">
        <f>CONCATENATE(A63,"_",B63)</f>
        <v>24685_1</v>
      </c>
      <c r="K63" s="37" t="str">
        <f>G63&amp;"-"&amp;H63&amp;"-"&amp;I63</f>
        <v>1641-7654320-72</v>
      </c>
      <c r="L63" s="37" t="str">
        <f>LEFT(D63,3)</f>
        <v>Mar</v>
      </c>
      <c r="M63" s="37" t="str">
        <f>RIGHT(F63,6)</f>
        <v>211781</v>
      </c>
      <c r="N63" s="37" t="str">
        <f>MID(F63,4,FIND("-",F63,4)-4)</f>
        <v>Sydney</v>
      </c>
      <c r="O63" s="37" t="e">
        <f>UPPER(TRIM(CLEAN(#REF!)))</f>
        <v>#REF!</v>
      </c>
      <c r="P63" s="38">
        <f>VALUE(SUBSTITUTE(E63,"S"&amp;_xlfn.UNICHAR(160),""))</f>
        <v>679.8</v>
      </c>
      <c r="Q63" s="39">
        <f>DATE(2020,MONTH(1&amp;L63),RIGHT(D63,2))</f>
        <v>43899</v>
      </c>
      <c r="R63" s="39">
        <f>DATE(2020,4,RIGHT(C63,2))</f>
        <v>43932</v>
      </c>
    </row>
    <row r="64" spans="1:18" s="40" customFormat="1" ht="15.6" x14ac:dyDescent="0.3">
      <c r="A64" s="35">
        <v>24792</v>
      </c>
      <c r="B64" s="35">
        <v>1</v>
      </c>
      <c r="C64" s="36" t="s">
        <v>40</v>
      </c>
      <c r="D64" s="36" t="s">
        <v>27</v>
      </c>
      <c r="E64" s="35" t="s">
        <v>169</v>
      </c>
      <c r="F64" s="35" t="s">
        <v>170</v>
      </c>
      <c r="G64" s="35">
        <v>1641</v>
      </c>
      <c r="H64" s="35">
        <v>7654320</v>
      </c>
      <c r="I64" s="35">
        <v>72</v>
      </c>
      <c r="J64" s="37" t="str">
        <f>CONCATENATE(A64,"_",B64)</f>
        <v>24792_1</v>
      </c>
      <c r="K64" s="37" t="str">
        <f>G64&amp;"-"&amp;H64&amp;"-"&amp;I64</f>
        <v>1641-7654320-72</v>
      </c>
      <c r="L64" s="37" t="str">
        <f>LEFT(D64,3)</f>
        <v>Mar</v>
      </c>
      <c r="M64" s="37" t="str">
        <f>RIGHT(F64,6)</f>
        <v>227664</v>
      </c>
      <c r="N64" s="37" t="str">
        <f>MID(F64,4,FIND("-",F64,4)-4)</f>
        <v>Sydney</v>
      </c>
      <c r="O64" s="37" t="e">
        <f>UPPER(TRIM(CLEAN(#REF!)))</f>
        <v>#REF!</v>
      </c>
      <c r="P64" s="38">
        <f>VALUE(SUBSTITUTE(E64,"S"&amp;_xlfn.UNICHAR(160),""))</f>
        <v>630.96</v>
      </c>
      <c r="Q64" s="39">
        <f>DATE(2020,MONTH(1&amp;L64),RIGHT(D64,2))</f>
        <v>43901</v>
      </c>
      <c r="R64" s="39">
        <f>DATE(2020,4,RIGHT(C64,2))</f>
        <v>43924</v>
      </c>
    </row>
    <row r="65" spans="1:18" s="40" customFormat="1" ht="15.6" x14ac:dyDescent="0.3">
      <c r="A65" s="35">
        <v>24870</v>
      </c>
      <c r="B65" s="35">
        <v>1</v>
      </c>
      <c r="C65" s="36" t="s">
        <v>83</v>
      </c>
      <c r="D65" s="36" t="s">
        <v>46</v>
      </c>
      <c r="E65" s="35" t="s">
        <v>70</v>
      </c>
      <c r="F65" s="35" t="s">
        <v>221</v>
      </c>
      <c r="G65" s="35">
        <v>1641</v>
      </c>
      <c r="H65" s="35">
        <v>7654320</v>
      </c>
      <c r="I65" s="35">
        <v>72</v>
      </c>
      <c r="J65" s="37" t="str">
        <f>CONCATENATE(A65,"_",B65)</f>
        <v>24870_1</v>
      </c>
      <c r="K65" s="37" t="str">
        <f>G65&amp;"-"&amp;H65&amp;"-"&amp;I65</f>
        <v>1641-7654320-72</v>
      </c>
      <c r="L65" s="37" t="str">
        <f>LEFT(D65,3)</f>
        <v>Apr</v>
      </c>
      <c r="M65" s="37" t="str">
        <f>RIGHT(F65,6)</f>
        <v>231274</v>
      </c>
      <c r="N65" s="37" t="str">
        <f>MID(F65,4,FIND("-",F65,4)-4)</f>
        <v>Sydney</v>
      </c>
      <c r="O65" s="37" t="e">
        <f>UPPER(TRIM(CLEAN(#REF!)))</f>
        <v>#REF!</v>
      </c>
      <c r="P65" s="38">
        <f>VALUE(SUBSTITUTE(E65,"S"&amp;_xlfn.UNICHAR(160),""))</f>
        <v>603.57000000000005</v>
      </c>
      <c r="Q65" s="39">
        <f>DATE(2020,MONTH(1&amp;L65),RIGHT(D65,2))</f>
        <v>43923</v>
      </c>
      <c r="R65" s="39">
        <f>DATE(2020,4,RIGHT(C65,2))</f>
        <v>43951</v>
      </c>
    </row>
    <row r="66" spans="1:18" s="40" customFormat="1" ht="15.6" x14ac:dyDescent="0.3">
      <c r="A66" s="35">
        <v>24902</v>
      </c>
      <c r="B66" s="35">
        <v>1</v>
      </c>
      <c r="C66" s="36" t="s">
        <v>45</v>
      </c>
      <c r="D66" s="36" t="s">
        <v>67</v>
      </c>
      <c r="E66" s="35" t="s">
        <v>247</v>
      </c>
      <c r="F66" s="35" t="s">
        <v>248</v>
      </c>
      <c r="G66" s="35">
        <v>1641</v>
      </c>
      <c r="H66" s="35">
        <v>7654320</v>
      </c>
      <c r="I66" s="35">
        <v>72</v>
      </c>
      <c r="J66" s="37" t="str">
        <f>CONCATENATE(A66,"_",B66)</f>
        <v>24902_1</v>
      </c>
      <c r="K66" s="37" t="str">
        <f>G66&amp;"-"&amp;H66&amp;"-"&amp;I66</f>
        <v>1641-7654320-72</v>
      </c>
      <c r="L66" s="37" t="str">
        <f>LEFT(D66,3)</f>
        <v>Mar</v>
      </c>
      <c r="M66" s="37" t="str">
        <f>RIGHT(F66,6)</f>
        <v>213342</v>
      </c>
      <c r="N66" s="37" t="str">
        <f>MID(F66,4,FIND("-",F66,4)-4)</f>
        <v>Sydney</v>
      </c>
      <c r="O66" s="37" t="e">
        <f>UPPER(TRIM(CLEAN(#REF!)))</f>
        <v>#REF!</v>
      </c>
      <c r="P66" s="38">
        <f>VALUE(SUBSTITUTE(E66,"S"&amp;_xlfn.UNICHAR(160),""))</f>
        <v>533.28</v>
      </c>
      <c r="Q66" s="39">
        <f>DATE(2020,MONTH(1&amp;L66),RIGHT(D66,2))</f>
        <v>43915</v>
      </c>
      <c r="R66" s="39">
        <f>DATE(2020,4,RIGHT(C66,2))</f>
        <v>43933</v>
      </c>
    </row>
    <row r="67" spans="1:18" s="40" customFormat="1" ht="15.6" x14ac:dyDescent="0.3">
      <c r="A67" s="35">
        <v>24876</v>
      </c>
      <c r="B67" s="35">
        <v>1</v>
      </c>
      <c r="C67" s="36" t="s">
        <v>32</v>
      </c>
      <c r="D67" s="36" t="s">
        <v>47</v>
      </c>
      <c r="E67" s="35" t="s">
        <v>226</v>
      </c>
      <c r="F67" s="35" t="s">
        <v>227</v>
      </c>
      <c r="G67" s="35">
        <v>1641</v>
      </c>
      <c r="H67" s="35">
        <v>7654320</v>
      </c>
      <c r="I67" s="35">
        <v>72</v>
      </c>
      <c r="J67" s="37" t="str">
        <f>CONCATENATE(A67,"_",B67)</f>
        <v>24876_1</v>
      </c>
      <c r="K67" s="37" t="str">
        <f>G67&amp;"-"&amp;H67&amp;"-"&amp;I67</f>
        <v>1641-7654320-72</v>
      </c>
      <c r="L67" s="37" t="str">
        <f>LEFT(D67,3)</f>
        <v>Mar</v>
      </c>
      <c r="M67" s="37" t="str">
        <f>RIGHT(F67,6)</f>
        <v>226240</v>
      </c>
      <c r="N67" s="37" t="str">
        <f>MID(F67,4,FIND("-",F67,4)-4)</f>
        <v>Sydney</v>
      </c>
      <c r="O67" s="37" t="e">
        <f>UPPER(TRIM(CLEAN(#REF!)))</f>
        <v>#REF!</v>
      </c>
      <c r="P67" s="38">
        <f>VALUE(SUBSTITUTE(E67,"S"&amp;_xlfn.UNICHAR(160),""))</f>
        <v>523.38</v>
      </c>
      <c r="Q67" s="39">
        <f>DATE(2020,MONTH(1&amp;L67),RIGHT(D67,2))</f>
        <v>43919</v>
      </c>
      <c r="R67" s="39">
        <f>DATE(2020,4,RIGHT(C67,2))</f>
        <v>43925</v>
      </c>
    </row>
    <row r="68" spans="1:18" s="40" customFormat="1" ht="15.6" x14ac:dyDescent="0.3">
      <c r="A68" s="35">
        <v>24833</v>
      </c>
      <c r="B68" s="35">
        <v>1</v>
      </c>
      <c r="C68" s="36" t="s">
        <v>28</v>
      </c>
      <c r="D68" s="36" t="s">
        <v>58</v>
      </c>
      <c r="E68" s="35" t="s">
        <v>199</v>
      </c>
      <c r="F68" s="35" t="s">
        <v>200</v>
      </c>
      <c r="G68" s="35">
        <v>1641</v>
      </c>
      <c r="H68" s="35">
        <v>7654320</v>
      </c>
      <c r="I68" s="35">
        <v>72</v>
      </c>
      <c r="J68" s="37" t="str">
        <f>CONCATENATE(A68,"_",B68)</f>
        <v>24833_1</v>
      </c>
      <c r="K68" s="37" t="str">
        <f>G68&amp;"-"&amp;H68&amp;"-"&amp;I68</f>
        <v>1641-7654320-72</v>
      </c>
      <c r="L68" s="37" t="str">
        <f>LEFT(D68,3)</f>
        <v>Feb</v>
      </c>
      <c r="M68" s="37" t="str">
        <f>RIGHT(F68,6)</f>
        <v>234966</v>
      </c>
      <c r="N68" s="37" t="str">
        <f>MID(F68,4,FIND("-",F68,4)-4)</f>
        <v>Sydney</v>
      </c>
      <c r="O68" s="37" t="e">
        <f>UPPER(TRIM(CLEAN(#REF!)))</f>
        <v>#REF!</v>
      </c>
      <c r="P68" s="38">
        <f>VALUE(SUBSTITUTE(E68,"S"&amp;_xlfn.UNICHAR(160),""))</f>
        <v>511.83</v>
      </c>
      <c r="Q68" s="39">
        <f>DATE(2020,MONTH(1&amp;L68),RIGHT(D68,2))</f>
        <v>43881</v>
      </c>
      <c r="R68" s="39">
        <f>DATE(2020,4,RIGHT(C68,2))</f>
        <v>43926</v>
      </c>
    </row>
    <row r="69" spans="1:18" s="40" customFormat="1" ht="15.6" x14ac:dyDescent="0.3">
      <c r="A69" s="35">
        <v>24753</v>
      </c>
      <c r="B69" s="35">
        <v>1</v>
      </c>
      <c r="C69" s="36" t="s">
        <v>51</v>
      </c>
      <c r="D69" s="36" t="s">
        <v>92</v>
      </c>
      <c r="E69" s="35" t="s">
        <v>137</v>
      </c>
      <c r="F69" s="35" t="s">
        <v>138</v>
      </c>
      <c r="G69" s="35">
        <v>1641</v>
      </c>
      <c r="H69" s="35">
        <v>7654320</v>
      </c>
      <c r="I69" s="35">
        <v>72</v>
      </c>
      <c r="J69" s="37" t="str">
        <f>CONCATENATE(A69,"_",B69)</f>
        <v>24753_1</v>
      </c>
      <c r="K69" s="37" t="str">
        <f>G69&amp;"-"&amp;H69&amp;"-"&amp;I69</f>
        <v>1641-7654320-72</v>
      </c>
      <c r="L69" s="37" t="str">
        <f>LEFT(D69,3)</f>
        <v>Mar</v>
      </c>
      <c r="M69" s="37" t="str">
        <f>RIGHT(F69,6)</f>
        <v>238202</v>
      </c>
      <c r="N69" s="37" t="str">
        <f>MID(F69,4,FIND("-",F69,4)-4)</f>
        <v>Sydney</v>
      </c>
      <c r="O69" s="37" t="e">
        <f>UPPER(TRIM(CLEAN(#REF!)))</f>
        <v>#REF!</v>
      </c>
      <c r="P69" s="38">
        <f>VALUE(SUBSTITUTE(E69,"S"&amp;_xlfn.UNICHAR(160),""))</f>
        <v>489.72</v>
      </c>
      <c r="Q69" s="39">
        <f>DATE(2020,MONTH(1&amp;L69),RIGHT(D69,2))</f>
        <v>43899</v>
      </c>
      <c r="R69" s="39">
        <f>DATE(2020,4,RIGHT(C69,2))</f>
        <v>43932</v>
      </c>
    </row>
    <row r="70" spans="1:18" s="40" customFormat="1" ht="15.6" x14ac:dyDescent="0.3">
      <c r="A70" s="35">
        <v>24680</v>
      </c>
      <c r="B70" s="35">
        <v>1</v>
      </c>
      <c r="C70" s="36" t="s">
        <v>68</v>
      </c>
      <c r="D70" s="36" t="s">
        <v>69</v>
      </c>
      <c r="E70" s="35" t="s">
        <v>59</v>
      </c>
      <c r="F70" s="35" t="s">
        <v>88</v>
      </c>
      <c r="G70" s="35">
        <v>1641</v>
      </c>
      <c r="H70" s="35">
        <v>7654320</v>
      </c>
      <c r="I70" s="35">
        <v>72</v>
      </c>
      <c r="J70" s="37" t="str">
        <f>CONCATENATE(A70,"_",B70)</f>
        <v>24680_1</v>
      </c>
      <c r="K70" s="37" t="str">
        <f>G70&amp;"-"&amp;H70&amp;"-"&amp;I70</f>
        <v>1641-7654320-72</v>
      </c>
      <c r="L70" s="37" t="str">
        <f>LEFT(D70,3)</f>
        <v>Mar</v>
      </c>
      <c r="M70" s="37" t="str">
        <f>RIGHT(F70,6)</f>
        <v>226225</v>
      </c>
      <c r="N70" s="37" t="str">
        <f>MID(F70,4,FIND("-",F70,4)-4)</f>
        <v>Sydney</v>
      </c>
      <c r="O70" s="37" t="e">
        <f>UPPER(TRIM(CLEAN(#REF!)))</f>
        <v>#REF!</v>
      </c>
      <c r="P70" s="38">
        <f>VALUE(SUBSTITUTE(E70,"S"&amp;_xlfn.UNICHAR(160),""))</f>
        <v>466.29</v>
      </c>
      <c r="Q70" s="39">
        <f>DATE(2020,MONTH(1&amp;L70),RIGHT(D70,2))</f>
        <v>43917</v>
      </c>
      <c r="R70" s="39">
        <f>DATE(2020,4,RIGHT(C70,2))</f>
        <v>43935</v>
      </c>
    </row>
    <row r="71" spans="1:18" s="40" customFormat="1" ht="15.6" x14ac:dyDescent="0.3">
      <c r="A71" s="35">
        <v>24739</v>
      </c>
      <c r="B71" s="35">
        <v>1</v>
      </c>
      <c r="C71" s="36" t="s">
        <v>42</v>
      </c>
      <c r="D71" s="36" t="s">
        <v>28</v>
      </c>
      <c r="E71" s="35" t="s">
        <v>126</v>
      </c>
      <c r="F71" s="35" t="s">
        <v>127</v>
      </c>
      <c r="G71" s="35">
        <v>1641</v>
      </c>
      <c r="H71" s="35">
        <v>7654320</v>
      </c>
      <c r="I71" s="35">
        <v>72</v>
      </c>
      <c r="J71" s="37" t="str">
        <f>CONCATENATE(A71,"_",B71)</f>
        <v>24739_1</v>
      </c>
      <c r="K71" s="37" t="str">
        <f>G71&amp;"-"&amp;H71&amp;"-"&amp;I71</f>
        <v>1641-7654320-72</v>
      </c>
      <c r="L71" s="37" t="str">
        <f>LEFT(D71,3)</f>
        <v>Apr</v>
      </c>
      <c r="M71" s="37" t="str">
        <f>RIGHT(F71,6)</f>
        <v>224184</v>
      </c>
      <c r="N71" s="37" t="str">
        <f>MID(F71,4,FIND("-",F71,4)-4)</f>
        <v>Sydney</v>
      </c>
      <c r="O71" s="37" t="e">
        <f>UPPER(TRIM(CLEAN(#REF!)))</f>
        <v>#REF!</v>
      </c>
      <c r="P71" s="38">
        <f>VALUE(SUBSTITUTE(E71,"S"&amp;_xlfn.UNICHAR(160),""))</f>
        <v>455.07</v>
      </c>
      <c r="Q71" s="39">
        <f>DATE(2020,MONTH(1&amp;L71),RIGHT(D71,2))</f>
        <v>43926</v>
      </c>
      <c r="R71" s="39">
        <f>DATE(2020,4,RIGHT(C71,2))</f>
        <v>43945</v>
      </c>
    </row>
    <row r="72" spans="1:18" s="40" customFormat="1" ht="15.6" x14ac:dyDescent="0.3">
      <c r="A72" s="35">
        <v>24822</v>
      </c>
      <c r="B72" s="35">
        <v>1</v>
      </c>
      <c r="C72" s="36" t="s">
        <v>44</v>
      </c>
      <c r="D72" s="36" t="s">
        <v>71</v>
      </c>
      <c r="E72" s="35" t="s">
        <v>189</v>
      </c>
      <c r="F72" s="35" t="s">
        <v>190</v>
      </c>
      <c r="G72" s="35">
        <v>1641</v>
      </c>
      <c r="H72" s="35">
        <v>7654320</v>
      </c>
      <c r="I72" s="35">
        <v>72</v>
      </c>
      <c r="J72" s="37" t="str">
        <f>CONCATENATE(A72,"_",B72)</f>
        <v>24822_1</v>
      </c>
      <c r="K72" s="37" t="str">
        <f>G72&amp;"-"&amp;H72&amp;"-"&amp;I72</f>
        <v>1641-7654320-72</v>
      </c>
      <c r="L72" s="37" t="str">
        <f>LEFT(D72,3)</f>
        <v>Mar</v>
      </c>
      <c r="M72" s="37" t="str">
        <f>RIGHT(F72,6)</f>
        <v>223602</v>
      </c>
      <c r="N72" s="37" t="str">
        <f>MID(F72,4,FIND("-",F72,4)-4)</f>
        <v>Sydney</v>
      </c>
      <c r="O72" s="37" t="e">
        <f>UPPER(TRIM(CLEAN(#REF!)))</f>
        <v>#REF!</v>
      </c>
      <c r="P72" s="38">
        <f>VALUE(SUBSTITUTE(E72,"S"&amp;_xlfn.UNICHAR(160),""))</f>
        <v>422.73</v>
      </c>
      <c r="Q72" s="39">
        <f>DATE(2020,MONTH(1&amp;L72),RIGHT(D72,2))</f>
        <v>43913</v>
      </c>
      <c r="R72" s="39">
        <f>DATE(2020,4,RIGHT(C72,2))</f>
        <v>43939</v>
      </c>
    </row>
    <row r="73" spans="1:18" s="40" customFormat="1" ht="15.6" x14ac:dyDescent="0.3">
      <c r="A73" s="35">
        <v>24837</v>
      </c>
      <c r="B73" s="35">
        <v>1</v>
      </c>
      <c r="C73" s="36" t="s">
        <v>53</v>
      </c>
      <c r="D73" s="36" t="s">
        <v>72</v>
      </c>
      <c r="E73" s="35" t="s">
        <v>201</v>
      </c>
      <c r="F73" s="35" t="s">
        <v>202</v>
      </c>
      <c r="G73" s="35">
        <v>1641</v>
      </c>
      <c r="H73" s="35">
        <v>7654320</v>
      </c>
      <c r="I73" s="35">
        <v>72</v>
      </c>
      <c r="J73" s="37" t="str">
        <f>CONCATENATE(A73,"_",B73)</f>
        <v>24837_1</v>
      </c>
      <c r="K73" s="37" t="str">
        <f>G73&amp;"-"&amp;H73&amp;"-"&amp;I73</f>
        <v>1641-7654320-72</v>
      </c>
      <c r="L73" s="37" t="str">
        <f>LEFT(D73,3)</f>
        <v>Mar</v>
      </c>
      <c r="M73" s="37" t="str">
        <f>RIGHT(F73,6)</f>
        <v>215639</v>
      </c>
      <c r="N73" s="37" t="str">
        <f>MID(F73,4,FIND("-",F73,4)-4)</f>
        <v>Sydney</v>
      </c>
      <c r="O73" s="37" t="e">
        <f>UPPER(TRIM(CLEAN(#REF!)))</f>
        <v>#REF!</v>
      </c>
      <c r="P73" s="38">
        <f>VALUE(SUBSTITUTE(E73,"S"&amp;_xlfn.UNICHAR(160),""))</f>
        <v>361.02</v>
      </c>
      <c r="Q73" s="39">
        <f>DATE(2020,MONTH(1&amp;L73),RIGHT(D73,2))</f>
        <v>43916</v>
      </c>
      <c r="R73" s="39">
        <f>DATE(2020,4,RIGHT(C73,2))</f>
        <v>43929</v>
      </c>
    </row>
    <row r="74" spans="1:18" s="40" customFormat="1" ht="15.6" x14ac:dyDescent="0.3">
      <c r="A74" s="35">
        <v>24754</v>
      </c>
      <c r="B74" s="35">
        <v>1</v>
      </c>
      <c r="C74" s="36" t="s">
        <v>54</v>
      </c>
      <c r="D74" s="36" t="s">
        <v>67</v>
      </c>
      <c r="E74" s="35" t="s">
        <v>139</v>
      </c>
      <c r="F74" s="35" t="s">
        <v>140</v>
      </c>
      <c r="G74" s="35">
        <v>1641</v>
      </c>
      <c r="H74" s="35">
        <v>7654320</v>
      </c>
      <c r="I74" s="35">
        <v>72</v>
      </c>
      <c r="J74" s="37" t="str">
        <f>CONCATENATE(A74,"_",B74)</f>
        <v>24754_1</v>
      </c>
      <c r="K74" s="37" t="str">
        <f>G74&amp;"-"&amp;H74&amp;"-"&amp;I74</f>
        <v>1641-7654320-72</v>
      </c>
      <c r="L74" s="37" t="str">
        <f>LEFT(D74,3)</f>
        <v>Mar</v>
      </c>
      <c r="M74" s="37" t="str">
        <f>RIGHT(F74,6)</f>
        <v>217217</v>
      </c>
      <c r="N74" s="37" t="str">
        <f>MID(F74,4,FIND("-",F74,4)-4)</f>
        <v>Sydney</v>
      </c>
      <c r="O74" s="37" t="e">
        <f>UPPER(TRIM(CLEAN(#REF!)))</f>
        <v>#REF!</v>
      </c>
      <c r="P74" s="38">
        <f>VALUE(SUBSTITUTE(E74,"S"&amp;_xlfn.UNICHAR(160),""))</f>
        <v>352.44</v>
      </c>
      <c r="Q74" s="39">
        <f>DATE(2020,MONTH(1&amp;L74),RIGHT(D74,2))</f>
        <v>43915</v>
      </c>
      <c r="R74" s="39">
        <f>DATE(2020,4,RIGHT(C74,2))</f>
        <v>43949</v>
      </c>
    </row>
    <row r="75" spans="1:18" s="40" customFormat="1" ht="15.6" x14ac:dyDescent="0.3">
      <c r="A75" s="35">
        <v>24887</v>
      </c>
      <c r="B75" s="35">
        <v>1</v>
      </c>
      <c r="C75" s="36" t="s">
        <v>28</v>
      </c>
      <c r="D75" s="36" t="s">
        <v>29</v>
      </c>
      <c r="E75" s="35" t="s">
        <v>239</v>
      </c>
      <c r="F75" s="35" t="s">
        <v>240</v>
      </c>
      <c r="G75" s="35">
        <v>1641</v>
      </c>
      <c r="H75" s="35">
        <v>7654320</v>
      </c>
      <c r="I75" s="35">
        <v>72</v>
      </c>
      <c r="J75" s="37" t="str">
        <f>CONCATENATE(A75,"_",B75)</f>
        <v>24887_1</v>
      </c>
      <c r="K75" s="37" t="str">
        <f>G75&amp;"-"&amp;H75&amp;"-"&amp;I75</f>
        <v>1641-7654320-72</v>
      </c>
      <c r="L75" s="37" t="str">
        <f>LEFT(D75,3)</f>
        <v>Mar</v>
      </c>
      <c r="M75" s="37" t="str">
        <f>RIGHT(F75,6)</f>
        <v>235040</v>
      </c>
      <c r="N75" s="37" t="str">
        <f>MID(F75,4,FIND("-",F75,4)-4)</f>
        <v>Sydney</v>
      </c>
      <c r="O75" s="37" t="e">
        <f>UPPER(TRIM(CLEAN(#REF!)))</f>
        <v>#REF!</v>
      </c>
      <c r="P75" s="38">
        <f>VALUE(SUBSTITUTE(E75,"S"&amp;_xlfn.UNICHAR(160),""))</f>
        <v>335.61</v>
      </c>
      <c r="Q75" s="39">
        <f>DATE(2020,MONTH(1&amp;L75),RIGHT(D75,2))</f>
        <v>43897</v>
      </c>
      <c r="R75" s="39">
        <f>DATE(2020,4,RIGHT(C75,2))</f>
        <v>43926</v>
      </c>
    </row>
    <row r="76" spans="1:18" s="40" customFormat="1" ht="15.6" x14ac:dyDescent="0.3">
      <c r="A76" s="35">
        <v>24758</v>
      </c>
      <c r="B76" s="35">
        <v>1</v>
      </c>
      <c r="C76" s="36" t="s">
        <v>46</v>
      </c>
      <c r="D76" s="36" t="s">
        <v>25</v>
      </c>
      <c r="E76" s="35" t="s">
        <v>145</v>
      </c>
      <c r="F76" s="35" t="s">
        <v>146</v>
      </c>
      <c r="G76" s="35">
        <v>1641</v>
      </c>
      <c r="H76" s="35">
        <v>7654320</v>
      </c>
      <c r="I76" s="35">
        <v>72</v>
      </c>
      <c r="J76" s="37" t="str">
        <f>CONCATENATE(A76,"_",B76)</f>
        <v>24758_1</v>
      </c>
      <c r="K76" s="37" t="str">
        <f>G76&amp;"-"&amp;H76&amp;"-"&amp;I76</f>
        <v>1641-7654320-72</v>
      </c>
      <c r="L76" s="37" t="str">
        <f>LEFT(D76,3)</f>
        <v>Mar</v>
      </c>
      <c r="M76" s="37" t="str">
        <f>RIGHT(F76,6)</f>
        <v>227351</v>
      </c>
      <c r="N76" s="37" t="str">
        <f>MID(F76,4,FIND("-",F76,4)-4)</f>
        <v>Sydney</v>
      </c>
      <c r="O76" s="37" t="e">
        <f>UPPER(TRIM(CLEAN(#REF!)))</f>
        <v>#REF!</v>
      </c>
      <c r="P76" s="38">
        <f>VALUE(SUBSTITUTE(E76,"S"&amp;_xlfn.UNICHAR(160),""))</f>
        <v>322.41000000000003</v>
      </c>
      <c r="Q76" s="39">
        <f>DATE(2020,MONTH(1&amp;L76),RIGHT(D76,2))</f>
        <v>43893</v>
      </c>
      <c r="R76" s="39">
        <f>DATE(2020,4,RIGHT(C76,2))</f>
        <v>43923</v>
      </c>
    </row>
    <row r="77" spans="1:18" s="40" customFormat="1" ht="15.6" x14ac:dyDescent="0.3">
      <c r="A77" s="35">
        <v>24712</v>
      </c>
      <c r="B77" s="35">
        <v>1</v>
      </c>
      <c r="C77" s="36" t="s">
        <v>83</v>
      </c>
      <c r="D77" s="36" t="s">
        <v>39</v>
      </c>
      <c r="E77" s="35" t="s">
        <v>111</v>
      </c>
      <c r="F77" s="35" t="s">
        <v>112</v>
      </c>
      <c r="G77" s="35">
        <v>1641</v>
      </c>
      <c r="H77" s="35">
        <v>7654320</v>
      </c>
      <c r="I77" s="35">
        <v>72</v>
      </c>
      <c r="J77" s="37" t="str">
        <f>CONCATENATE(A77,"_",B77)</f>
        <v>24712_1</v>
      </c>
      <c r="K77" s="37" t="str">
        <f>G77&amp;"-"&amp;H77&amp;"-"&amp;I77</f>
        <v>1641-7654320-72</v>
      </c>
      <c r="L77" s="37" t="str">
        <f>LEFT(D77,3)</f>
        <v>Mar</v>
      </c>
      <c r="M77" s="37" t="str">
        <f>RIGHT(F77,6)</f>
        <v>231320</v>
      </c>
      <c r="N77" s="37" t="str">
        <f>MID(F77,4,FIND("-",F77,4)-4)</f>
        <v>Sydney</v>
      </c>
      <c r="O77" s="37" t="e">
        <f>UPPER(TRIM(CLEAN(#REF!)))</f>
        <v>#REF!</v>
      </c>
      <c r="P77" s="38">
        <f>VALUE(SUBSTITUTE(E77,"S"&amp;_xlfn.UNICHAR(160),""))</f>
        <v>312.83999999999997</v>
      </c>
      <c r="Q77" s="39">
        <f>DATE(2020,MONTH(1&amp;L77),RIGHT(D77,2))</f>
        <v>43912</v>
      </c>
      <c r="R77" s="39">
        <f>DATE(2020,4,RIGHT(C77,2))</f>
        <v>43951</v>
      </c>
    </row>
    <row r="78" spans="1:18" s="40" customFormat="1" ht="15.6" x14ac:dyDescent="0.3">
      <c r="A78" s="35">
        <v>24732</v>
      </c>
      <c r="B78" s="35">
        <v>1</v>
      </c>
      <c r="C78" s="36" t="s">
        <v>34</v>
      </c>
      <c r="D78" s="36" t="s">
        <v>65</v>
      </c>
      <c r="E78" s="35" t="s">
        <v>122</v>
      </c>
      <c r="F78" s="35" t="s">
        <v>123</v>
      </c>
      <c r="G78" s="35">
        <v>1641</v>
      </c>
      <c r="H78" s="35">
        <v>7654320</v>
      </c>
      <c r="I78" s="35">
        <v>72</v>
      </c>
      <c r="J78" s="37" t="str">
        <f>CONCATENATE(A78,"_",B78)</f>
        <v>24732_1</v>
      </c>
      <c r="K78" s="37" t="str">
        <f>G78&amp;"-"&amp;H78&amp;"-"&amp;I78</f>
        <v>1641-7654320-72</v>
      </c>
      <c r="L78" s="37" t="str">
        <f>LEFT(D78,3)</f>
        <v>Feb</v>
      </c>
      <c r="M78" s="37" t="str">
        <f>RIGHT(F78,6)</f>
        <v>224680</v>
      </c>
      <c r="N78" s="37" t="str">
        <f>MID(F78,4,FIND("-",F78,4)-4)</f>
        <v>Sydney</v>
      </c>
      <c r="O78" s="37" t="e">
        <f>UPPER(TRIM(CLEAN(#REF!)))</f>
        <v>#REF!</v>
      </c>
      <c r="P78" s="38">
        <f>VALUE(SUBSTITUTE(E78,"S"&amp;_xlfn.UNICHAR(160),""))</f>
        <v>257.07</v>
      </c>
      <c r="Q78" s="39">
        <f>DATE(2020,MONTH(1&amp;L78),RIGHT(D78,2))</f>
        <v>43886</v>
      </c>
      <c r="R78" s="39">
        <f>DATE(2020,4,RIGHT(C78,2))</f>
        <v>43928</v>
      </c>
    </row>
    <row r="79" spans="1:18" s="40" customFormat="1" ht="15.6" x14ac:dyDescent="0.3">
      <c r="A79" s="35">
        <v>24784</v>
      </c>
      <c r="B79" s="35">
        <v>1</v>
      </c>
      <c r="C79" s="36" t="s">
        <v>89</v>
      </c>
      <c r="D79" s="36" t="s">
        <v>165</v>
      </c>
      <c r="E79" s="35" t="s">
        <v>166</v>
      </c>
      <c r="F79" s="35" t="s">
        <v>167</v>
      </c>
      <c r="G79" s="35">
        <v>1641</v>
      </c>
      <c r="H79" s="35">
        <v>7654320</v>
      </c>
      <c r="I79" s="35">
        <v>72</v>
      </c>
      <c r="J79" s="37" t="str">
        <f>CONCATENATE(A79,"_",B79)</f>
        <v>24784_1</v>
      </c>
      <c r="K79" s="37" t="str">
        <f>G79&amp;"-"&amp;H79&amp;"-"&amp;I79</f>
        <v>1641-7654320-72</v>
      </c>
      <c r="L79" s="37" t="str">
        <f>LEFT(D79,3)</f>
        <v>Mar</v>
      </c>
      <c r="M79" s="37" t="str">
        <f>RIGHT(F79,6)</f>
        <v>218463</v>
      </c>
      <c r="N79" s="37" t="str">
        <f>MID(F79,4,FIND("-",F79,4)-4)</f>
        <v>Sydney</v>
      </c>
      <c r="O79" s="37" t="e">
        <f>UPPER(TRIM(CLEAN(#REF!)))</f>
        <v>#REF!</v>
      </c>
      <c r="P79" s="38">
        <f>VALUE(SUBSTITUTE(E79,"S"&amp;_xlfn.UNICHAR(160),""))</f>
        <v>253.77</v>
      </c>
      <c r="Q79" s="39">
        <f>DATE(2020,MONTH(1&amp;L79),RIGHT(D79,2))</f>
        <v>43908</v>
      </c>
      <c r="R79" s="39">
        <f>DATE(2020,4,RIGHT(C79,2))</f>
        <v>43948</v>
      </c>
    </row>
    <row r="80" spans="1:18" s="40" customFormat="1" ht="15.6" x14ac:dyDescent="0.3">
      <c r="A80" s="35">
        <v>24756</v>
      </c>
      <c r="B80" s="35">
        <v>1</v>
      </c>
      <c r="C80" s="36" t="s">
        <v>48</v>
      </c>
      <c r="D80" s="36" t="s">
        <v>39</v>
      </c>
      <c r="E80" s="35" t="s">
        <v>141</v>
      </c>
      <c r="F80" s="35" t="s">
        <v>142</v>
      </c>
      <c r="G80" s="35">
        <v>1641</v>
      </c>
      <c r="H80" s="35">
        <v>7654320</v>
      </c>
      <c r="I80" s="35">
        <v>72</v>
      </c>
      <c r="J80" s="37" t="str">
        <f>CONCATENATE(A80,"_",B80)</f>
        <v>24756_1</v>
      </c>
      <c r="K80" s="37" t="str">
        <f>G80&amp;"-"&amp;H80&amp;"-"&amp;I80</f>
        <v>1641-7654320-72</v>
      </c>
      <c r="L80" s="37" t="str">
        <f>LEFT(D80,3)</f>
        <v>Mar</v>
      </c>
      <c r="M80" s="37" t="str">
        <f>RIGHT(F80,6)</f>
        <v>234637</v>
      </c>
      <c r="N80" s="37" t="str">
        <f>MID(F80,4,FIND("-",F80,4)-4)</f>
        <v>Sydney</v>
      </c>
      <c r="O80" s="37" t="e">
        <f>UPPER(TRIM(CLEAN(#REF!)))</f>
        <v>#REF!</v>
      </c>
      <c r="P80" s="38">
        <f>VALUE(SUBSTITUTE(E80,"S"&amp;_xlfn.UNICHAR(160),""))</f>
        <v>238.59</v>
      </c>
      <c r="Q80" s="39">
        <f>DATE(2020,MONTH(1&amp;L80),RIGHT(D80,2))</f>
        <v>43912</v>
      </c>
      <c r="R80" s="39">
        <f>DATE(2020,4,RIGHT(C80,2))</f>
        <v>43937</v>
      </c>
    </row>
    <row r="81" spans="1:18" s="40" customFormat="1" ht="15.6" x14ac:dyDescent="0.3">
      <c r="A81" s="35">
        <v>24683</v>
      </c>
      <c r="B81" s="35">
        <v>1</v>
      </c>
      <c r="C81" s="36" t="s">
        <v>89</v>
      </c>
      <c r="D81" s="36" t="s">
        <v>39</v>
      </c>
      <c r="E81" s="35" t="s">
        <v>90</v>
      </c>
      <c r="F81" s="35" t="s">
        <v>91</v>
      </c>
      <c r="G81" s="35">
        <v>1641</v>
      </c>
      <c r="H81" s="35">
        <v>7654320</v>
      </c>
      <c r="I81" s="35">
        <v>72</v>
      </c>
      <c r="J81" s="37" t="str">
        <f>CONCATENATE(A81,"_",B81)</f>
        <v>24683_1</v>
      </c>
      <c r="K81" s="37" t="str">
        <f>G81&amp;"-"&amp;H81&amp;"-"&amp;I81</f>
        <v>1641-7654320-72</v>
      </c>
      <c r="L81" s="37" t="str">
        <f>LEFT(D81,3)</f>
        <v>Mar</v>
      </c>
      <c r="M81" s="37" t="str">
        <f>RIGHT(F81,6)</f>
        <v>223858</v>
      </c>
      <c r="N81" s="37" t="str">
        <f>MID(F81,4,FIND("-",F81,4)-4)</f>
        <v>Sydney</v>
      </c>
      <c r="O81" s="37" t="e">
        <f>UPPER(TRIM(CLEAN(#REF!)))</f>
        <v>#REF!</v>
      </c>
      <c r="P81" s="38">
        <f>VALUE(SUBSTITUTE(E81,"S"&amp;_xlfn.UNICHAR(160),""))</f>
        <v>222.42</v>
      </c>
      <c r="Q81" s="39">
        <f>DATE(2020,MONTH(1&amp;L81),RIGHT(D81,2))</f>
        <v>43912</v>
      </c>
      <c r="R81" s="39">
        <f>DATE(2020,4,RIGHT(C81,2))</f>
        <v>43948</v>
      </c>
    </row>
    <row r="82" spans="1:18" s="40" customFormat="1" ht="15.6" x14ac:dyDescent="0.3">
      <c r="A82" s="35">
        <v>24735</v>
      </c>
      <c r="B82" s="35">
        <v>2</v>
      </c>
      <c r="C82" s="36" t="s">
        <v>54</v>
      </c>
      <c r="D82" s="36" t="s">
        <v>42</v>
      </c>
      <c r="E82" s="35" t="s">
        <v>124</v>
      </c>
      <c r="F82" s="35" t="s">
        <v>125</v>
      </c>
      <c r="G82" s="35">
        <v>1641</v>
      </c>
      <c r="H82" s="35">
        <v>7654320</v>
      </c>
      <c r="I82" s="35">
        <v>72</v>
      </c>
      <c r="J82" s="37" t="str">
        <f>CONCATENATE(A82,"_",B82)</f>
        <v>24735_2</v>
      </c>
      <c r="K82" s="37" t="str">
        <f>G82&amp;"-"&amp;H82&amp;"-"&amp;I82</f>
        <v>1641-7654320-72</v>
      </c>
      <c r="L82" s="37" t="str">
        <f>LEFT(D82,3)</f>
        <v>Apr</v>
      </c>
      <c r="M82" s="37" t="str">
        <f>RIGHT(F82,6)</f>
        <v>238023</v>
      </c>
      <c r="N82" s="37" t="str">
        <f>MID(F82,4,FIND("-",F82,4)-4)</f>
        <v>Sydney</v>
      </c>
      <c r="O82" s="37" t="e">
        <f>UPPER(TRIM(CLEAN(#REF!)))</f>
        <v>#REF!</v>
      </c>
      <c r="P82" s="38">
        <f>VALUE(SUBSTITUTE(E82,"S"&amp;_xlfn.UNICHAR(160),""))</f>
        <v>215.49</v>
      </c>
      <c r="Q82" s="39">
        <f>DATE(2020,MONTH(1&amp;L82),RIGHT(D82,2))</f>
        <v>43945</v>
      </c>
      <c r="R82" s="39">
        <f>DATE(2020,4,RIGHT(C82,2))</f>
        <v>43949</v>
      </c>
    </row>
    <row r="83" spans="1:18" s="40" customFormat="1" ht="15.6" x14ac:dyDescent="0.3">
      <c r="A83" s="35">
        <v>24690</v>
      </c>
      <c r="B83" s="35">
        <v>1</v>
      </c>
      <c r="C83" s="36" t="s">
        <v>64</v>
      </c>
      <c r="D83" s="36" t="s">
        <v>32</v>
      </c>
      <c r="E83" s="35" t="s">
        <v>95</v>
      </c>
      <c r="F83" s="35" t="s">
        <v>96</v>
      </c>
      <c r="G83" s="35">
        <v>1641</v>
      </c>
      <c r="H83" s="35">
        <v>7654320</v>
      </c>
      <c r="I83" s="35">
        <v>72</v>
      </c>
      <c r="J83" s="37" t="str">
        <f>CONCATENATE(A83,"_",B83)</f>
        <v>24690_1</v>
      </c>
      <c r="K83" s="37" t="str">
        <f>G83&amp;"-"&amp;H83&amp;"-"&amp;I83</f>
        <v>1641-7654320-72</v>
      </c>
      <c r="L83" s="37" t="str">
        <f>LEFT(D83,3)</f>
        <v>Apr</v>
      </c>
      <c r="M83" s="37" t="str">
        <f>RIGHT(F83,6)</f>
        <v>232805</v>
      </c>
      <c r="N83" s="37" t="str">
        <f>MID(F83,4,FIND("-",F83,4)-4)</f>
        <v>Sydney</v>
      </c>
      <c r="O83" s="37" t="e">
        <f>UPPER(TRIM(CLEAN(#REF!)))</f>
        <v>#REF!</v>
      </c>
      <c r="P83" s="38">
        <f>VALUE(SUBSTITUTE(E83,"S"&amp;_xlfn.UNICHAR(160),""))</f>
        <v>171.93</v>
      </c>
      <c r="Q83" s="39">
        <f>DATE(2020,MONTH(1&amp;L83),RIGHT(D83,2))</f>
        <v>43925</v>
      </c>
      <c r="R83" s="39">
        <f>DATE(2020,4,RIGHT(C83,2))</f>
        <v>43944</v>
      </c>
    </row>
    <row r="84" spans="1:18" s="40" customFormat="1" ht="15.6" x14ac:dyDescent="0.3">
      <c r="A84" s="35">
        <v>24815</v>
      </c>
      <c r="B84" s="35">
        <v>1</v>
      </c>
      <c r="C84" s="36" t="s">
        <v>89</v>
      </c>
      <c r="D84" s="36" t="s">
        <v>68</v>
      </c>
      <c r="E84" s="35" t="s">
        <v>185</v>
      </c>
      <c r="F84" s="35" t="s">
        <v>186</v>
      </c>
      <c r="G84" s="35">
        <v>1641</v>
      </c>
      <c r="H84" s="35">
        <v>7654320</v>
      </c>
      <c r="I84" s="35">
        <v>72</v>
      </c>
      <c r="J84" s="37" t="str">
        <f>CONCATENATE(A84,"_",B84)</f>
        <v>24815_1</v>
      </c>
      <c r="K84" s="37" t="str">
        <f>G84&amp;"-"&amp;H84&amp;"-"&amp;I84</f>
        <v>1641-7654320-72</v>
      </c>
      <c r="L84" s="37" t="str">
        <f>LEFT(D84,3)</f>
        <v>Apr</v>
      </c>
      <c r="M84" s="37" t="str">
        <f>RIGHT(F84,6)</f>
        <v>228246</v>
      </c>
      <c r="N84" s="37" t="str">
        <f>MID(F84,4,FIND("-",F84,4)-4)</f>
        <v>Sydney</v>
      </c>
      <c r="O84" s="37" t="e">
        <f>UPPER(TRIM(CLEAN(#REF!)))</f>
        <v>#REF!</v>
      </c>
      <c r="P84" s="38">
        <f>VALUE(SUBSTITUTE(E84,"S"&amp;_xlfn.UNICHAR(160),""))</f>
        <v>138.6</v>
      </c>
      <c r="Q84" s="39">
        <f>DATE(2020,MONTH(1&amp;L84),RIGHT(D84,2))</f>
        <v>43935</v>
      </c>
      <c r="R84" s="39">
        <f>DATE(2020,4,RIGHT(C84,2))</f>
        <v>43948</v>
      </c>
    </row>
    <row r="85" spans="1:18" s="40" customFormat="1" ht="15.6" x14ac:dyDescent="0.3">
      <c r="A85" s="35">
        <v>24842</v>
      </c>
      <c r="B85" s="35">
        <v>1</v>
      </c>
      <c r="C85" s="36" t="s">
        <v>45</v>
      </c>
      <c r="D85" s="36" t="s">
        <v>61</v>
      </c>
      <c r="E85" s="35" t="s">
        <v>43</v>
      </c>
      <c r="F85" s="35" t="s">
        <v>205</v>
      </c>
      <c r="G85" s="35">
        <v>1641</v>
      </c>
      <c r="H85" s="35">
        <v>7654320</v>
      </c>
      <c r="I85" s="35">
        <v>72</v>
      </c>
      <c r="J85" s="37" t="str">
        <f>CONCATENATE(A85,"_",B85)</f>
        <v>24842_1</v>
      </c>
      <c r="K85" s="37" t="str">
        <f>G85&amp;"-"&amp;H85&amp;"-"&amp;I85</f>
        <v>1641-7654320-72</v>
      </c>
      <c r="L85" s="37" t="str">
        <f>LEFT(D85,3)</f>
        <v>Mar</v>
      </c>
      <c r="M85" s="37" t="str">
        <f>RIGHT(F85,6)</f>
        <v>210023</v>
      </c>
      <c r="N85" s="37" t="str">
        <f>MID(F85,4,FIND("-",F85,4)-4)</f>
        <v>Sydney</v>
      </c>
      <c r="O85" s="37" t="e">
        <f>UPPER(TRIM(CLEAN(#REF!)))</f>
        <v>#REF!</v>
      </c>
      <c r="P85" s="38">
        <f>VALUE(SUBSTITUTE(E85,"S"&amp;_xlfn.UNICHAR(160),""))</f>
        <v>126.72</v>
      </c>
      <c r="Q85" s="39">
        <f>DATE(2020,MONTH(1&amp;L85),RIGHT(D85,2))</f>
        <v>43914</v>
      </c>
      <c r="R85" s="39">
        <f>DATE(2020,4,RIGHT(C85,2))</f>
        <v>43933</v>
      </c>
    </row>
    <row r="86" spans="1:18" ht="15.6" x14ac:dyDescent="0.3">
      <c r="A86" s="40" t="s">
        <v>419</v>
      </c>
      <c r="B86" s="40"/>
      <c r="C86" s="40"/>
      <c r="D86" s="40"/>
      <c r="E86" s="40"/>
      <c r="F86" s="40">
        <f>SUBTOTAL(103,tbl_Supplier[Customer PO])</f>
        <v>84</v>
      </c>
      <c r="G86" s="40"/>
      <c r="H86" s="40"/>
      <c r="I86" s="40"/>
      <c r="J86" s="40"/>
      <c r="K86" s="40"/>
      <c r="L86" s="40"/>
      <c r="M86" s="40"/>
      <c r="N86" s="40"/>
      <c r="O86" s="40"/>
      <c r="P86" s="41">
        <f>SUBTOTAL(109,tbl_Supplier[$ Amount])</f>
        <v>48282.63</v>
      </c>
      <c r="Q86" s="40"/>
      <c r="R86" s="4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9"/>
  <sheetViews>
    <sheetView tabSelected="1" topLeftCell="C1" zoomScaleNormal="100" workbookViewId="0">
      <selection activeCell="F25" sqref="F25"/>
    </sheetView>
  </sheetViews>
  <sheetFormatPr defaultRowHeight="14.4" x14ac:dyDescent="0.3"/>
  <cols>
    <col min="1" max="1" width="20.33203125" customWidth="1"/>
    <col min="2" max="2" width="18.5546875" bestFit="1" customWidth="1"/>
    <col min="3" max="3" width="17.5546875" bestFit="1" customWidth="1"/>
    <col min="4" max="4" width="17" style="2" bestFit="1" customWidth="1"/>
    <col min="5" max="5" width="14.21875" style="2" bestFit="1" customWidth="1"/>
    <col min="6" max="6" width="18.77734375" style="2" bestFit="1" customWidth="1"/>
    <col min="7" max="7" width="17.109375" bestFit="1" customWidth="1"/>
    <col min="8" max="8" width="16.33203125" bestFit="1" customWidth="1"/>
    <col min="9" max="9" width="13.33203125" bestFit="1" customWidth="1"/>
    <col min="10" max="10" width="13" bestFit="1" customWidth="1"/>
    <col min="11" max="11" width="19" style="5" bestFit="1" customWidth="1"/>
    <col min="12" max="12" width="16.109375" style="5" bestFit="1" customWidth="1"/>
    <col min="13" max="13" width="17" style="5" bestFit="1" customWidth="1"/>
    <col min="14" max="14" width="16.33203125" style="5" bestFit="1" customWidth="1"/>
  </cols>
  <sheetData>
    <row r="1" spans="1:14" ht="23.4" x14ac:dyDescent="0.45">
      <c r="A1" s="9" t="s">
        <v>339</v>
      </c>
      <c r="N1"/>
    </row>
    <row r="2" spans="1:14" s="19" customFormat="1" ht="15.6" x14ac:dyDescent="0.3">
      <c r="A2" s="19" t="s">
        <v>359</v>
      </c>
      <c r="B2" s="20">
        <f ca="1">TODAY()</f>
        <v>44685</v>
      </c>
      <c r="D2" s="21"/>
      <c r="E2" s="20"/>
      <c r="F2" s="22"/>
      <c r="J2" s="23" t="s">
        <v>352</v>
      </c>
      <c r="K2" s="24"/>
      <c r="L2" s="21"/>
      <c r="M2" s="23" t="s">
        <v>344</v>
      </c>
      <c r="N2" s="25">
        <v>3.5999999999999999E-3</v>
      </c>
    </row>
    <row r="3" spans="1:14" s="19" customFormat="1" ht="15.6" x14ac:dyDescent="0.3">
      <c r="D3" s="22"/>
      <c r="E3" s="22"/>
      <c r="F3" s="22"/>
      <c r="K3" s="22"/>
      <c r="L3" s="21"/>
      <c r="M3" s="22"/>
    </row>
    <row r="4" spans="1:14" s="26" customFormat="1" ht="15.6" x14ac:dyDescent="0.3">
      <c r="A4" s="26" t="s">
        <v>338</v>
      </c>
      <c r="B4" s="26" t="s">
        <v>337</v>
      </c>
      <c r="C4" s="26" t="s">
        <v>5</v>
      </c>
      <c r="D4" s="26" t="s">
        <v>0</v>
      </c>
      <c r="E4" s="26" t="s">
        <v>1</v>
      </c>
      <c r="F4" s="26" t="s">
        <v>2</v>
      </c>
      <c r="G4" s="26" t="s">
        <v>8</v>
      </c>
      <c r="H4" s="26" t="s">
        <v>21</v>
      </c>
      <c r="I4" s="26" t="s">
        <v>7</v>
      </c>
      <c r="J4" s="26" t="s">
        <v>355</v>
      </c>
      <c r="K4" s="26" t="s">
        <v>341</v>
      </c>
      <c r="L4" s="26" t="s">
        <v>358</v>
      </c>
      <c r="M4" s="26" t="s">
        <v>345</v>
      </c>
      <c r="N4" s="26" t="s">
        <v>343</v>
      </c>
    </row>
    <row r="5" spans="1:14" s="19" customFormat="1" ht="15.6" x14ac:dyDescent="0.3">
      <c r="A5" s="19" t="s">
        <v>263</v>
      </c>
      <c r="B5" s="19" t="s">
        <v>340</v>
      </c>
      <c r="C5" s="19">
        <v>545687</v>
      </c>
      <c r="D5" s="20">
        <v>43885</v>
      </c>
      <c r="E5" s="20">
        <f>WORKDAY(EDATE(D5,1)-1,1)</f>
        <v>43914</v>
      </c>
      <c r="F5" s="20">
        <v>43927</v>
      </c>
      <c r="G5" s="19" t="s">
        <v>252</v>
      </c>
      <c r="H5" s="19">
        <v>312187</v>
      </c>
      <c r="I5" s="19" t="s">
        <v>253</v>
      </c>
      <c r="J5" s="27">
        <v>623.70000000000005</v>
      </c>
      <c r="K5" s="19" t="str">
        <f>TEXT(D5,"MMM")</f>
        <v>Feb</v>
      </c>
      <c r="L5" s="19">
        <f>DAY(D5)</f>
        <v>24</v>
      </c>
      <c r="M5" s="19">
        <f>IF(F5&gt;E5,NETWORKDAYS(E5,F5,'NSW Holidays 2020'!$A$4:$A$15),0)</f>
        <v>10</v>
      </c>
      <c r="N5" s="28">
        <f>J5*M5*Penalty_Rate+Flat_Rate</f>
        <v>27.453199999999999</v>
      </c>
    </row>
    <row r="6" spans="1:14" s="19" customFormat="1" ht="15.6" x14ac:dyDescent="0.3">
      <c r="A6" s="19" t="s">
        <v>280</v>
      </c>
      <c r="B6" s="19" t="s">
        <v>340</v>
      </c>
      <c r="C6" s="19">
        <v>545710</v>
      </c>
      <c r="D6" s="20">
        <v>43886</v>
      </c>
      <c r="E6" s="20">
        <f>WORKDAY(EDATE(D6,1)-1,1)</f>
        <v>43915</v>
      </c>
      <c r="F6" s="20">
        <v>43931</v>
      </c>
      <c r="G6" s="19" t="s">
        <v>252</v>
      </c>
      <c r="H6" s="19">
        <v>330858</v>
      </c>
      <c r="I6" s="19" t="s">
        <v>253</v>
      </c>
      <c r="J6" s="27">
        <v>426.03</v>
      </c>
      <c r="K6" s="19" t="str">
        <f>TEXT(D6,"MMM")</f>
        <v>Feb</v>
      </c>
      <c r="L6" s="19">
        <f>DAY(D6)</f>
        <v>25</v>
      </c>
      <c r="M6" s="19">
        <f>IF(F6&gt;E6,NETWORKDAYS(E6,F6,'NSW Holidays 2020'!$A$4:$A$15),0)</f>
        <v>12</v>
      </c>
      <c r="N6" s="28">
        <f>J6*M6*Penalty_Rate+Flat_Rate</f>
        <v>23.404495999999998</v>
      </c>
    </row>
    <row r="7" spans="1:14" s="19" customFormat="1" ht="15.6" x14ac:dyDescent="0.3">
      <c r="A7" s="19" t="s">
        <v>319</v>
      </c>
      <c r="B7" s="19" t="s">
        <v>340</v>
      </c>
      <c r="C7" s="19">
        <v>545769</v>
      </c>
      <c r="D7" s="20">
        <v>43887</v>
      </c>
      <c r="E7" s="20">
        <f>WORKDAY(EDATE(D7,1)-1,1)</f>
        <v>43916</v>
      </c>
      <c r="F7" s="20">
        <v>43929</v>
      </c>
      <c r="G7" s="19" t="s">
        <v>252</v>
      </c>
      <c r="H7" s="19">
        <v>316190</v>
      </c>
      <c r="I7" s="19" t="s">
        <v>253</v>
      </c>
      <c r="J7" s="27">
        <v>600.6</v>
      </c>
      <c r="K7" s="19" t="str">
        <f>TEXT(D7,"MMM")</f>
        <v>Feb</v>
      </c>
      <c r="L7" s="19">
        <f>DAY(D7)</f>
        <v>26</v>
      </c>
      <c r="M7" s="19">
        <f>IF(F7&gt;E7,NETWORKDAYS(E7,F7,'NSW Holidays 2020'!$A$4:$A$15),0)</f>
        <v>10</v>
      </c>
      <c r="N7" s="28">
        <f>J7*M7*Penalty_Rate+Flat_Rate</f>
        <v>26.621600000000001</v>
      </c>
    </row>
    <row r="8" spans="1:14" s="19" customFormat="1" ht="15.6" x14ac:dyDescent="0.3">
      <c r="A8" s="19" t="s">
        <v>298</v>
      </c>
      <c r="B8" s="19" t="s">
        <v>340</v>
      </c>
      <c r="C8" s="19">
        <v>545735</v>
      </c>
      <c r="D8" s="20">
        <v>43888</v>
      </c>
      <c r="E8" s="20">
        <f>WORKDAY(EDATE(D8,1)-1,1)</f>
        <v>43917</v>
      </c>
      <c r="F8" s="20">
        <v>43928</v>
      </c>
      <c r="G8" s="19" t="s">
        <v>252</v>
      </c>
      <c r="H8" s="19">
        <v>327740</v>
      </c>
      <c r="I8" s="19" t="s">
        <v>253</v>
      </c>
      <c r="J8" s="27">
        <v>950.73</v>
      </c>
      <c r="K8" s="19" t="str">
        <f>TEXT(D8,"MMM")</f>
        <v>Feb</v>
      </c>
      <c r="L8" s="19">
        <f>DAY(D8)</f>
        <v>27</v>
      </c>
      <c r="M8" s="19">
        <f>IF(F8&gt;E8,NETWORKDAYS(E8,F8,'NSW Holidays 2020'!$A$4:$A$15),0)</f>
        <v>8</v>
      </c>
      <c r="N8" s="28">
        <f>J8*M8*Penalty_Rate+Flat_Rate</f>
        <v>32.381023999999996</v>
      </c>
    </row>
    <row r="9" spans="1:14" s="19" customFormat="1" ht="15.6" x14ac:dyDescent="0.3">
      <c r="A9" s="19" t="s">
        <v>326</v>
      </c>
      <c r="B9" s="19" t="s">
        <v>340</v>
      </c>
      <c r="C9" s="19">
        <v>545778</v>
      </c>
      <c r="D9" s="20">
        <v>43890</v>
      </c>
      <c r="E9" s="20">
        <f>WORKDAY(EDATE(D9,1)-1,1)</f>
        <v>43920</v>
      </c>
      <c r="F9" s="20">
        <v>43932</v>
      </c>
      <c r="G9" s="19" t="s">
        <v>252</v>
      </c>
      <c r="H9" s="19">
        <v>325643</v>
      </c>
      <c r="I9" s="19" t="s">
        <v>253</v>
      </c>
      <c r="J9" s="27">
        <v>650.42999999999995</v>
      </c>
      <c r="K9" s="19" t="str">
        <f>TEXT(D9,"MMM")</f>
        <v>Feb</v>
      </c>
      <c r="L9" s="19">
        <f>DAY(D9)</f>
        <v>29</v>
      </c>
      <c r="M9" s="19">
        <f>IF(F9&gt;E9,NETWORKDAYS(E9,F9,'NSW Holidays 2020'!$A$4:$A$15),0)</f>
        <v>9</v>
      </c>
      <c r="N9" s="28">
        <f>J9*M9*Penalty_Rate+Flat_Rate</f>
        <v>26.073931999999999</v>
      </c>
    </row>
    <row r="10" spans="1:14" s="19" customFormat="1" ht="15.6" x14ac:dyDescent="0.3">
      <c r="A10" s="19" t="s">
        <v>268</v>
      </c>
      <c r="B10" s="19" t="s">
        <v>340</v>
      </c>
      <c r="C10" s="19">
        <v>545693</v>
      </c>
      <c r="D10" s="20">
        <v>43890</v>
      </c>
      <c r="E10" s="20">
        <f>WORKDAY(EDATE(D10,1)-1,1)</f>
        <v>43920</v>
      </c>
      <c r="F10" s="20">
        <v>43928</v>
      </c>
      <c r="G10" s="19" t="s">
        <v>252</v>
      </c>
      <c r="H10" s="19">
        <v>316515</v>
      </c>
      <c r="I10" s="19" t="s">
        <v>253</v>
      </c>
      <c r="J10" s="27">
        <v>299.64</v>
      </c>
      <c r="K10" s="19" t="str">
        <f>TEXT(D10,"MMM")</f>
        <v>Feb</v>
      </c>
      <c r="L10" s="19">
        <f>DAY(D10)</f>
        <v>29</v>
      </c>
      <c r="M10" s="19">
        <f>IF(F10&gt;E10,NETWORKDAYS(E10,F10,'NSW Holidays 2020'!$A$4:$A$15),0)</f>
        <v>7</v>
      </c>
      <c r="N10" s="28">
        <f>J10*M10*Penalty_Rate+Flat_Rate</f>
        <v>12.550927999999999</v>
      </c>
    </row>
    <row r="11" spans="1:14" s="19" customFormat="1" ht="15.6" x14ac:dyDescent="0.3">
      <c r="A11" s="19" t="s">
        <v>286</v>
      </c>
      <c r="B11" s="19" t="s">
        <v>340</v>
      </c>
      <c r="C11" s="19">
        <v>545719</v>
      </c>
      <c r="D11" s="20">
        <v>43892</v>
      </c>
      <c r="E11" s="20">
        <f>WORKDAY(EDATE(D11,1)-1,1)</f>
        <v>43923</v>
      </c>
      <c r="F11" s="20">
        <v>43934</v>
      </c>
      <c r="G11" s="19" t="s">
        <v>252</v>
      </c>
      <c r="H11" s="19">
        <v>336345</v>
      </c>
      <c r="I11" s="19" t="s">
        <v>253</v>
      </c>
      <c r="J11" s="27">
        <v>644.82000000000005</v>
      </c>
      <c r="K11" s="19" t="str">
        <f>TEXT(D11,"MMM")</f>
        <v>Mar</v>
      </c>
      <c r="L11" s="19">
        <f>DAY(D11)</f>
        <v>2</v>
      </c>
      <c r="M11" s="19">
        <f>IF(F11&gt;E11,NETWORKDAYS(E11,F11,'NSW Holidays 2020'!$A$4:$A$15),0)</f>
        <v>6</v>
      </c>
      <c r="N11" s="28">
        <f>J11*M11*Penalty_Rate+Flat_Rate</f>
        <v>18.928111999999999</v>
      </c>
    </row>
    <row r="12" spans="1:14" s="19" customFormat="1" ht="15.6" x14ac:dyDescent="0.3">
      <c r="A12" s="19" t="s">
        <v>279</v>
      </c>
      <c r="B12" s="19" t="s">
        <v>340</v>
      </c>
      <c r="C12" s="19">
        <v>545708</v>
      </c>
      <c r="D12" s="20">
        <v>43892</v>
      </c>
      <c r="E12" s="20">
        <f>WORKDAY(EDATE(D12,1)-1,1)</f>
        <v>43923</v>
      </c>
      <c r="F12" s="20">
        <v>43927</v>
      </c>
      <c r="G12" s="19" t="s">
        <v>252</v>
      </c>
      <c r="H12" s="19">
        <v>335282</v>
      </c>
      <c r="I12" s="19" t="s">
        <v>253</v>
      </c>
      <c r="J12" s="27">
        <v>302.61</v>
      </c>
      <c r="K12" s="19" t="str">
        <f>TEXT(D12,"MMM")</f>
        <v>Mar</v>
      </c>
      <c r="L12" s="19">
        <f>DAY(D12)</f>
        <v>2</v>
      </c>
      <c r="M12" s="19">
        <f>IF(F12&gt;E12,NETWORKDAYS(E12,F12,'NSW Holidays 2020'!$A$4:$A$15),0)</f>
        <v>3</v>
      </c>
      <c r="N12" s="28">
        <f>J12*M12*Penalty_Rate+Flat_Rate</f>
        <v>8.2681880000000003</v>
      </c>
    </row>
    <row r="13" spans="1:14" s="19" customFormat="1" ht="15.6" x14ac:dyDescent="0.3">
      <c r="A13" s="19" t="s">
        <v>297</v>
      </c>
      <c r="B13" s="19" t="s">
        <v>340</v>
      </c>
      <c r="C13" s="19">
        <v>545734</v>
      </c>
      <c r="D13" s="20">
        <v>43895</v>
      </c>
      <c r="E13" s="20">
        <f>WORKDAY(EDATE(D13,1)-1,1)</f>
        <v>43927</v>
      </c>
      <c r="F13" s="20">
        <v>43925</v>
      </c>
      <c r="G13" s="19" t="s">
        <v>252</v>
      </c>
      <c r="H13" s="19">
        <v>331460</v>
      </c>
      <c r="I13" s="19" t="s">
        <v>253</v>
      </c>
      <c r="J13" s="27">
        <v>821.37</v>
      </c>
      <c r="K13" s="19" t="str">
        <f>TEXT(D13,"MMM")</f>
        <v>Mar</v>
      </c>
      <c r="L13" s="19">
        <f>DAY(D13)</f>
        <v>5</v>
      </c>
      <c r="M13" s="19">
        <f>IF(F13&gt;E13,NETWORKDAYS(E13,F13,'NSW Holidays 2020'!$A$4:$A$15),0)</f>
        <v>0</v>
      </c>
      <c r="N13" s="28">
        <f>J13*M13*Penalty_Rate+Flat_Rate</f>
        <v>5</v>
      </c>
    </row>
    <row r="14" spans="1:14" s="19" customFormat="1" ht="15.6" x14ac:dyDescent="0.3">
      <c r="A14" s="19" t="s">
        <v>292</v>
      </c>
      <c r="B14" s="19" t="s">
        <v>340</v>
      </c>
      <c r="C14" s="19">
        <v>545726</v>
      </c>
      <c r="D14" s="20">
        <v>43895</v>
      </c>
      <c r="E14" s="20">
        <f>WORKDAY(EDATE(D14,1)-1,1)</f>
        <v>43927</v>
      </c>
      <c r="F14" s="20">
        <v>43937</v>
      </c>
      <c r="G14" s="19" t="s">
        <v>252</v>
      </c>
      <c r="H14" s="19">
        <v>312603</v>
      </c>
      <c r="I14" s="19" t="s">
        <v>253</v>
      </c>
      <c r="J14" s="27">
        <v>-600.27</v>
      </c>
      <c r="K14" s="19" t="str">
        <f>TEXT(D14,"MMM")</f>
        <v>Mar</v>
      </c>
      <c r="L14" s="19">
        <f>DAY(D14)</f>
        <v>5</v>
      </c>
      <c r="M14" s="19">
        <f>IF(F14&gt;E14,NETWORKDAYS(E14,F14,'NSW Holidays 2020'!$A$4:$A$15),0)</f>
        <v>7</v>
      </c>
      <c r="N14" s="28">
        <f>J14*M14*Penalty_Rate+Flat_Rate</f>
        <v>-10.126803999999998</v>
      </c>
    </row>
    <row r="15" spans="1:14" s="19" customFormat="1" ht="15.6" x14ac:dyDescent="0.3">
      <c r="A15" s="19" t="s">
        <v>310</v>
      </c>
      <c r="B15" s="19" t="s">
        <v>340</v>
      </c>
      <c r="C15" s="19">
        <v>545754</v>
      </c>
      <c r="D15" s="20">
        <v>43896</v>
      </c>
      <c r="E15" s="20">
        <f>WORKDAY(EDATE(D15,1)-1,1)</f>
        <v>43927</v>
      </c>
      <c r="F15" s="20">
        <v>43925</v>
      </c>
      <c r="G15" s="19" t="s">
        <v>252</v>
      </c>
      <c r="H15" s="19">
        <v>313747</v>
      </c>
      <c r="I15" s="19" t="s">
        <v>253</v>
      </c>
      <c r="J15" s="27">
        <v>56.43</v>
      </c>
      <c r="K15" s="19" t="str">
        <f>TEXT(D15,"MMM")</f>
        <v>Mar</v>
      </c>
      <c r="L15" s="19">
        <f>DAY(D15)</f>
        <v>6</v>
      </c>
      <c r="M15" s="19">
        <f>IF(F15&gt;E15,NETWORKDAYS(E15,F15,'NSW Holidays 2020'!$A$4:$A$15),0)</f>
        <v>0</v>
      </c>
      <c r="N15" s="28">
        <f>J15*M15*Penalty_Rate+Flat_Rate</f>
        <v>5</v>
      </c>
    </row>
    <row r="16" spans="1:14" s="19" customFormat="1" ht="15.6" x14ac:dyDescent="0.3">
      <c r="A16" s="19" t="s">
        <v>334</v>
      </c>
      <c r="B16" s="19" t="s">
        <v>340</v>
      </c>
      <c r="C16" s="19">
        <v>545789</v>
      </c>
      <c r="D16" s="20">
        <v>43898</v>
      </c>
      <c r="E16" s="20">
        <f>WORKDAY(EDATE(D16,1)-1,1)</f>
        <v>43929</v>
      </c>
      <c r="F16" s="20">
        <v>43941</v>
      </c>
      <c r="G16" s="19" t="s">
        <v>252</v>
      </c>
      <c r="H16" s="19">
        <v>338553</v>
      </c>
      <c r="I16" s="19" t="s">
        <v>253</v>
      </c>
      <c r="J16" s="27">
        <v>1032.24</v>
      </c>
      <c r="K16" s="19" t="str">
        <f>TEXT(D16,"MMM")</f>
        <v>Mar</v>
      </c>
      <c r="L16" s="19">
        <f>DAY(D16)</f>
        <v>8</v>
      </c>
      <c r="M16" s="19">
        <f>IF(F16&gt;E16,NETWORKDAYS(E16,F16,'NSW Holidays 2020'!$A$4:$A$15),0)</f>
        <v>7</v>
      </c>
      <c r="N16" s="28">
        <f>J16*M16*Penalty_Rate+Flat_Rate</f>
        <v>31.012447999999999</v>
      </c>
    </row>
    <row r="17" spans="1:14" s="19" customFormat="1" ht="15.6" x14ac:dyDescent="0.3">
      <c r="A17" s="19" t="s">
        <v>266</v>
      </c>
      <c r="B17" s="19" t="s">
        <v>340</v>
      </c>
      <c r="C17" s="19">
        <v>545691</v>
      </c>
      <c r="D17" s="20">
        <v>43899</v>
      </c>
      <c r="E17" s="20">
        <f>WORKDAY(EDATE(D17,1)-1,1)</f>
        <v>43930</v>
      </c>
      <c r="F17" s="20">
        <v>43942</v>
      </c>
      <c r="G17" s="19" t="s">
        <v>252</v>
      </c>
      <c r="H17" s="19">
        <v>335460</v>
      </c>
      <c r="I17" s="19" t="s">
        <v>253</v>
      </c>
      <c r="J17" s="27">
        <v>642.17999999999995</v>
      </c>
      <c r="K17" s="19" t="str">
        <f>TEXT(D17,"MMM")</f>
        <v>Mar</v>
      </c>
      <c r="L17" s="19">
        <f>DAY(D17)</f>
        <v>9</v>
      </c>
      <c r="M17" s="19">
        <f>IF(F17&gt;E17,NETWORKDAYS(E17,F17,'NSW Holidays 2020'!$A$4:$A$15),0)</f>
        <v>7</v>
      </c>
      <c r="N17" s="28">
        <f>J17*M17*Penalty_Rate+Flat_Rate</f>
        <v>21.182935999999998</v>
      </c>
    </row>
    <row r="18" spans="1:14" s="19" customFormat="1" ht="15.6" x14ac:dyDescent="0.3">
      <c r="A18" s="19" t="s">
        <v>328</v>
      </c>
      <c r="B18" s="19" t="s">
        <v>340</v>
      </c>
      <c r="C18" s="19">
        <v>545781</v>
      </c>
      <c r="D18" s="20">
        <v>43901</v>
      </c>
      <c r="E18" s="20">
        <f>WORKDAY(EDATE(D18,1)-1,1)</f>
        <v>43934</v>
      </c>
      <c r="F18" s="20">
        <v>43943</v>
      </c>
      <c r="G18" s="19" t="s">
        <v>252</v>
      </c>
      <c r="H18" s="19">
        <v>338807</v>
      </c>
      <c r="I18" s="19" t="s">
        <v>253</v>
      </c>
      <c r="J18" s="27">
        <v>424.38</v>
      </c>
      <c r="K18" s="19" t="str">
        <f>TEXT(D18,"MMM")</f>
        <v>Mar</v>
      </c>
      <c r="L18" s="19">
        <f>DAY(D18)</f>
        <v>11</v>
      </c>
      <c r="M18" s="19">
        <f>IF(F18&gt;E18,NETWORKDAYS(E18,F18,'NSW Holidays 2020'!$A$4:$A$15),0)</f>
        <v>7</v>
      </c>
      <c r="N18" s="28">
        <f>J18*M18*Penalty_Rate+Flat_Rate</f>
        <v>15.694375999999998</v>
      </c>
    </row>
    <row r="19" spans="1:14" s="19" customFormat="1" ht="15.6" x14ac:dyDescent="0.3">
      <c r="A19" s="19" t="s">
        <v>317</v>
      </c>
      <c r="B19" s="19" t="s">
        <v>340</v>
      </c>
      <c r="C19" s="19">
        <v>545767</v>
      </c>
      <c r="D19" s="20">
        <v>43904</v>
      </c>
      <c r="E19" s="20">
        <f>WORKDAY(EDATE(D19,1)-1,1)</f>
        <v>43935</v>
      </c>
      <c r="F19" s="20">
        <v>43937</v>
      </c>
      <c r="G19" s="19" t="s">
        <v>252</v>
      </c>
      <c r="H19" s="19">
        <v>322800</v>
      </c>
      <c r="I19" s="19" t="s">
        <v>253</v>
      </c>
      <c r="J19" s="27">
        <v>446.49</v>
      </c>
      <c r="K19" s="19" t="str">
        <f>TEXT(D19,"MMM")</f>
        <v>Mar</v>
      </c>
      <c r="L19" s="19">
        <f>DAY(D19)</f>
        <v>14</v>
      </c>
      <c r="M19" s="19">
        <f>IF(F19&gt;E19,NETWORKDAYS(E19,F19,'NSW Holidays 2020'!$A$4:$A$15),0)</f>
        <v>3</v>
      </c>
      <c r="N19" s="28">
        <f>J19*M19*Penalty_Rate+Flat_Rate</f>
        <v>9.8220919999999996</v>
      </c>
    </row>
    <row r="20" spans="1:14" s="19" customFormat="1" ht="15.6" x14ac:dyDescent="0.3">
      <c r="A20" s="19" t="s">
        <v>315</v>
      </c>
      <c r="B20" s="19" t="s">
        <v>340</v>
      </c>
      <c r="C20" s="19">
        <v>545763</v>
      </c>
      <c r="D20" s="20">
        <v>43905</v>
      </c>
      <c r="E20" s="20">
        <f>WORKDAY(EDATE(D20,1)-1,1)</f>
        <v>43936</v>
      </c>
      <c r="F20" s="20">
        <v>43943</v>
      </c>
      <c r="G20" s="19" t="s">
        <v>252</v>
      </c>
      <c r="H20" s="19">
        <v>338938</v>
      </c>
      <c r="I20" s="19" t="s">
        <v>253</v>
      </c>
      <c r="J20" s="27">
        <v>1000.23</v>
      </c>
      <c r="K20" s="19" t="str">
        <f>TEXT(D20,"MMM")</f>
        <v>Mar</v>
      </c>
      <c r="L20" s="19">
        <f>DAY(D20)</f>
        <v>15</v>
      </c>
      <c r="M20" s="19">
        <f>IF(F20&gt;E20,NETWORKDAYS(E20,F20,'NSW Holidays 2020'!$A$4:$A$15),0)</f>
        <v>6</v>
      </c>
      <c r="N20" s="28">
        <f>J20*M20*Penalty_Rate+Flat_Rate</f>
        <v>26.604968</v>
      </c>
    </row>
    <row r="21" spans="1:14" s="19" customFormat="1" ht="15.6" x14ac:dyDescent="0.3">
      <c r="A21" s="19" t="s">
        <v>320</v>
      </c>
      <c r="B21" s="19" t="s">
        <v>340</v>
      </c>
      <c r="C21" s="19">
        <v>545770</v>
      </c>
      <c r="D21" s="20">
        <v>43905</v>
      </c>
      <c r="E21" s="20">
        <f>WORKDAY(EDATE(D21,1)-1,1)</f>
        <v>43936</v>
      </c>
      <c r="F21" s="20">
        <v>43942</v>
      </c>
      <c r="G21" s="19" t="s">
        <v>252</v>
      </c>
      <c r="H21" s="19">
        <v>327938</v>
      </c>
      <c r="I21" s="19" t="s">
        <v>253</v>
      </c>
      <c r="J21" s="27">
        <v>546.80999999999995</v>
      </c>
      <c r="K21" s="19" t="str">
        <f>TEXT(D21,"MMM")</f>
        <v>Mar</v>
      </c>
      <c r="L21" s="19">
        <f>DAY(D21)</f>
        <v>15</v>
      </c>
      <c r="M21" s="19">
        <f>IF(F21&gt;E21,NETWORKDAYS(E21,F21,'NSW Holidays 2020'!$A$4:$A$15),0)</f>
        <v>5</v>
      </c>
      <c r="N21" s="28">
        <f>J21*M21*Penalty_Rate+Flat_Rate</f>
        <v>14.842579999999998</v>
      </c>
    </row>
    <row r="22" spans="1:14" s="19" customFormat="1" ht="15.6" x14ac:dyDescent="0.3">
      <c r="A22" s="19" t="s">
        <v>295</v>
      </c>
      <c r="B22" s="19" t="s">
        <v>340</v>
      </c>
      <c r="C22" s="19">
        <v>545731</v>
      </c>
      <c r="D22" s="20">
        <v>43906</v>
      </c>
      <c r="E22" s="20">
        <f>WORKDAY(EDATE(D22,1)-1,1)</f>
        <v>43937</v>
      </c>
      <c r="F22" s="20">
        <v>43949</v>
      </c>
      <c r="G22" s="19" t="s">
        <v>252</v>
      </c>
      <c r="H22" s="19">
        <v>336345</v>
      </c>
      <c r="I22" s="19" t="s">
        <v>253</v>
      </c>
      <c r="J22" s="27">
        <v>442.86</v>
      </c>
      <c r="K22" s="19" t="str">
        <f>TEXT(D22,"MMM")</f>
        <v>Mar</v>
      </c>
      <c r="L22" s="19">
        <f>DAY(D22)</f>
        <v>16</v>
      </c>
      <c r="M22" s="19">
        <f>IF(F22&gt;E22,NETWORKDAYS(E22,F22,'NSW Holidays 2020'!$A$4:$A$15),0)</f>
        <v>9</v>
      </c>
      <c r="N22" s="28">
        <f>J22*M22*Penalty_Rate+Flat_Rate</f>
        <v>19.348663999999999</v>
      </c>
    </row>
    <row r="23" spans="1:14" s="19" customFormat="1" ht="15.6" x14ac:dyDescent="0.3">
      <c r="A23" s="19" t="s">
        <v>254</v>
      </c>
      <c r="B23" s="19" t="s">
        <v>340</v>
      </c>
      <c r="C23" s="19">
        <v>545674</v>
      </c>
      <c r="D23" s="20">
        <v>43906</v>
      </c>
      <c r="E23" s="20">
        <f>WORKDAY(EDATE(D23,1)-1,1)</f>
        <v>43937</v>
      </c>
      <c r="F23" s="20">
        <v>43926</v>
      </c>
      <c r="G23" s="19" t="s">
        <v>252</v>
      </c>
      <c r="H23" s="19">
        <v>332589</v>
      </c>
      <c r="I23" s="19" t="s">
        <v>253</v>
      </c>
      <c r="J23" s="27">
        <v>409.53</v>
      </c>
      <c r="K23" s="19" t="str">
        <f>TEXT(D23,"MMM")</f>
        <v>Mar</v>
      </c>
      <c r="L23" s="19">
        <f>DAY(D23)</f>
        <v>16</v>
      </c>
      <c r="M23" s="19">
        <f>IF(F23&gt;E23,NETWORKDAYS(E23,F23,'NSW Holidays 2020'!$A$4:$A$15),0)</f>
        <v>0</v>
      </c>
      <c r="N23" s="28">
        <f>J23*M23*Penalty_Rate+Flat_Rate</f>
        <v>5</v>
      </c>
    </row>
    <row r="24" spans="1:14" s="19" customFormat="1" ht="15.6" x14ac:dyDescent="0.3">
      <c r="A24" s="19" t="s">
        <v>293</v>
      </c>
      <c r="B24" s="19" t="s">
        <v>340</v>
      </c>
      <c r="C24" s="19">
        <v>545727</v>
      </c>
      <c r="D24" s="20">
        <v>43907</v>
      </c>
      <c r="E24" s="20">
        <f>WORKDAY(EDATE(D24,1)-1,1)</f>
        <v>43938</v>
      </c>
      <c r="F24" s="20">
        <v>43929</v>
      </c>
      <c r="G24" s="19" t="s">
        <v>252</v>
      </c>
      <c r="H24" s="19">
        <v>339907</v>
      </c>
      <c r="I24" s="19" t="s">
        <v>253</v>
      </c>
      <c r="J24" s="27">
        <v>480.81</v>
      </c>
      <c r="K24" s="19" t="str">
        <f>TEXT(D24,"MMM")</f>
        <v>Mar</v>
      </c>
      <c r="L24" s="19">
        <f>DAY(D24)</f>
        <v>17</v>
      </c>
      <c r="M24" s="19">
        <f>IF(F24&gt;E24,NETWORKDAYS(E24,F24,'NSW Holidays 2020'!$A$4:$A$15),0)</f>
        <v>0</v>
      </c>
      <c r="N24" s="28">
        <f>J24*M24*Penalty_Rate+Flat_Rate</f>
        <v>5</v>
      </c>
    </row>
    <row r="25" spans="1:14" s="19" customFormat="1" ht="15.6" x14ac:dyDescent="0.3">
      <c r="A25" s="19" t="s">
        <v>256</v>
      </c>
      <c r="B25" s="19" t="s">
        <v>340</v>
      </c>
      <c r="C25" s="19">
        <v>545677</v>
      </c>
      <c r="D25" s="20">
        <v>43907</v>
      </c>
      <c r="E25" s="20">
        <f>WORKDAY(EDATE(D25,1)-1,1)</f>
        <v>43938</v>
      </c>
      <c r="F25" s="20">
        <v>43931</v>
      </c>
      <c r="G25" s="19" t="s">
        <v>252</v>
      </c>
      <c r="H25" s="19">
        <v>319376</v>
      </c>
      <c r="I25" s="19" t="s">
        <v>253</v>
      </c>
      <c r="J25" s="27">
        <v>-450.12</v>
      </c>
      <c r="K25" s="19" t="str">
        <f>TEXT(D25,"MMM")</f>
        <v>Mar</v>
      </c>
      <c r="L25" s="19">
        <f>DAY(D25)</f>
        <v>17</v>
      </c>
      <c r="M25" s="19">
        <f>IF(F25&gt;E25,NETWORKDAYS(E25,F25,'NSW Holidays 2020'!$A$4:$A$15),0)</f>
        <v>0</v>
      </c>
      <c r="N25" s="28">
        <f>J25*M25*Penalty_Rate+Flat_Rate</f>
        <v>5</v>
      </c>
    </row>
    <row r="26" spans="1:14" s="19" customFormat="1" ht="15.6" x14ac:dyDescent="0.3">
      <c r="A26" s="19" t="s">
        <v>307</v>
      </c>
      <c r="B26" s="19" t="s">
        <v>340</v>
      </c>
      <c r="C26" s="19">
        <v>545750</v>
      </c>
      <c r="D26" s="20">
        <v>43908</v>
      </c>
      <c r="E26" s="20">
        <f>WORKDAY(EDATE(D26,1)-1,1)</f>
        <v>43941</v>
      </c>
      <c r="F26" s="20">
        <v>43935</v>
      </c>
      <c r="G26" s="19" t="s">
        <v>252</v>
      </c>
      <c r="H26" s="19">
        <v>319833</v>
      </c>
      <c r="I26" s="19" t="s">
        <v>253</v>
      </c>
      <c r="J26" s="27">
        <v>1061.94</v>
      </c>
      <c r="K26" s="19" t="str">
        <f>TEXT(D26,"MMM")</f>
        <v>Mar</v>
      </c>
      <c r="L26" s="19">
        <f>DAY(D26)</f>
        <v>18</v>
      </c>
      <c r="M26" s="19">
        <f>IF(F26&gt;E26,NETWORKDAYS(E26,F26,'NSW Holidays 2020'!$A$4:$A$15),0)</f>
        <v>0</v>
      </c>
      <c r="N26" s="28">
        <f>J26*M26*Penalty_Rate+Flat_Rate</f>
        <v>5</v>
      </c>
    </row>
    <row r="27" spans="1:14" s="19" customFormat="1" ht="15.6" x14ac:dyDescent="0.3">
      <c r="A27" s="19" t="s">
        <v>301</v>
      </c>
      <c r="B27" s="19" t="s">
        <v>340</v>
      </c>
      <c r="C27" s="19">
        <v>545740</v>
      </c>
      <c r="D27" s="20">
        <v>43908</v>
      </c>
      <c r="E27" s="20">
        <f>WORKDAY(EDATE(D27,1)-1,1)</f>
        <v>43941</v>
      </c>
      <c r="F27" s="20">
        <v>43926</v>
      </c>
      <c r="G27" s="19" t="s">
        <v>252</v>
      </c>
      <c r="H27" s="19">
        <v>321456</v>
      </c>
      <c r="I27" s="19" t="s">
        <v>253</v>
      </c>
      <c r="J27" s="27">
        <v>628.98</v>
      </c>
      <c r="K27" s="19" t="str">
        <f>TEXT(D27,"MMM")</f>
        <v>Mar</v>
      </c>
      <c r="L27" s="19">
        <f>DAY(D27)</f>
        <v>18</v>
      </c>
      <c r="M27" s="19">
        <f>IF(F27&gt;E27,NETWORKDAYS(E27,F27,'NSW Holidays 2020'!$A$4:$A$15),0)</f>
        <v>0</v>
      </c>
      <c r="N27" s="28">
        <f>J27*M27*Penalty_Rate+Flat_Rate</f>
        <v>5</v>
      </c>
    </row>
    <row r="28" spans="1:14" s="19" customFormat="1" ht="15.6" x14ac:dyDescent="0.3">
      <c r="A28" s="19" t="s">
        <v>267</v>
      </c>
      <c r="B28" s="19" t="s">
        <v>340</v>
      </c>
      <c r="C28" s="19">
        <v>545692</v>
      </c>
      <c r="D28" s="20">
        <v>43909</v>
      </c>
      <c r="E28" s="20">
        <f>WORKDAY(EDATE(D28,1)-1,1)</f>
        <v>43941</v>
      </c>
      <c r="F28" s="20">
        <v>43951</v>
      </c>
      <c r="G28" s="19" t="s">
        <v>252</v>
      </c>
      <c r="H28" s="19">
        <v>323955</v>
      </c>
      <c r="I28" s="19" t="s">
        <v>253</v>
      </c>
      <c r="J28" s="27">
        <v>499.95</v>
      </c>
      <c r="K28" s="19" t="str">
        <f>TEXT(D28,"MMM")</f>
        <v>Mar</v>
      </c>
      <c r="L28" s="19">
        <f>DAY(D28)</f>
        <v>19</v>
      </c>
      <c r="M28" s="19">
        <f>IF(F28&gt;E28,NETWORKDAYS(E28,F28,'NSW Holidays 2020'!$A$4:$A$15),0)</f>
        <v>9</v>
      </c>
      <c r="N28" s="28">
        <f>J28*M28*Penalty_Rate+Flat_Rate</f>
        <v>21.19838</v>
      </c>
    </row>
    <row r="29" spans="1:14" s="19" customFormat="1" ht="15.6" x14ac:dyDescent="0.3">
      <c r="A29" s="19" t="s">
        <v>278</v>
      </c>
      <c r="B29" s="19" t="s">
        <v>340</v>
      </c>
      <c r="C29" s="19">
        <v>545707</v>
      </c>
      <c r="D29" s="20">
        <v>43911</v>
      </c>
      <c r="E29" s="20">
        <f>WORKDAY(EDATE(D29,1)-1,1)</f>
        <v>43942</v>
      </c>
      <c r="F29" s="20">
        <v>43925</v>
      </c>
      <c r="G29" s="19" t="s">
        <v>252</v>
      </c>
      <c r="H29" s="19">
        <v>331383</v>
      </c>
      <c r="I29" s="19" t="s">
        <v>253</v>
      </c>
      <c r="J29" s="27">
        <v>78.540000000000006</v>
      </c>
      <c r="K29" s="19" t="str">
        <f>TEXT(D29,"MMM")</f>
        <v>Mar</v>
      </c>
      <c r="L29" s="19">
        <f>DAY(D29)</f>
        <v>21</v>
      </c>
      <c r="M29" s="19">
        <f>IF(F29&gt;E29,NETWORKDAYS(E29,F29,'NSW Holidays 2020'!$A$4:$A$15),0)</f>
        <v>0</v>
      </c>
      <c r="N29" s="28">
        <f>J29*M29*Penalty_Rate+Flat_Rate</f>
        <v>5</v>
      </c>
    </row>
    <row r="30" spans="1:14" s="19" customFormat="1" ht="15.6" x14ac:dyDescent="0.3">
      <c r="A30" s="19" t="s">
        <v>308</v>
      </c>
      <c r="B30" s="19" t="s">
        <v>340</v>
      </c>
      <c r="C30" s="19">
        <v>545751</v>
      </c>
      <c r="D30" s="20">
        <v>43912</v>
      </c>
      <c r="E30" s="20">
        <f>WORKDAY(EDATE(D30,1)-1,1)</f>
        <v>43943</v>
      </c>
      <c r="F30" s="20">
        <v>43927</v>
      </c>
      <c r="G30" s="19" t="s">
        <v>252</v>
      </c>
      <c r="H30" s="19">
        <v>310345</v>
      </c>
      <c r="I30" s="19" t="s">
        <v>253</v>
      </c>
      <c r="J30" s="27">
        <v>602.58000000000004</v>
      </c>
      <c r="K30" s="19" t="str">
        <f>TEXT(D30,"MMM")</f>
        <v>Mar</v>
      </c>
      <c r="L30" s="19">
        <f>DAY(D30)</f>
        <v>22</v>
      </c>
      <c r="M30" s="19">
        <f>IF(F30&gt;E30,NETWORKDAYS(E30,F30,'NSW Holidays 2020'!$A$4:$A$15),0)</f>
        <v>0</v>
      </c>
      <c r="N30" s="28">
        <f>J30*M30*Penalty_Rate+Flat_Rate</f>
        <v>5</v>
      </c>
    </row>
    <row r="31" spans="1:14" s="19" customFormat="1" ht="15.6" x14ac:dyDescent="0.3">
      <c r="A31" s="19" t="s">
        <v>258</v>
      </c>
      <c r="B31" s="19" t="s">
        <v>340</v>
      </c>
      <c r="C31" s="19">
        <v>545679</v>
      </c>
      <c r="D31" s="20">
        <v>43913</v>
      </c>
      <c r="E31" s="20">
        <f>WORKDAY(EDATE(D31,1)-1,1)</f>
        <v>43944</v>
      </c>
      <c r="F31" s="20">
        <v>43951</v>
      </c>
      <c r="G31" s="19" t="s">
        <v>252</v>
      </c>
      <c r="H31" s="19">
        <v>310607</v>
      </c>
      <c r="I31" s="19" t="s">
        <v>253</v>
      </c>
      <c r="J31" s="27">
        <v>930.93</v>
      </c>
      <c r="K31" s="19" t="str">
        <f>TEXT(D31,"MMM")</f>
        <v>Mar</v>
      </c>
      <c r="L31" s="19">
        <f>DAY(D31)</f>
        <v>23</v>
      </c>
      <c r="M31" s="19">
        <f>IF(F31&gt;E31,NETWORKDAYS(E31,F31,'NSW Holidays 2020'!$A$4:$A$15),0)</f>
        <v>6</v>
      </c>
      <c r="N31" s="28">
        <f>J31*M31*Penalty_Rate+Flat_Rate</f>
        <v>25.108087999999999</v>
      </c>
    </row>
    <row r="32" spans="1:14" s="19" customFormat="1" ht="15.6" x14ac:dyDescent="0.3">
      <c r="A32" s="19" t="s">
        <v>305</v>
      </c>
      <c r="B32" s="19" t="s">
        <v>340</v>
      </c>
      <c r="C32" s="19">
        <v>545747</v>
      </c>
      <c r="D32" s="20">
        <v>43914</v>
      </c>
      <c r="E32" s="20">
        <f>WORKDAY(EDATE(D32,1)-1,1)</f>
        <v>43945</v>
      </c>
      <c r="F32" s="20">
        <v>43928</v>
      </c>
      <c r="G32" s="19" t="s">
        <v>252</v>
      </c>
      <c r="H32" s="19">
        <v>314876</v>
      </c>
      <c r="I32" s="19" t="s">
        <v>253</v>
      </c>
      <c r="J32" s="27">
        <v>417.12</v>
      </c>
      <c r="K32" s="19" t="str">
        <f>TEXT(D32,"MMM")</f>
        <v>Mar</v>
      </c>
      <c r="L32" s="19">
        <f>DAY(D32)</f>
        <v>24</v>
      </c>
      <c r="M32" s="19">
        <f>IF(F32&gt;E32,NETWORKDAYS(E32,F32,'NSW Holidays 2020'!$A$4:$A$15),0)</f>
        <v>0</v>
      </c>
      <c r="N32" s="28">
        <f>J32*M32*Penalty_Rate+Flat_Rate</f>
        <v>5</v>
      </c>
    </row>
    <row r="33" spans="1:14" s="19" customFormat="1" ht="15.6" x14ac:dyDescent="0.3">
      <c r="A33" s="19" t="s">
        <v>255</v>
      </c>
      <c r="B33" s="19" t="s">
        <v>340</v>
      </c>
      <c r="C33" s="19">
        <v>545676</v>
      </c>
      <c r="D33" s="20">
        <v>43915</v>
      </c>
      <c r="E33" s="20">
        <f>WORKDAY(EDATE(D33,1)-1,1)</f>
        <v>43948</v>
      </c>
      <c r="F33" s="20">
        <v>43941</v>
      </c>
      <c r="G33" s="19" t="s">
        <v>252</v>
      </c>
      <c r="H33" s="19">
        <v>337131</v>
      </c>
      <c r="I33" s="19" t="s">
        <v>253</v>
      </c>
      <c r="J33" s="27">
        <v>-234.96</v>
      </c>
      <c r="K33" s="19" t="str">
        <f>TEXT(D33,"MMM")</f>
        <v>Mar</v>
      </c>
      <c r="L33" s="19">
        <f>DAY(D33)</f>
        <v>25</v>
      </c>
      <c r="M33" s="19">
        <f>IF(F33&gt;E33,NETWORKDAYS(E33,F33,'NSW Holidays 2020'!$A$4:$A$15),0)</f>
        <v>0</v>
      </c>
      <c r="N33" s="28">
        <f>J33*M33*Penalty_Rate+Flat_Rate</f>
        <v>5</v>
      </c>
    </row>
    <row r="34" spans="1:14" s="19" customFormat="1" ht="15.6" x14ac:dyDescent="0.3">
      <c r="A34" s="19" t="s">
        <v>316</v>
      </c>
      <c r="B34" s="19" t="s">
        <v>340</v>
      </c>
      <c r="C34" s="19">
        <v>545765</v>
      </c>
      <c r="D34" s="20">
        <v>43918</v>
      </c>
      <c r="E34" s="20">
        <f>WORKDAY(EDATE(D34,1)-1,1)</f>
        <v>43949</v>
      </c>
      <c r="F34" s="20">
        <v>43939</v>
      </c>
      <c r="G34" s="19" t="s">
        <v>252</v>
      </c>
      <c r="H34" s="19">
        <v>320536</v>
      </c>
      <c r="I34" s="19" t="s">
        <v>253</v>
      </c>
      <c r="J34" s="27">
        <v>948.75</v>
      </c>
      <c r="K34" s="19" t="str">
        <f>TEXT(D34,"MMM")</f>
        <v>Mar</v>
      </c>
      <c r="L34" s="19">
        <f>DAY(D34)</f>
        <v>28</v>
      </c>
      <c r="M34" s="19">
        <f>IF(F34&gt;E34,NETWORKDAYS(E34,F34,'NSW Holidays 2020'!$A$4:$A$15),0)</f>
        <v>0</v>
      </c>
      <c r="N34" s="28">
        <f>J34*M34*Penalty_Rate+Flat_Rate</f>
        <v>5</v>
      </c>
    </row>
    <row r="35" spans="1:14" s="19" customFormat="1" ht="15.6" x14ac:dyDescent="0.3">
      <c r="A35" s="19" t="s">
        <v>291</v>
      </c>
      <c r="B35" s="19" t="s">
        <v>340</v>
      </c>
      <c r="C35" s="19">
        <v>545725</v>
      </c>
      <c r="D35" s="20">
        <v>43919</v>
      </c>
      <c r="E35" s="20">
        <f>WORKDAY(EDATE(D35,1)-1,1)</f>
        <v>43950</v>
      </c>
      <c r="F35" s="20">
        <v>43935</v>
      </c>
      <c r="G35" s="19" t="s">
        <v>252</v>
      </c>
      <c r="H35" s="19">
        <v>316436</v>
      </c>
      <c r="I35" s="19" t="s">
        <v>253</v>
      </c>
      <c r="J35" s="27">
        <v>736.23</v>
      </c>
      <c r="K35" s="19" t="str">
        <f>TEXT(D35,"MMM")</f>
        <v>Mar</v>
      </c>
      <c r="L35" s="19">
        <f>DAY(D35)</f>
        <v>29</v>
      </c>
      <c r="M35" s="19">
        <f>IF(F35&gt;E35,NETWORKDAYS(E35,F35,'NSW Holidays 2020'!$A$4:$A$15),0)</f>
        <v>0</v>
      </c>
      <c r="N35" s="28">
        <f>J35*M35*Penalty_Rate+Flat_Rate</f>
        <v>5</v>
      </c>
    </row>
    <row r="36" spans="1:14" s="19" customFormat="1" ht="15.6" x14ac:dyDescent="0.3">
      <c r="A36" s="19" t="s">
        <v>333</v>
      </c>
      <c r="B36" s="19" t="s">
        <v>340</v>
      </c>
      <c r="C36" s="19">
        <v>545788</v>
      </c>
      <c r="D36" s="20">
        <v>43919</v>
      </c>
      <c r="E36" s="20">
        <f>WORKDAY(EDATE(D36,1)-1,1)</f>
        <v>43950</v>
      </c>
      <c r="F36" s="20">
        <v>43933</v>
      </c>
      <c r="G36" s="19" t="s">
        <v>252</v>
      </c>
      <c r="H36" s="19">
        <v>326543</v>
      </c>
      <c r="I36" s="19" t="s">
        <v>253</v>
      </c>
      <c r="J36" s="27">
        <v>446.16</v>
      </c>
      <c r="K36" s="19" t="str">
        <f>TEXT(D36,"MMM")</f>
        <v>Mar</v>
      </c>
      <c r="L36" s="19">
        <f>DAY(D36)</f>
        <v>29</v>
      </c>
      <c r="M36" s="19">
        <f>IF(F36&gt;E36,NETWORKDAYS(E36,F36,'NSW Holidays 2020'!$A$4:$A$15),0)</f>
        <v>0</v>
      </c>
      <c r="N36" s="28">
        <f>J36*M36*Penalty_Rate+Flat_Rate</f>
        <v>5</v>
      </c>
    </row>
    <row r="37" spans="1:14" s="19" customFormat="1" ht="15.6" x14ac:dyDescent="0.3">
      <c r="A37" s="19" t="s">
        <v>264</v>
      </c>
      <c r="B37" s="19" t="s">
        <v>340</v>
      </c>
      <c r="C37" s="19">
        <v>545689</v>
      </c>
      <c r="D37" s="20">
        <v>43919</v>
      </c>
      <c r="E37" s="20">
        <f>WORKDAY(EDATE(D37,1)-1,1)</f>
        <v>43950</v>
      </c>
      <c r="F37" s="20">
        <v>43945</v>
      </c>
      <c r="G37" s="19" t="s">
        <v>252</v>
      </c>
      <c r="H37" s="19">
        <v>319790</v>
      </c>
      <c r="I37" s="19" t="s">
        <v>253</v>
      </c>
      <c r="J37" s="27">
        <v>221.1</v>
      </c>
      <c r="K37" s="19" t="str">
        <f>TEXT(D37,"MMM")</f>
        <v>Mar</v>
      </c>
      <c r="L37" s="19">
        <f>DAY(D37)</f>
        <v>29</v>
      </c>
      <c r="M37" s="19">
        <f>IF(F37&gt;E37,NETWORKDAYS(E37,F37,'NSW Holidays 2020'!$A$4:$A$15),0)</f>
        <v>0</v>
      </c>
      <c r="N37" s="28">
        <f>J37*M37*Penalty_Rate+Flat_Rate</f>
        <v>5</v>
      </c>
    </row>
    <row r="38" spans="1:14" s="19" customFormat="1" ht="15.6" x14ac:dyDescent="0.3">
      <c r="A38" s="19" t="s">
        <v>249</v>
      </c>
      <c r="B38" s="19" t="s">
        <v>340</v>
      </c>
      <c r="C38" s="19">
        <v>545672</v>
      </c>
      <c r="D38" s="20">
        <v>43923</v>
      </c>
      <c r="E38" s="20">
        <f>WORKDAY(EDATE(D38,1)-1,1)</f>
        <v>43955</v>
      </c>
      <c r="F38" s="20">
        <v>43941</v>
      </c>
      <c r="G38" s="19" t="s">
        <v>252</v>
      </c>
      <c r="H38" s="19">
        <v>327600</v>
      </c>
      <c r="I38" s="19" t="s">
        <v>253</v>
      </c>
      <c r="J38" s="27">
        <v>1021.02</v>
      </c>
      <c r="K38" s="19" t="str">
        <f>TEXT(D38,"MMM")</f>
        <v>Apr</v>
      </c>
      <c r="L38" s="19">
        <f>DAY(D38)</f>
        <v>2</v>
      </c>
      <c r="M38" s="19">
        <f>IF(F38&gt;E38,NETWORKDAYS(E38,F38,'NSW Holidays 2020'!$A$4:$A$15),0)</f>
        <v>0</v>
      </c>
      <c r="N38" s="28">
        <f>J38*M38*Penalty_Rate+Flat_Rate</f>
        <v>5</v>
      </c>
    </row>
    <row r="39" spans="1:14" s="19" customFormat="1" ht="15.6" x14ac:dyDescent="0.3">
      <c r="A39" s="19" t="s">
        <v>287</v>
      </c>
      <c r="B39" s="19" t="s">
        <v>340</v>
      </c>
      <c r="C39" s="19">
        <v>545721</v>
      </c>
      <c r="D39" s="20">
        <v>43923</v>
      </c>
      <c r="E39" s="20">
        <f>WORKDAY(EDATE(D39,1)-1,1)</f>
        <v>43955</v>
      </c>
      <c r="F39" s="20">
        <v>43944</v>
      </c>
      <c r="G39" s="19" t="s">
        <v>252</v>
      </c>
      <c r="H39" s="19">
        <v>338595</v>
      </c>
      <c r="I39" s="19" t="s">
        <v>253</v>
      </c>
      <c r="J39" s="27">
        <v>113.19</v>
      </c>
      <c r="K39" s="19" t="str">
        <f>TEXT(D39,"MMM")</f>
        <v>Apr</v>
      </c>
      <c r="L39" s="19">
        <f>DAY(D39)</f>
        <v>2</v>
      </c>
      <c r="M39" s="19">
        <f>IF(F39&gt;E39,NETWORKDAYS(E39,F39,'NSW Holidays 2020'!$A$4:$A$15),0)</f>
        <v>0</v>
      </c>
      <c r="N39" s="28">
        <f>J39*M39*Penalty_Rate+Flat_Rate</f>
        <v>5</v>
      </c>
    </row>
    <row r="40" spans="1:14" s="19" customFormat="1" ht="15.6" x14ac:dyDescent="0.3">
      <c r="A40" s="19" t="s">
        <v>309</v>
      </c>
      <c r="B40" s="19" t="s">
        <v>340</v>
      </c>
      <c r="C40" s="19">
        <v>545753</v>
      </c>
      <c r="D40" s="20">
        <v>43927</v>
      </c>
      <c r="E40" s="20">
        <f>WORKDAY(EDATE(D40,1)-1,1)</f>
        <v>43957</v>
      </c>
      <c r="F40" s="20">
        <v>43951</v>
      </c>
      <c r="G40" s="19" t="s">
        <v>252</v>
      </c>
      <c r="H40" s="19">
        <v>317142</v>
      </c>
      <c r="I40" s="19" t="s">
        <v>253</v>
      </c>
      <c r="J40" s="27">
        <v>132.66</v>
      </c>
      <c r="K40" s="19" t="str">
        <f>TEXT(D40,"MMM")</f>
        <v>Apr</v>
      </c>
      <c r="L40" s="19">
        <f>DAY(D40)</f>
        <v>6</v>
      </c>
      <c r="M40" s="19">
        <f>IF(F40&gt;E40,NETWORKDAYS(E40,F40,'NSW Holidays 2020'!$A$4:$A$15),0)</f>
        <v>0</v>
      </c>
      <c r="N40" s="28">
        <f>J40*M40*Penalty_Rate+Flat_Rate</f>
        <v>5</v>
      </c>
    </row>
    <row r="41" spans="1:14" s="19" customFormat="1" ht="15.6" x14ac:dyDescent="0.3">
      <c r="A41" s="19" t="s">
        <v>272</v>
      </c>
      <c r="B41" s="19" t="s">
        <v>340</v>
      </c>
      <c r="C41" s="19">
        <v>545698</v>
      </c>
      <c r="D41" s="20">
        <v>43929</v>
      </c>
      <c r="E41" s="20">
        <f>WORKDAY(EDATE(D41,1)-1,1)</f>
        <v>43959</v>
      </c>
      <c r="F41" s="20">
        <v>43951</v>
      </c>
      <c r="G41" s="19" t="s">
        <v>252</v>
      </c>
      <c r="H41" s="19">
        <v>316479</v>
      </c>
      <c r="I41" s="19" t="s">
        <v>253</v>
      </c>
      <c r="J41" s="27">
        <v>1047.75</v>
      </c>
      <c r="K41" s="19" t="str">
        <f>TEXT(D41,"MMM")</f>
        <v>Apr</v>
      </c>
      <c r="L41" s="19">
        <f>DAY(D41)</f>
        <v>8</v>
      </c>
      <c r="M41" s="19">
        <f>IF(F41&gt;E41,NETWORKDAYS(E41,F41,'NSW Holidays 2020'!$A$4:$A$15),0)</f>
        <v>0</v>
      </c>
      <c r="N41" s="28">
        <f>J41*M41*Penalty_Rate+Flat_Rate</f>
        <v>5</v>
      </c>
    </row>
    <row r="42" spans="1:14" s="19" customFormat="1" ht="15.6" x14ac:dyDescent="0.3">
      <c r="A42" s="19" t="s">
        <v>265</v>
      </c>
      <c r="B42" s="19" t="s">
        <v>340</v>
      </c>
      <c r="C42" s="19">
        <v>545690</v>
      </c>
      <c r="D42" s="20">
        <v>43930</v>
      </c>
      <c r="E42" s="20">
        <f>WORKDAY(EDATE(D42,1)-1,1)</f>
        <v>43962</v>
      </c>
      <c r="F42" s="20">
        <v>43949</v>
      </c>
      <c r="G42" s="19" t="s">
        <v>252</v>
      </c>
      <c r="H42" s="19">
        <v>327342</v>
      </c>
      <c r="I42" s="19" t="s">
        <v>253</v>
      </c>
      <c r="J42" s="27">
        <v>393.36</v>
      </c>
      <c r="K42" s="19" t="str">
        <f>TEXT(D42,"MMM")</f>
        <v>Apr</v>
      </c>
      <c r="L42" s="19">
        <f>DAY(D42)</f>
        <v>9</v>
      </c>
      <c r="M42" s="19">
        <f>IF(F42&gt;E42,NETWORKDAYS(E42,F42,'NSW Holidays 2020'!$A$4:$A$15),0)</f>
        <v>0</v>
      </c>
      <c r="N42" s="28">
        <f>J42*M42*Penalty_Rate+Flat_Rate</f>
        <v>5</v>
      </c>
    </row>
    <row r="43" spans="1:14" s="19" customFormat="1" ht="15.6" x14ac:dyDescent="0.3">
      <c r="A43" s="19" t="s">
        <v>257</v>
      </c>
      <c r="B43" s="19" t="s">
        <v>340</v>
      </c>
      <c r="C43" s="19">
        <v>545678</v>
      </c>
      <c r="D43" s="20">
        <v>43930</v>
      </c>
      <c r="E43" s="20">
        <f>WORKDAY(EDATE(D43,1)-1,1)</f>
        <v>43962</v>
      </c>
      <c r="F43" s="20">
        <v>43951</v>
      </c>
      <c r="G43" s="19" t="s">
        <v>252</v>
      </c>
      <c r="H43" s="19">
        <v>334724</v>
      </c>
      <c r="I43" s="19" t="s">
        <v>253</v>
      </c>
      <c r="J43" s="27">
        <v>114.18</v>
      </c>
      <c r="K43" s="19" t="str">
        <f>TEXT(D43,"MMM")</f>
        <v>Apr</v>
      </c>
      <c r="L43" s="19">
        <f>DAY(D43)</f>
        <v>9</v>
      </c>
      <c r="M43" s="19">
        <f>IF(F43&gt;E43,NETWORKDAYS(E43,F43,'NSW Holidays 2020'!$A$4:$A$15),0)</f>
        <v>0</v>
      </c>
      <c r="N43" s="28">
        <f>J43*M43*Penalty_Rate+Flat_Rate</f>
        <v>5</v>
      </c>
    </row>
    <row r="44" spans="1:14" s="19" customFormat="1" ht="15.6" x14ac:dyDescent="0.3">
      <c r="A44" s="19" t="s">
        <v>313</v>
      </c>
      <c r="B44" s="19" t="s">
        <v>340</v>
      </c>
      <c r="C44" s="19">
        <v>545760</v>
      </c>
      <c r="D44" s="20">
        <v>43932</v>
      </c>
      <c r="E44" s="20">
        <f>WORKDAY(EDATE(D44,1)-1,1)</f>
        <v>43962</v>
      </c>
      <c r="F44" s="20">
        <v>43948</v>
      </c>
      <c r="G44" s="19" t="s">
        <v>252</v>
      </c>
      <c r="H44" s="19">
        <v>328536</v>
      </c>
      <c r="I44" s="19" t="s">
        <v>253</v>
      </c>
      <c r="J44" s="27">
        <v>668.25</v>
      </c>
      <c r="K44" s="19" t="str">
        <f>TEXT(D44,"MMM")</f>
        <v>Apr</v>
      </c>
      <c r="L44" s="19">
        <f>DAY(D44)</f>
        <v>11</v>
      </c>
      <c r="M44" s="19">
        <f>IF(F44&gt;E44,NETWORKDAYS(E44,F44,'NSW Holidays 2020'!$A$4:$A$15),0)</f>
        <v>0</v>
      </c>
      <c r="N44" s="28">
        <f>J44*M44*Penalty_Rate+Flat_Rate</f>
        <v>5</v>
      </c>
    </row>
    <row r="45" spans="1:14" s="19" customFormat="1" ht="15.6" x14ac:dyDescent="0.3">
      <c r="A45" s="19" t="s">
        <v>318</v>
      </c>
      <c r="B45" s="19" t="s">
        <v>340</v>
      </c>
      <c r="C45" s="19">
        <v>545768</v>
      </c>
      <c r="D45" s="20">
        <v>43933</v>
      </c>
      <c r="E45" s="20">
        <f>WORKDAY(EDATE(D45,1)-1,1)</f>
        <v>43963</v>
      </c>
      <c r="F45" s="20">
        <v>43940</v>
      </c>
      <c r="G45" s="19" t="s">
        <v>252</v>
      </c>
      <c r="H45" s="19">
        <v>321358</v>
      </c>
      <c r="I45" s="19" t="s">
        <v>253</v>
      </c>
      <c r="J45" s="27">
        <v>242.22</v>
      </c>
      <c r="K45" s="19" t="str">
        <f>TEXT(D45,"MMM")</f>
        <v>Apr</v>
      </c>
      <c r="L45" s="19">
        <f>DAY(D45)</f>
        <v>12</v>
      </c>
      <c r="M45" s="19">
        <f>IF(F45&gt;E45,NETWORKDAYS(E45,F45,'NSW Holidays 2020'!$A$4:$A$15),0)</f>
        <v>0</v>
      </c>
      <c r="N45" s="28">
        <f>J45*M45*Penalty_Rate+Flat_Rate</f>
        <v>5</v>
      </c>
    </row>
    <row r="46" spans="1:14" s="19" customFormat="1" ht="15.6" x14ac:dyDescent="0.3">
      <c r="A46" s="19" t="s">
        <v>327</v>
      </c>
      <c r="B46" s="19" t="s">
        <v>340</v>
      </c>
      <c r="C46" s="19">
        <v>545780</v>
      </c>
      <c r="D46" s="20">
        <v>43934</v>
      </c>
      <c r="E46" s="20">
        <f>WORKDAY(EDATE(D46,1)-1,1)</f>
        <v>43964</v>
      </c>
      <c r="F46" s="20">
        <v>43943</v>
      </c>
      <c r="G46" s="19" t="s">
        <v>252</v>
      </c>
      <c r="H46" s="19">
        <v>312800</v>
      </c>
      <c r="I46" s="19" t="s">
        <v>253</v>
      </c>
      <c r="J46" s="27">
        <v>809.49</v>
      </c>
      <c r="K46" s="19" t="str">
        <f>TEXT(D46,"MMM")</f>
        <v>Apr</v>
      </c>
      <c r="L46" s="19">
        <f>DAY(D46)</f>
        <v>13</v>
      </c>
      <c r="M46" s="19">
        <f>IF(F46&gt;E46,NETWORKDAYS(E46,F46,'NSW Holidays 2020'!$A$4:$A$15),0)</f>
        <v>0</v>
      </c>
      <c r="N46" s="28">
        <f>J46*M46*Penalty_Rate+Flat_Rate</f>
        <v>5</v>
      </c>
    </row>
    <row r="47" spans="1:14" s="19" customFormat="1" ht="15.6" x14ac:dyDescent="0.3">
      <c r="A47" s="19" t="s">
        <v>284</v>
      </c>
      <c r="B47" s="19" t="s">
        <v>340</v>
      </c>
      <c r="C47" s="19">
        <v>545716</v>
      </c>
      <c r="D47" s="20">
        <v>43936</v>
      </c>
      <c r="E47" s="20">
        <f>WORKDAY(EDATE(D47,1)-1,1)</f>
        <v>43966</v>
      </c>
      <c r="F47" s="20">
        <v>43941</v>
      </c>
      <c r="G47" s="19" t="s">
        <v>252</v>
      </c>
      <c r="H47" s="19">
        <v>332725</v>
      </c>
      <c r="I47" s="19" t="s">
        <v>253</v>
      </c>
      <c r="J47" s="27">
        <v>549.12</v>
      </c>
      <c r="K47" s="19" t="str">
        <f>TEXT(D47,"MMM")</f>
        <v>Apr</v>
      </c>
      <c r="L47" s="19">
        <f>DAY(D47)</f>
        <v>15</v>
      </c>
      <c r="M47" s="19">
        <f>IF(F47&gt;E47,NETWORKDAYS(E47,F47,'NSW Holidays 2020'!$A$4:$A$15),0)</f>
        <v>0</v>
      </c>
      <c r="N47" s="28">
        <f>J47*M47*Penalty_Rate+Flat_Rate</f>
        <v>5</v>
      </c>
    </row>
    <row r="48" spans="1:14" s="19" customFormat="1" ht="15.6" x14ac:dyDescent="0.3">
      <c r="A48" s="19" t="s">
        <v>288</v>
      </c>
      <c r="B48" s="19" t="s">
        <v>340</v>
      </c>
      <c r="C48" s="19">
        <v>545722</v>
      </c>
      <c r="D48" s="20">
        <v>43941</v>
      </c>
      <c r="E48" s="20">
        <f>WORKDAY(EDATE(D48,1)-1,1)</f>
        <v>43971</v>
      </c>
      <c r="F48" s="20">
        <v>43949</v>
      </c>
      <c r="G48" s="19" t="s">
        <v>252</v>
      </c>
      <c r="H48" s="19">
        <v>325149</v>
      </c>
      <c r="I48" s="19" t="s">
        <v>253</v>
      </c>
      <c r="J48" s="27">
        <v>449.13</v>
      </c>
      <c r="K48" s="19" t="str">
        <f>TEXT(D48,"MMM")</f>
        <v>Apr</v>
      </c>
      <c r="L48" s="19">
        <f>DAY(D48)</f>
        <v>20</v>
      </c>
      <c r="M48" s="19">
        <f>IF(F48&gt;E48,NETWORKDAYS(E48,F48,'NSW Holidays 2020'!$A$4:$A$15),0)</f>
        <v>0</v>
      </c>
      <c r="N48" s="28">
        <f>J48*M48*Penalty_Rate+Flat_Rate</f>
        <v>5</v>
      </c>
    </row>
    <row r="49" spans="1:14" s="19" customFormat="1" ht="15.6" x14ac:dyDescent="0.3">
      <c r="A49" s="19" t="s">
        <v>290</v>
      </c>
      <c r="B49" s="19" t="s">
        <v>340</v>
      </c>
      <c r="C49" s="19">
        <v>545724</v>
      </c>
      <c r="D49" s="20">
        <v>43880</v>
      </c>
      <c r="E49" s="20">
        <f>WORKDAY(EDATE(D49,1)-1,1)</f>
        <v>43909</v>
      </c>
      <c r="F49" s="20">
        <v>43924</v>
      </c>
      <c r="G49" s="19" t="s">
        <v>250</v>
      </c>
      <c r="H49" s="19">
        <v>222399</v>
      </c>
      <c r="I49" s="19" t="s">
        <v>251</v>
      </c>
      <c r="J49" s="27">
        <v>1019.04</v>
      </c>
      <c r="K49" s="19" t="str">
        <f>TEXT(D49,"MMM")</f>
        <v>Feb</v>
      </c>
      <c r="L49" s="19">
        <f>DAY(D49)</f>
        <v>19</v>
      </c>
      <c r="M49" s="19">
        <f>IF(F49&gt;E49,NETWORKDAYS(E49,F49,'NSW Holidays 2020'!$A$4:$A$15),0)</f>
        <v>12</v>
      </c>
      <c r="N49" s="28">
        <f>J49*M49*Penalty_Rate+Flat_Rate</f>
        <v>49.022527999999994</v>
      </c>
    </row>
    <row r="50" spans="1:14" s="19" customFormat="1" ht="15.6" x14ac:dyDescent="0.3">
      <c r="A50" s="19" t="s">
        <v>311</v>
      </c>
      <c r="B50" s="19" t="s">
        <v>340</v>
      </c>
      <c r="C50" s="19">
        <v>545756</v>
      </c>
      <c r="D50" s="20">
        <v>43881</v>
      </c>
      <c r="E50" s="20">
        <f>WORKDAY(EDATE(D50,1)-1,1)</f>
        <v>43910</v>
      </c>
      <c r="F50" s="20">
        <v>43926</v>
      </c>
      <c r="G50" s="19" t="s">
        <v>250</v>
      </c>
      <c r="H50" s="19">
        <v>234966</v>
      </c>
      <c r="I50" s="19" t="s">
        <v>251</v>
      </c>
      <c r="J50" s="27">
        <v>511.83</v>
      </c>
      <c r="K50" s="19" t="str">
        <f>TEXT(D50,"MMM")</f>
        <v>Feb</v>
      </c>
      <c r="L50" s="19">
        <f>DAY(D50)</f>
        <v>20</v>
      </c>
      <c r="M50" s="19">
        <f>IF(F50&gt;E50,NETWORKDAYS(E50,F50,'NSW Holidays 2020'!$A$4:$A$15),0)</f>
        <v>11</v>
      </c>
      <c r="N50" s="28">
        <f>J50*M50*Penalty_Rate+Flat_Rate</f>
        <v>25.268467999999999</v>
      </c>
    </row>
    <row r="51" spans="1:14" s="19" customFormat="1" ht="15.6" x14ac:dyDescent="0.3">
      <c r="A51" s="19" t="s">
        <v>274</v>
      </c>
      <c r="B51" s="19" t="s">
        <v>340</v>
      </c>
      <c r="C51" s="19">
        <v>545702</v>
      </c>
      <c r="D51" s="20">
        <v>43886</v>
      </c>
      <c r="E51" s="20">
        <f>WORKDAY(EDATE(D51,1)-1,1)</f>
        <v>43915</v>
      </c>
      <c r="F51" s="20">
        <v>43928</v>
      </c>
      <c r="G51" s="19" t="s">
        <v>250</v>
      </c>
      <c r="H51" s="19">
        <v>224680</v>
      </c>
      <c r="I51" s="19" t="s">
        <v>251</v>
      </c>
      <c r="J51" s="27">
        <v>257.07</v>
      </c>
      <c r="K51" s="19" t="str">
        <f>TEXT(D51,"MMM")</f>
        <v>Feb</v>
      </c>
      <c r="L51" s="19">
        <f>DAY(D51)</f>
        <v>25</v>
      </c>
      <c r="M51" s="19">
        <f>IF(F51&gt;E51,NETWORKDAYS(E51,F51,'NSW Holidays 2020'!$A$4:$A$15),0)</f>
        <v>10</v>
      </c>
      <c r="N51" s="28">
        <f>J51*M51*Penalty_Rate+Flat_Rate</f>
        <v>14.254519999999999</v>
      </c>
    </row>
    <row r="52" spans="1:14" s="19" customFormat="1" ht="15.6" x14ac:dyDescent="0.3">
      <c r="A52" s="19" t="s">
        <v>273</v>
      </c>
      <c r="B52" s="19" t="s">
        <v>340</v>
      </c>
      <c r="C52" s="19">
        <v>545700</v>
      </c>
      <c r="D52" s="20">
        <v>43888</v>
      </c>
      <c r="E52" s="20">
        <f>WORKDAY(EDATE(D52,1)-1,1)</f>
        <v>43917</v>
      </c>
      <c r="F52" s="20">
        <v>43929</v>
      </c>
      <c r="G52" s="19" t="s">
        <v>250</v>
      </c>
      <c r="H52" s="19">
        <v>230046</v>
      </c>
      <c r="I52" s="19" t="s">
        <v>251</v>
      </c>
      <c r="J52" s="27">
        <v>1096.92</v>
      </c>
      <c r="K52" s="19" t="str">
        <f>TEXT(D52,"MMM")</f>
        <v>Feb</v>
      </c>
      <c r="L52" s="19">
        <f>DAY(D52)</f>
        <v>27</v>
      </c>
      <c r="M52" s="19">
        <f>IF(F52&gt;E52,NETWORKDAYS(E52,F52,'NSW Holidays 2020'!$A$4:$A$15),0)</f>
        <v>9</v>
      </c>
      <c r="N52" s="28">
        <f>J52*M52*Penalty_Rate+Flat_Rate</f>
        <v>40.540208</v>
      </c>
    </row>
    <row r="53" spans="1:14" s="19" customFormat="1" ht="15.6" x14ac:dyDescent="0.3">
      <c r="A53" s="19" t="s">
        <v>249</v>
      </c>
      <c r="B53" s="19" t="s">
        <v>340</v>
      </c>
      <c r="C53" s="19">
        <f>545671</f>
        <v>545671</v>
      </c>
      <c r="D53" s="20">
        <v>43892</v>
      </c>
      <c r="E53" s="20">
        <f>WORKDAY(EDATE(D53,1)-1,1)</f>
        <v>43923</v>
      </c>
      <c r="F53" s="20">
        <v>43938</v>
      </c>
      <c r="G53" s="19" t="s">
        <v>250</v>
      </c>
      <c r="H53" s="19">
        <v>223809</v>
      </c>
      <c r="I53" s="19" t="s">
        <v>251</v>
      </c>
      <c r="J53" s="27">
        <v>742.5</v>
      </c>
      <c r="K53" s="19" t="str">
        <f>TEXT(D53,"MMM")</f>
        <v>Mar</v>
      </c>
      <c r="L53" s="19">
        <f>DAY(D53)</f>
        <v>2</v>
      </c>
      <c r="M53" s="19">
        <f>IF(F53&gt;E53,NETWORKDAYS(E53,F53,'NSW Holidays 2020'!$A$4:$A$15),0)</f>
        <v>10</v>
      </c>
      <c r="N53" s="28">
        <f>J53*M53*Penalty_Rate+Flat_Rate</f>
        <v>31.73</v>
      </c>
    </row>
    <row r="54" spans="1:14" s="19" customFormat="1" ht="15.6" x14ac:dyDescent="0.3">
      <c r="A54" s="19" t="s">
        <v>285</v>
      </c>
      <c r="B54" s="19" t="s">
        <v>340</v>
      </c>
      <c r="C54" s="19">
        <v>545718</v>
      </c>
      <c r="D54" s="20">
        <v>43893</v>
      </c>
      <c r="E54" s="20">
        <f>WORKDAY(EDATE(D54,1)-1,1)</f>
        <v>43924</v>
      </c>
      <c r="F54" s="20">
        <v>43923</v>
      </c>
      <c r="G54" s="19" t="s">
        <v>250</v>
      </c>
      <c r="H54" s="19">
        <v>227351</v>
      </c>
      <c r="I54" s="19" t="s">
        <v>251</v>
      </c>
      <c r="J54" s="27">
        <v>322.41000000000003</v>
      </c>
      <c r="K54" s="19" t="str">
        <f>TEXT(D54,"MMM")</f>
        <v>Mar</v>
      </c>
      <c r="L54" s="19">
        <f>DAY(D54)</f>
        <v>3</v>
      </c>
      <c r="M54" s="19">
        <f>IF(F54&gt;E54,NETWORKDAYS(E54,F54,'NSW Holidays 2020'!$A$4:$A$15),0)</f>
        <v>0</v>
      </c>
      <c r="N54" s="28">
        <f>J54*M54*Penalty_Rate+Flat_Rate</f>
        <v>5</v>
      </c>
    </row>
    <row r="55" spans="1:14" s="19" customFormat="1" ht="15.6" x14ac:dyDescent="0.3">
      <c r="A55" s="19" t="s">
        <v>331</v>
      </c>
      <c r="B55" s="19" t="s">
        <v>340</v>
      </c>
      <c r="C55" s="19">
        <v>545785</v>
      </c>
      <c r="D55" s="20">
        <v>43897</v>
      </c>
      <c r="E55" s="20">
        <f>WORKDAY(EDATE(D55,1)-1,1)</f>
        <v>43928</v>
      </c>
      <c r="F55" s="20">
        <v>43926</v>
      </c>
      <c r="G55" s="19" t="s">
        <v>250</v>
      </c>
      <c r="H55" s="19">
        <v>235040</v>
      </c>
      <c r="I55" s="19" t="s">
        <v>251</v>
      </c>
      <c r="J55" s="27">
        <v>335.61</v>
      </c>
      <c r="K55" s="19" t="str">
        <f>TEXT(D55,"MMM")</f>
        <v>Mar</v>
      </c>
      <c r="L55" s="19">
        <f>DAY(D55)</f>
        <v>7</v>
      </c>
      <c r="M55" s="19">
        <f>IF(F55&gt;E55,NETWORKDAYS(E55,F55,'NSW Holidays 2020'!$A$4:$A$15),0)</f>
        <v>0</v>
      </c>
      <c r="N55" s="28">
        <f>J55*M55*Penalty_Rate+Flat_Rate</f>
        <v>5</v>
      </c>
    </row>
    <row r="56" spans="1:14" s="19" customFormat="1" ht="15.6" x14ac:dyDescent="0.3">
      <c r="A56" s="19" t="s">
        <v>332</v>
      </c>
      <c r="B56" s="19" t="s">
        <v>340</v>
      </c>
      <c r="C56" s="19">
        <v>545786</v>
      </c>
      <c r="D56" s="20">
        <v>43898</v>
      </c>
      <c r="E56" s="20">
        <f>WORKDAY(EDATE(D56,1)-1,1)</f>
        <v>43929</v>
      </c>
      <c r="F56" s="20">
        <v>43940</v>
      </c>
      <c r="G56" s="19" t="s">
        <v>250</v>
      </c>
      <c r="H56" s="19">
        <v>211771</v>
      </c>
      <c r="I56" s="19" t="s">
        <v>251</v>
      </c>
      <c r="J56" s="27">
        <v>763.29</v>
      </c>
      <c r="K56" s="19" t="str">
        <f>TEXT(D56,"MMM")</f>
        <v>Mar</v>
      </c>
      <c r="L56" s="19">
        <f>DAY(D56)</f>
        <v>8</v>
      </c>
      <c r="M56" s="19">
        <f>IF(F56&gt;E56,NETWORKDAYS(E56,F56,'NSW Holidays 2020'!$A$4:$A$15),0)</f>
        <v>6</v>
      </c>
      <c r="N56" s="28">
        <f>J56*M56*Penalty_Rate+Flat_Rate</f>
        <v>21.487064</v>
      </c>
    </row>
    <row r="57" spans="1:14" s="19" customFormat="1" ht="15.6" x14ac:dyDescent="0.3">
      <c r="A57" s="19" t="s">
        <v>261</v>
      </c>
      <c r="B57" s="19" t="s">
        <v>340</v>
      </c>
      <c r="C57" s="19">
        <v>545683</v>
      </c>
      <c r="D57" s="20">
        <v>43899</v>
      </c>
      <c r="E57" s="20">
        <f>WORKDAY(EDATE(D57,1)-1,1)</f>
        <v>43930</v>
      </c>
      <c r="F57" s="20">
        <v>43932</v>
      </c>
      <c r="G57" s="19" t="s">
        <v>250</v>
      </c>
      <c r="H57" s="19">
        <v>211781</v>
      </c>
      <c r="I57" s="19" t="s">
        <v>251</v>
      </c>
      <c r="J57" s="27">
        <v>679.8</v>
      </c>
      <c r="K57" s="19" t="str">
        <f>TEXT(D57,"MMM")</f>
        <v>Mar</v>
      </c>
      <c r="L57" s="19">
        <f>DAY(D57)</f>
        <v>9</v>
      </c>
      <c r="M57" s="19">
        <f>IF(F57&gt;E57,NETWORKDAYS(E57,F57,'NSW Holidays 2020'!$A$4:$A$15),0)</f>
        <v>1</v>
      </c>
      <c r="N57" s="28">
        <f>J57*M57*Penalty_Rate+Flat_Rate</f>
        <v>7.4472799999999992</v>
      </c>
    </row>
    <row r="58" spans="1:14" s="19" customFormat="1" ht="15.6" x14ac:dyDescent="0.3">
      <c r="A58" s="19" t="s">
        <v>281</v>
      </c>
      <c r="B58" s="19" t="s">
        <v>340</v>
      </c>
      <c r="C58" s="19">
        <v>545711</v>
      </c>
      <c r="D58" s="20">
        <v>43899</v>
      </c>
      <c r="E58" s="20">
        <f>WORKDAY(EDATE(D58,1)-1,1)</f>
        <v>43930</v>
      </c>
      <c r="F58" s="20">
        <v>43932</v>
      </c>
      <c r="G58" s="19" t="s">
        <v>250</v>
      </c>
      <c r="H58" s="19">
        <v>238202</v>
      </c>
      <c r="I58" s="19" t="s">
        <v>251</v>
      </c>
      <c r="J58" s="27">
        <v>489.72</v>
      </c>
      <c r="K58" s="19" t="str">
        <f>TEXT(D58,"MMM")</f>
        <v>Mar</v>
      </c>
      <c r="L58" s="19">
        <f>DAY(D58)</f>
        <v>9</v>
      </c>
      <c r="M58" s="19">
        <f>IF(F58&gt;E58,NETWORKDAYS(E58,F58,'NSW Holidays 2020'!$A$4:$A$15),0)</f>
        <v>1</v>
      </c>
      <c r="N58" s="28">
        <f>J58*M58*Penalty_Rate+Flat_Rate</f>
        <v>6.7629920000000006</v>
      </c>
    </row>
    <row r="59" spans="1:14" s="19" customFormat="1" ht="15.6" x14ac:dyDescent="0.3">
      <c r="A59" s="19" t="s">
        <v>321</v>
      </c>
      <c r="B59" s="19" t="s">
        <v>340</v>
      </c>
      <c r="C59" s="19">
        <v>545772</v>
      </c>
      <c r="D59" s="20">
        <v>43900</v>
      </c>
      <c r="E59" s="20">
        <f>WORKDAY(EDATE(D59,1)-1,1)</f>
        <v>43931</v>
      </c>
      <c r="F59" s="20">
        <v>43931</v>
      </c>
      <c r="G59" s="19" t="s">
        <v>250</v>
      </c>
      <c r="H59" s="19">
        <v>234487</v>
      </c>
      <c r="I59" s="19" t="s">
        <v>251</v>
      </c>
      <c r="J59" s="27">
        <v>840.51</v>
      </c>
      <c r="K59" s="19" t="str">
        <f>TEXT(D59,"MMM")</f>
        <v>Mar</v>
      </c>
      <c r="L59" s="19">
        <f>DAY(D59)</f>
        <v>10</v>
      </c>
      <c r="M59" s="19">
        <f>IF(F59&gt;E59,NETWORKDAYS(E59,F59,'NSW Holidays 2020'!$A$4:$A$15),0)</f>
        <v>0</v>
      </c>
      <c r="N59" s="28">
        <f>J59*M59*Penalty_Rate+Flat_Rate</f>
        <v>5</v>
      </c>
    </row>
    <row r="60" spans="1:14" s="19" customFormat="1" ht="15.6" x14ac:dyDescent="0.3">
      <c r="A60" s="19" t="s">
        <v>296</v>
      </c>
      <c r="B60" s="19" t="s">
        <v>340</v>
      </c>
      <c r="C60" s="19">
        <v>545732</v>
      </c>
      <c r="D60" s="20">
        <v>43901</v>
      </c>
      <c r="E60" s="20">
        <f>WORKDAY(EDATE(D60,1)-1,1)</f>
        <v>43934</v>
      </c>
      <c r="F60" s="20">
        <v>43924</v>
      </c>
      <c r="G60" s="19" t="s">
        <v>250</v>
      </c>
      <c r="H60" s="19">
        <v>227664</v>
      </c>
      <c r="I60" s="19" t="s">
        <v>251</v>
      </c>
      <c r="J60" s="27">
        <v>630.96</v>
      </c>
      <c r="K60" s="19" t="str">
        <f>TEXT(D60,"MMM")</f>
        <v>Mar</v>
      </c>
      <c r="L60" s="19">
        <f>DAY(D60)</f>
        <v>11</v>
      </c>
      <c r="M60" s="19">
        <f>IF(F60&gt;E60,NETWORKDAYS(E60,F60,'NSW Holidays 2020'!$A$4:$A$15),0)</f>
        <v>0</v>
      </c>
      <c r="N60" s="28">
        <f>J60*M60*Penalty_Rate+Flat_Rate</f>
        <v>5</v>
      </c>
    </row>
    <row r="61" spans="1:14" s="19" customFormat="1" ht="15.6" x14ac:dyDescent="0.3">
      <c r="A61" s="19" t="s">
        <v>270</v>
      </c>
      <c r="B61" s="19" t="s">
        <v>340</v>
      </c>
      <c r="C61" s="19">
        <v>545696</v>
      </c>
      <c r="D61" s="20">
        <v>43904</v>
      </c>
      <c r="E61" s="20">
        <f>WORKDAY(EDATE(D61,1)-1,1)</f>
        <v>43935</v>
      </c>
      <c r="F61" s="20">
        <v>43926</v>
      </c>
      <c r="G61" s="19" t="s">
        <v>250</v>
      </c>
      <c r="H61" s="19">
        <v>213670</v>
      </c>
      <c r="I61" s="19" t="s">
        <v>251</v>
      </c>
      <c r="J61" s="27">
        <v>993.63</v>
      </c>
      <c r="K61" s="19" t="str">
        <f>TEXT(D61,"MMM")</f>
        <v>Mar</v>
      </c>
      <c r="L61" s="19">
        <f>DAY(D61)</f>
        <v>14</v>
      </c>
      <c r="M61" s="19">
        <f>IF(F61&gt;E61,NETWORKDAYS(E61,F61,'NSW Holidays 2020'!$A$4:$A$15),0)</f>
        <v>0</v>
      </c>
      <c r="N61" s="28">
        <f>J61*M61*Penalty_Rate+Flat_Rate</f>
        <v>5</v>
      </c>
    </row>
    <row r="62" spans="1:14" s="19" customFormat="1" ht="15.6" x14ac:dyDescent="0.3">
      <c r="A62" s="19" t="s">
        <v>294</v>
      </c>
      <c r="B62" s="19" t="s">
        <v>340</v>
      </c>
      <c r="C62" s="19">
        <v>545729</v>
      </c>
      <c r="D62" s="20">
        <v>43908</v>
      </c>
      <c r="E62" s="20">
        <f>WORKDAY(EDATE(D62,1)-1,1)</f>
        <v>43941</v>
      </c>
      <c r="F62" s="20">
        <v>43948</v>
      </c>
      <c r="G62" s="19" t="s">
        <v>250</v>
      </c>
      <c r="H62" s="19">
        <v>218463</v>
      </c>
      <c r="I62" s="19" t="s">
        <v>251</v>
      </c>
      <c r="J62" s="27">
        <v>253.77</v>
      </c>
      <c r="K62" s="19" t="str">
        <f>TEXT(D62,"MMM")</f>
        <v>Mar</v>
      </c>
      <c r="L62" s="19">
        <f>DAY(D62)</f>
        <v>18</v>
      </c>
      <c r="M62" s="19">
        <f>IF(F62&gt;E62,NETWORKDAYS(E62,F62,'NSW Holidays 2020'!$A$4:$A$15),0)</f>
        <v>6</v>
      </c>
      <c r="N62" s="28">
        <f>J62*M62*Penalty_Rate+Flat_Rate</f>
        <v>10.481432</v>
      </c>
    </row>
    <row r="63" spans="1:14" s="19" customFormat="1" ht="15.6" x14ac:dyDescent="0.3">
      <c r="A63" s="19" t="s">
        <v>289</v>
      </c>
      <c r="B63" s="19" t="s">
        <v>340</v>
      </c>
      <c r="C63" s="19">
        <v>545723</v>
      </c>
      <c r="D63" s="20">
        <v>43911</v>
      </c>
      <c r="E63" s="20">
        <f>WORKDAY(EDATE(D63,1)-1,1)</f>
        <v>43942</v>
      </c>
      <c r="F63" s="20">
        <v>43933</v>
      </c>
      <c r="G63" s="19" t="s">
        <v>250</v>
      </c>
      <c r="H63" s="19">
        <v>227994</v>
      </c>
      <c r="I63" s="19" t="s">
        <v>251</v>
      </c>
      <c r="J63" s="27">
        <v>819.06</v>
      </c>
      <c r="K63" s="19" t="str">
        <f>TEXT(D63,"MMM")</f>
        <v>Mar</v>
      </c>
      <c r="L63" s="19">
        <f>DAY(D63)</f>
        <v>21</v>
      </c>
      <c r="M63" s="19">
        <f>IF(F63&gt;E63,NETWORKDAYS(E63,F63,'NSW Holidays 2020'!$A$4:$A$15),0)</f>
        <v>0</v>
      </c>
      <c r="N63" s="28">
        <f>J63*M63*Penalty_Rate+Flat_Rate</f>
        <v>5</v>
      </c>
    </row>
    <row r="64" spans="1:14" s="19" customFormat="1" ht="15.6" x14ac:dyDescent="0.3">
      <c r="A64" s="19" t="s">
        <v>324</v>
      </c>
      <c r="B64" s="19" t="s">
        <v>340</v>
      </c>
      <c r="C64" s="19">
        <v>545775</v>
      </c>
      <c r="D64" s="20">
        <v>43912</v>
      </c>
      <c r="E64" s="20">
        <f>WORKDAY(EDATE(D64,1)-1,1)</f>
        <v>43943</v>
      </c>
      <c r="F64" s="20">
        <v>43951</v>
      </c>
      <c r="G64" s="19" t="s">
        <v>250</v>
      </c>
      <c r="H64" s="19">
        <v>217275</v>
      </c>
      <c r="I64" s="19" t="s">
        <v>251</v>
      </c>
      <c r="J64" s="27">
        <v>1065.57</v>
      </c>
      <c r="K64" s="19" t="str">
        <f>TEXT(D64,"MMM")</f>
        <v>Mar</v>
      </c>
      <c r="L64" s="19">
        <f>DAY(D64)</f>
        <v>22</v>
      </c>
      <c r="M64" s="19">
        <f>IF(F64&gt;E64,NETWORKDAYS(E64,F64,'NSW Holidays 2020'!$A$4:$A$15),0)</f>
        <v>7</v>
      </c>
      <c r="N64" s="28">
        <f>J64*M64*Penalty_Rate+Flat_Rate</f>
        <v>31.852363999999998</v>
      </c>
    </row>
    <row r="65" spans="1:14" s="19" customFormat="1" ht="15.6" x14ac:dyDescent="0.3">
      <c r="A65" s="19" t="s">
        <v>269</v>
      </c>
      <c r="B65" s="19" t="s">
        <v>340</v>
      </c>
      <c r="C65" s="19">
        <v>545695</v>
      </c>
      <c r="D65" s="20">
        <v>43912</v>
      </c>
      <c r="E65" s="20">
        <f>WORKDAY(EDATE(D65,1)-1,1)</f>
        <v>43943</v>
      </c>
      <c r="F65" s="20">
        <v>43951</v>
      </c>
      <c r="G65" s="19" t="s">
        <v>250</v>
      </c>
      <c r="H65" s="19">
        <v>231320</v>
      </c>
      <c r="I65" s="19" t="s">
        <v>251</v>
      </c>
      <c r="J65" s="27">
        <v>312.83999999999997</v>
      </c>
      <c r="K65" s="19" t="str">
        <f>TEXT(D65,"MMM")</f>
        <v>Mar</v>
      </c>
      <c r="L65" s="19">
        <f>DAY(D65)</f>
        <v>22</v>
      </c>
      <c r="M65" s="19">
        <f>IF(F65&gt;E65,NETWORKDAYS(E65,F65,'NSW Holidays 2020'!$A$4:$A$15),0)</f>
        <v>7</v>
      </c>
      <c r="N65" s="28">
        <f>J65*M65*Penalty_Rate+Flat_Rate</f>
        <v>12.883567999999999</v>
      </c>
    </row>
    <row r="66" spans="1:14" s="19" customFormat="1" ht="15.6" x14ac:dyDescent="0.3">
      <c r="A66" s="19" t="s">
        <v>283</v>
      </c>
      <c r="B66" s="19" t="s">
        <v>340</v>
      </c>
      <c r="C66" s="19">
        <v>545715</v>
      </c>
      <c r="D66" s="20">
        <v>43912</v>
      </c>
      <c r="E66" s="20">
        <f>WORKDAY(EDATE(D66,1)-1,1)</f>
        <v>43943</v>
      </c>
      <c r="F66" s="20">
        <v>43937</v>
      </c>
      <c r="G66" s="19" t="s">
        <v>250</v>
      </c>
      <c r="H66" s="19">
        <v>234637</v>
      </c>
      <c r="I66" s="19" t="s">
        <v>251</v>
      </c>
      <c r="J66" s="27">
        <v>238.59</v>
      </c>
      <c r="K66" s="19" t="str">
        <f>TEXT(D66,"MMM")</f>
        <v>Mar</v>
      </c>
      <c r="L66" s="19">
        <f>DAY(D66)</f>
        <v>22</v>
      </c>
      <c r="M66" s="19">
        <f>IF(F66&gt;E66,NETWORKDAYS(E66,F66,'NSW Holidays 2020'!$A$4:$A$15),0)</f>
        <v>0</v>
      </c>
      <c r="N66" s="28">
        <f>J66*M66*Penalty_Rate+Flat_Rate</f>
        <v>5</v>
      </c>
    </row>
    <row r="67" spans="1:14" s="19" customFormat="1" ht="15.6" x14ac:dyDescent="0.3">
      <c r="A67" s="19" t="s">
        <v>260</v>
      </c>
      <c r="B67" s="19" t="s">
        <v>340</v>
      </c>
      <c r="C67" s="19">
        <v>545682</v>
      </c>
      <c r="D67" s="20">
        <v>43912</v>
      </c>
      <c r="E67" s="20">
        <f>WORKDAY(EDATE(D67,1)-1,1)</f>
        <v>43943</v>
      </c>
      <c r="F67" s="20">
        <v>43948</v>
      </c>
      <c r="G67" s="19" t="s">
        <v>250</v>
      </c>
      <c r="H67" s="19">
        <v>223858</v>
      </c>
      <c r="I67" s="19" t="s">
        <v>251</v>
      </c>
      <c r="J67" s="27">
        <v>222.42</v>
      </c>
      <c r="K67" s="19" t="str">
        <f>TEXT(D67,"MMM")</f>
        <v>Mar</v>
      </c>
      <c r="L67" s="19">
        <f>DAY(D67)</f>
        <v>22</v>
      </c>
      <c r="M67" s="19">
        <f>IF(F67&gt;E67,NETWORKDAYS(E67,F67,'NSW Holidays 2020'!$A$4:$A$15),0)</f>
        <v>4</v>
      </c>
      <c r="N67" s="28">
        <f>J67*M67*Penalty_Rate+Flat_Rate</f>
        <v>8.2028479999999995</v>
      </c>
    </row>
    <row r="68" spans="1:14" s="19" customFormat="1" ht="15.6" x14ac:dyDescent="0.3">
      <c r="A68" s="19" t="s">
        <v>306</v>
      </c>
      <c r="B68" s="19" t="s">
        <v>340</v>
      </c>
      <c r="C68" s="19">
        <v>545748</v>
      </c>
      <c r="D68" s="20">
        <v>43913</v>
      </c>
      <c r="E68" s="20">
        <f>WORKDAY(EDATE(D68,1)-1,1)</f>
        <v>43944</v>
      </c>
      <c r="F68" s="20">
        <v>43939</v>
      </c>
      <c r="G68" s="19" t="s">
        <v>250</v>
      </c>
      <c r="H68" s="19">
        <v>223602</v>
      </c>
      <c r="I68" s="19" t="s">
        <v>251</v>
      </c>
      <c r="J68" s="27">
        <v>422.73</v>
      </c>
      <c r="K68" s="19" t="str">
        <f>TEXT(D68,"MMM")</f>
        <v>Mar</v>
      </c>
      <c r="L68" s="19">
        <f>DAY(D68)</f>
        <v>23</v>
      </c>
      <c r="M68" s="19">
        <f>IF(F68&gt;E68,NETWORKDAYS(E68,F68,'NSW Holidays 2020'!$A$4:$A$15),0)</f>
        <v>0</v>
      </c>
      <c r="N68" s="28">
        <f>J68*M68*Penalty_Rate+Flat_Rate</f>
        <v>5</v>
      </c>
    </row>
    <row r="69" spans="1:14" s="19" customFormat="1" ht="15.6" x14ac:dyDescent="0.3">
      <c r="A69" s="19" t="s">
        <v>323</v>
      </c>
      <c r="B69" s="19" t="s">
        <v>340</v>
      </c>
      <c r="C69" s="19">
        <v>545774</v>
      </c>
      <c r="D69" s="20">
        <v>43914</v>
      </c>
      <c r="E69" s="20">
        <f>WORKDAY(EDATE(D69,1)-1,1)</f>
        <v>43945</v>
      </c>
      <c r="F69" s="20">
        <v>43944</v>
      </c>
      <c r="G69" s="19" t="s">
        <v>250</v>
      </c>
      <c r="H69" s="19">
        <v>224955</v>
      </c>
      <c r="I69" s="19" t="s">
        <v>251</v>
      </c>
      <c r="J69" s="27">
        <v>816.75</v>
      </c>
      <c r="K69" s="19" t="str">
        <f>TEXT(D69,"MMM")</f>
        <v>Mar</v>
      </c>
      <c r="L69" s="19">
        <f>DAY(D69)</f>
        <v>24</v>
      </c>
      <c r="M69" s="19">
        <f>IF(F69&gt;E69,NETWORKDAYS(E69,F69,'NSW Holidays 2020'!$A$4:$A$15),0)</f>
        <v>0</v>
      </c>
      <c r="N69" s="28">
        <f>J69*M69*Penalty_Rate+Flat_Rate</f>
        <v>5</v>
      </c>
    </row>
    <row r="70" spans="1:14" s="19" customFormat="1" ht="15.6" x14ac:dyDescent="0.3">
      <c r="A70" s="19" t="s">
        <v>314</v>
      </c>
      <c r="B70" s="19" t="s">
        <v>340</v>
      </c>
      <c r="C70" s="19">
        <v>545762</v>
      </c>
      <c r="D70" s="20">
        <v>43914</v>
      </c>
      <c r="E70" s="20">
        <f>WORKDAY(EDATE(D70,1)-1,1)</f>
        <v>43945</v>
      </c>
      <c r="F70" s="20">
        <v>43933</v>
      </c>
      <c r="G70" s="19" t="s">
        <v>250</v>
      </c>
      <c r="H70" s="19">
        <v>210023</v>
      </c>
      <c r="I70" s="19" t="s">
        <v>251</v>
      </c>
      <c r="J70" s="27">
        <v>126.72</v>
      </c>
      <c r="K70" s="19" t="str">
        <f>TEXT(D70,"MMM")</f>
        <v>Mar</v>
      </c>
      <c r="L70" s="19">
        <f>DAY(D70)</f>
        <v>24</v>
      </c>
      <c r="M70" s="19">
        <f>IF(F70&gt;E70,NETWORKDAYS(E70,F70,'NSW Holidays 2020'!$A$4:$A$15),0)</f>
        <v>0</v>
      </c>
      <c r="N70" s="28">
        <f>J70*M70*Penalty_Rate+Flat_Rate</f>
        <v>5</v>
      </c>
    </row>
    <row r="71" spans="1:14" s="19" customFormat="1" ht="15.6" x14ac:dyDescent="0.3">
      <c r="A71" s="19" t="s">
        <v>335</v>
      </c>
      <c r="B71" s="19" t="s">
        <v>340</v>
      </c>
      <c r="C71" s="19">
        <v>545790</v>
      </c>
      <c r="D71" s="20">
        <v>43915</v>
      </c>
      <c r="E71" s="20">
        <f>WORKDAY(EDATE(D71,1)-1,1)</f>
        <v>43948</v>
      </c>
      <c r="F71" s="20">
        <v>43933</v>
      </c>
      <c r="G71" s="19" t="s">
        <v>250</v>
      </c>
      <c r="H71" s="19">
        <v>213342</v>
      </c>
      <c r="I71" s="19" t="s">
        <v>251</v>
      </c>
      <c r="J71" s="27">
        <v>533.28</v>
      </c>
      <c r="K71" s="19" t="str">
        <f>TEXT(D71,"MMM")</f>
        <v>Mar</v>
      </c>
      <c r="L71" s="19">
        <f>DAY(D71)</f>
        <v>25</v>
      </c>
      <c r="M71" s="19">
        <f>IF(F71&gt;E71,NETWORKDAYS(E71,F71,'NSW Holidays 2020'!$A$4:$A$15),0)</f>
        <v>0</v>
      </c>
      <c r="N71" s="28">
        <f>J71*M71*Penalty_Rate+Flat_Rate</f>
        <v>5</v>
      </c>
    </row>
    <row r="72" spans="1:14" s="19" customFormat="1" ht="15.6" x14ac:dyDescent="0.3">
      <c r="A72" s="19" t="s">
        <v>282</v>
      </c>
      <c r="B72" s="19" t="s">
        <v>340</v>
      </c>
      <c r="C72" s="19">
        <v>545713</v>
      </c>
      <c r="D72" s="20">
        <v>43915</v>
      </c>
      <c r="E72" s="20">
        <f>WORKDAY(EDATE(D72,1)-1,1)</f>
        <v>43948</v>
      </c>
      <c r="F72" s="20">
        <v>43949</v>
      </c>
      <c r="G72" s="19" t="s">
        <v>250</v>
      </c>
      <c r="H72" s="19">
        <v>217217</v>
      </c>
      <c r="I72" s="19" t="s">
        <v>251</v>
      </c>
      <c r="J72" s="27">
        <v>352.44</v>
      </c>
      <c r="K72" s="19" t="str">
        <f>TEXT(D72,"MMM")</f>
        <v>Mar</v>
      </c>
      <c r="L72" s="19">
        <f>DAY(D72)</f>
        <v>25</v>
      </c>
      <c r="M72" s="19">
        <f>IF(F72&gt;E72,NETWORKDAYS(E72,F72,'NSW Holidays 2020'!$A$4:$A$15),0)</f>
        <v>2</v>
      </c>
      <c r="N72" s="28">
        <f>J72*M72*Penalty_Rate+Flat_Rate</f>
        <v>7.5375680000000003</v>
      </c>
    </row>
    <row r="73" spans="1:14" s="19" customFormat="1" ht="15.6" x14ac:dyDescent="0.3">
      <c r="A73" s="19" t="s">
        <v>312</v>
      </c>
      <c r="B73" s="19" t="s">
        <v>340</v>
      </c>
      <c r="C73" s="19">
        <v>545758</v>
      </c>
      <c r="D73" s="20">
        <v>43916</v>
      </c>
      <c r="E73" s="20">
        <f>WORKDAY(EDATE(D73,1)-1,1)</f>
        <v>43948</v>
      </c>
      <c r="F73" s="20">
        <v>43929</v>
      </c>
      <c r="G73" s="19" t="s">
        <v>250</v>
      </c>
      <c r="H73" s="19">
        <v>215639</v>
      </c>
      <c r="I73" s="19" t="s">
        <v>251</v>
      </c>
      <c r="J73" s="27">
        <v>361.02</v>
      </c>
      <c r="K73" s="19" t="str">
        <f>TEXT(D73,"MMM")</f>
        <v>Mar</v>
      </c>
      <c r="L73" s="19">
        <f>DAY(D73)</f>
        <v>26</v>
      </c>
      <c r="M73" s="19">
        <f>IF(F73&gt;E73,NETWORKDAYS(E73,F73,'NSW Holidays 2020'!$A$4:$A$15),0)</f>
        <v>0</v>
      </c>
      <c r="N73" s="28">
        <f>J73*M73*Penalty_Rate+Flat_Rate</f>
        <v>5</v>
      </c>
    </row>
    <row r="74" spans="1:14" s="19" customFormat="1" ht="15.6" x14ac:dyDescent="0.3">
      <c r="A74" s="19" t="s">
        <v>300</v>
      </c>
      <c r="B74" s="19" t="s">
        <v>340</v>
      </c>
      <c r="C74" s="19">
        <v>545739</v>
      </c>
      <c r="D74" s="20">
        <v>43917</v>
      </c>
      <c r="E74" s="20">
        <f>WORKDAY(EDATE(D74,1)-1,1)</f>
        <v>43948</v>
      </c>
      <c r="F74" s="20">
        <v>43933</v>
      </c>
      <c r="G74" s="19" t="s">
        <v>250</v>
      </c>
      <c r="H74" s="19">
        <v>214234</v>
      </c>
      <c r="I74" s="19" t="s">
        <v>251</v>
      </c>
      <c r="J74" s="27">
        <v>1094.28</v>
      </c>
      <c r="K74" s="19" t="str">
        <f>TEXT(D74,"MMM")</f>
        <v>Mar</v>
      </c>
      <c r="L74" s="19">
        <f>DAY(D74)</f>
        <v>27</v>
      </c>
      <c r="M74" s="19">
        <f>IF(F74&gt;E74,NETWORKDAYS(E74,F74,'NSW Holidays 2020'!$A$4:$A$15),0)</f>
        <v>0</v>
      </c>
      <c r="N74" s="28">
        <f>J74*M74*Penalty_Rate+Flat_Rate</f>
        <v>5</v>
      </c>
    </row>
    <row r="75" spans="1:14" s="19" customFormat="1" ht="15.6" x14ac:dyDescent="0.3">
      <c r="A75" s="19" t="s">
        <v>271</v>
      </c>
      <c r="B75" s="19" t="s">
        <v>340</v>
      </c>
      <c r="C75" s="19">
        <v>545697</v>
      </c>
      <c r="D75" s="20">
        <v>43917</v>
      </c>
      <c r="E75" s="20">
        <f>WORKDAY(EDATE(D75,1)-1,1)</f>
        <v>43948</v>
      </c>
      <c r="F75" s="20">
        <v>43922</v>
      </c>
      <c r="G75" s="19" t="s">
        <v>250</v>
      </c>
      <c r="H75" s="19">
        <v>226166</v>
      </c>
      <c r="I75" s="19" t="s">
        <v>251</v>
      </c>
      <c r="J75" s="27">
        <v>1053.69</v>
      </c>
      <c r="K75" s="19" t="str">
        <f>TEXT(D75,"MMM")</f>
        <v>Mar</v>
      </c>
      <c r="L75" s="19">
        <f>DAY(D75)</f>
        <v>27</v>
      </c>
      <c r="M75" s="19">
        <f>IF(F75&gt;E75,NETWORKDAYS(E75,F75,'NSW Holidays 2020'!$A$4:$A$15),0)</f>
        <v>0</v>
      </c>
      <c r="N75" s="28">
        <f>J75*M75*Penalty_Rate+Flat_Rate</f>
        <v>5</v>
      </c>
    </row>
    <row r="76" spans="1:14" s="19" customFormat="1" ht="15.6" x14ac:dyDescent="0.3">
      <c r="A76" s="19" t="s">
        <v>259</v>
      </c>
      <c r="B76" s="19" t="s">
        <v>340</v>
      </c>
      <c r="C76" s="19">
        <v>545681</v>
      </c>
      <c r="D76" s="20">
        <v>43917</v>
      </c>
      <c r="E76" s="20">
        <f>WORKDAY(EDATE(D76,1)-1,1)</f>
        <v>43948</v>
      </c>
      <c r="F76" s="20">
        <v>43935</v>
      </c>
      <c r="G76" s="19" t="s">
        <v>250</v>
      </c>
      <c r="H76" s="19">
        <v>226225</v>
      </c>
      <c r="I76" s="19" t="s">
        <v>251</v>
      </c>
      <c r="J76" s="27">
        <v>466.29</v>
      </c>
      <c r="K76" s="19" t="str">
        <f>TEXT(D76,"MMM")</f>
        <v>Mar</v>
      </c>
      <c r="L76" s="19">
        <f>DAY(D76)</f>
        <v>27</v>
      </c>
      <c r="M76" s="19">
        <f>IF(F76&gt;E76,NETWORKDAYS(E76,F76,'NSW Holidays 2020'!$A$4:$A$15),0)</f>
        <v>0</v>
      </c>
      <c r="N76" s="28">
        <f>J76*M76*Penalty_Rate+Flat_Rate</f>
        <v>5</v>
      </c>
    </row>
    <row r="77" spans="1:14" s="19" customFormat="1" ht="15.6" x14ac:dyDescent="0.3">
      <c r="A77" s="19" t="s">
        <v>325</v>
      </c>
      <c r="B77" s="19" t="s">
        <v>340</v>
      </c>
      <c r="C77" s="19">
        <v>545776</v>
      </c>
      <c r="D77" s="20">
        <v>43919</v>
      </c>
      <c r="E77" s="20">
        <f>WORKDAY(EDATE(D77,1)-1,1)</f>
        <v>43950</v>
      </c>
      <c r="F77" s="20">
        <v>43925</v>
      </c>
      <c r="G77" s="19" t="s">
        <v>250</v>
      </c>
      <c r="H77" s="19">
        <v>226240</v>
      </c>
      <c r="I77" s="19" t="s">
        <v>251</v>
      </c>
      <c r="J77" s="27">
        <v>523.38</v>
      </c>
      <c r="K77" s="19" t="str">
        <f>TEXT(D77,"MMM")</f>
        <v>Mar</v>
      </c>
      <c r="L77" s="19">
        <f>DAY(D77)</f>
        <v>29</v>
      </c>
      <c r="M77" s="19">
        <f>IF(F77&gt;E77,NETWORKDAYS(E77,F77,'NSW Holidays 2020'!$A$4:$A$15),0)</f>
        <v>0</v>
      </c>
      <c r="N77" s="28">
        <f>J77*M77*Penalty_Rate+Flat_Rate</f>
        <v>5</v>
      </c>
    </row>
    <row r="78" spans="1:14" s="19" customFormat="1" ht="15.6" x14ac:dyDescent="0.3">
      <c r="A78" s="19" t="s">
        <v>299</v>
      </c>
      <c r="B78" s="19" t="s">
        <v>340</v>
      </c>
      <c r="C78" s="19">
        <v>545737</v>
      </c>
      <c r="D78" s="20">
        <v>43921</v>
      </c>
      <c r="E78" s="20">
        <f>WORKDAY(EDATE(D78,1)-1,1)</f>
        <v>43951</v>
      </c>
      <c r="F78" s="20">
        <v>43931</v>
      </c>
      <c r="G78" s="19" t="s">
        <v>250</v>
      </c>
      <c r="H78" s="19">
        <v>221183</v>
      </c>
      <c r="I78" s="19" t="s">
        <v>251</v>
      </c>
      <c r="J78" s="27">
        <v>956.34</v>
      </c>
      <c r="K78" s="19" t="str">
        <f>TEXT(D78,"MMM")</f>
        <v>Mar</v>
      </c>
      <c r="L78" s="19">
        <f>DAY(D78)</f>
        <v>31</v>
      </c>
      <c r="M78" s="19">
        <f>IF(F78&gt;E78,NETWORKDAYS(E78,F78,'NSW Holidays 2020'!$A$4:$A$15),0)</f>
        <v>0</v>
      </c>
      <c r="N78" s="28">
        <f>J78*M78*Penalty_Rate+Flat_Rate</f>
        <v>5</v>
      </c>
    </row>
    <row r="79" spans="1:14" s="19" customFormat="1" ht="15.6" x14ac:dyDescent="0.3">
      <c r="A79" s="19" t="s">
        <v>303</v>
      </c>
      <c r="B79" s="19" t="s">
        <v>340</v>
      </c>
      <c r="C79" s="19">
        <v>545743</v>
      </c>
      <c r="D79" s="20">
        <v>43921</v>
      </c>
      <c r="E79" s="20">
        <f>WORKDAY(EDATE(D79,1)-1,1)</f>
        <v>43951</v>
      </c>
      <c r="F79" s="20">
        <v>43929</v>
      </c>
      <c r="G79" s="19" t="s">
        <v>250</v>
      </c>
      <c r="H79" s="19">
        <v>222998</v>
      </c>
      <c r="I79" s="19" t="s">
        <v>251</v>
      </c>
      <c r="J79" s="27">
        <v>705.54</v>
      </c>
      <c r="K79" s="19" t="str">
        <f>TEXT(D79,"MMM")</f>
        <v>Mar</v>
      </c>
      <c r="L79" s="19">
        <f>DAY(D79)</f>
        <v>31</v>
      </c>
      <c r="M79" s="19">
        <f>IF(F79&gt;E79,NETWORKDAYS(E79,F79,'NSW Holidays 2020'!$A$4:$A$15),0)</f>
        <v>0</v>
      </c>
      <c r="N79" s="28">
        <f>J79*M79*Penalty_Rate+Flat_Rate</f>
        <v>5</v>
      </c>
    </row>
    <row r="80" spans="1:14" s="19" customFormat="1" ht="15.6" x14ac:dyDescent="0.3">
      <c r="A80" s="19" t="s">
        <v>277</v>
      </c>
      <c r="B80" s="19" t="s">
        <v>340</v>
      </c>
      <c r="C80" s="19">
        <v>545706</v>
      </c>
      <c r="D80" s="20">
        <v>43923</v>
      </c>
      <c r="E80" s="20">
        <f>WORKDAY(EDATE(D80,1)-1,1)</f>
        <v>43955</v>
      </c>
      <c r="F80" s="20">
        <v>43930</v>
      </c>
      <c r="G80" s="19" t="s">
        <v>250</v>
      </c>
      <c r="H80" s="19">
        <v>216205</v>
      </c>
      <c r="I80" s="19" t="s">
        <v>251</v>
      </c>
      <c r="J80" s="27">
        <v>711.81</v>
      </c>
      <c r="K80" s="19" t="str">
        <f>TEXT(D80,"MMM")</f>
        <v>Apr</v>
      </c>
      <c r="L80" s="19">
        <f>DAY(D80)</f>
        <v>2</v>
      </c>
      <c r="M80" s="19">
        <f>IF(F80&gt;E80,NETWORKDAYS(E80,F80,'NSW Holidays 2020'!$A$4:$A$15),0)</f>
        <v>0</v>
      </c>
      <c r="N80" s="28">
        <f>J80*M80*Penalty_Rate+Flat_Rate</f>
        <v>5</v>
      </c>
    </row>
    <row r="81" spans="1:14" s="19" customFormat="1" ht="15.6" x14ac:dyDescent="0.3">
      <c r="A81" s="19" t="s">
        <v>322</v>
      </c>
      <c r="B81" s="19" t="s">
        <v>340</v>
      </c>
      <c r="C81" s="19">
        <v>545773</v>
      </c>
      <c r="D81" s="20">
        <v>43923</v>
      </c>
      <c r="E81" s="20">
        <f>WORKDAY(EDATE(D81,1)-1,1)</f>
        <v>43955</v>
      </c>
      <c r="F81" s="20">
        <v>43951</v>
      </c>
      <c r="G81" s="19" t="s">
        <v>250</v>
      </c>
      <c r="H81" s="19">
        <v>231274</v>
      </c>
      <c r="I81" s="19" t="s">
        <v>251</v>
      </c>
      <c r="J81" s="27">
        <v>603.57000000000005</v>
      </c>
      <c r="K81" s="19" t="str">
        <f>TEXT(D81,"MMM")</f>
        <v>Apr</v>
      </c>
      <c r="L81" s="19">
        <f>DAY(D81)</f>
        <v>2</v>
      </c>
      <c r="M81" s="19">
        <f>IF(F81&gt;E81,NETWORKDAYS(E81,F81,'NSW Holidays 2020'!$A$4:$A$15),0)</f>
        <v>0</v>
      </c>
      <c r="N81" s="28">
        <f>J81*M81*Penalty_Rate+Flat_Rate</f>
        <v>5</v>
      </c>
    </row>
    <row r="82" spans="1:14" s="19" customFormat="1" ht="15.6" x14ac:dyDescent="0.3">
      <c r="A82" s="19" t="s">
        <v>262</v>
      </c>
      <c r="B82" s="19" t="s">
        <v>340</v>
      </c>
      <c r="C82" s="19">
        <v>545685</v>
      </c>
      <c r="D82" s="20">
        <v>43925</v>
      </c>
      <c r="E82" s="20">
        <f>WORKDAY(EDATE(D82,1)-1,1)</f>
        <v>43955</v>
      </c>
      <c r="F82" s="20">
        <v>43944</v>
      </c>
      <c r="G82" s="19" t="s">
        <v>250</v>
      </c>
      <c r="H82" s="19">
        <v>232805</v>
      </c>
      <c r="I82" s="19" t="s">
        <v>251</v>
      </c>
      <c r="J82" s="27">
        <v>171.93</v>
      </c>
      <c r="K82" s="19" t="str">
        <f>TEXT(D82,"MMM")</f>
        <v>Apr</v>
      </c>
      <c r="L82" s="19">
        <f>DAY(D82)</f>
        <v>4</v>
      </c>
      <c r="M82" s="19">
        <f>IF(F82&gt;E82,NETWORKDAYS(E82,F82,'NSW Holidays 2020'!$A$4:$A$15),0)</f>
        <v>0</v>
      </c>
      <c r="N82" s="28">
        <f>J82*M82*Penalty_Rate+Flat_Rate</f>
        <v>5</v>
      </c>
    </row>
    <row r="83" spans="1:14" s="19" customFormat="1" ht="15.6" x14ac:dyDescent="0.3">
      <c r="A83" s="19" t="s">
        <v>276</v>
      </c>
      <c r="B83" s="19" t="s">
        <v>340</v>
      </c>
      <c r="C83" s="19">
        <v>545705</v>
      </c>
      <c r="D83" s="20">
        <v>43926</v>
      </c>
      <c r="E83" s="20">
        <f>WORKDAY(EDATE(D83,1)-1,1)</f>
        <v>43956</v>
      </c>
      <c r="F83" s="20">
        <v>43945</v>
      </c>
      <c r="G83" s="19" t="s">
        <v>250</v>
      </c>
      <c r="H83" s="19">
        <v>224184</v>
      </c>
      <c r="I83" s="19" t="s">
        <v>251</v>
      </c>
      <c r="J83" s="27">
        <v>455.07</v>
      </c>
      <c r="K83" s="19" t="str">
        <f>TEXT(D83,"MMM")</f>
        <v>Apr</v>
      </c>
      <c r="L83" s="19">
        <f>DAY(D83)</f>
        <v>5</v>
      </c>
      <c r="M83" s="19">
        <f>IF(F83&gt;E83,NETWORKDAYS(E83,F83,'NSW Holidays 2020'!$A$4:$A$15),0)</f>
        <v>0</v>
      </c>
      <c r="N83" s="28">
        <f>J83*M83*Penalty_Rate+Flat_Rate</f>
        <v>5</v>
      </c>
    </row>
    <row r="84" spans="1:14" s="19" customFormat="1" ht="15.6" x14ac:dyDescent="0.3">
      <c r="A84" s="19" t="s">
        <v>302</v>
      </c>
      <c r="B84" s="19" t="s">
        <v>340</v>
      </c>
      <c r="C84" s="19">
        <v>545742</v>
      </c>
      <c r="D84" s="20">
        <v>43929</v>
      </c>
      <c r="E84" s="20">
        <f>WORKDAY(EDATE(D84,1)-1,1)</f>
        <v>43959</v>
      </c>
      <c r="F84" s="20">
        <v>43941</v>
      </c>
      <c r="G84" s="19" t="s">
        <v>250</v>
      </c>
      <c r="H84" s="19">
        <v>233209</v>
      </c>
      <c r="I84" s="19" t="s">
        <v>251</v>
      </c>
      <c r="J84" s="27">
        <v>1058.31</v>
      </c>
      <c r="K84" s="19" t="str">
        <f>TEXT(D84,"MMM")</f>
        <v>Apr</v>
      </c>
      <c r="L84" s="19">
        <f>DAY(D84)</f>
        <v>8</v>
      </c>
      <c r="M84" s="19">
        <f>IF(F84&gt;E84,NETWORKDAYS(E84,F84,'NSW Holidays 2020'!$A$4:$A$15),0)</f>
        <v>0</v>
      </c>
      <c r="N84" s="28">
        <f>J84*M84*Penalty_Rate+Flat_Rate</f>
        <v>5</v>
      </c>
    </row>
    <row r="85" spans="1:14" s="19" customFormat="1" ht="15.6" x14ac:dyDescent="0.3">
      <c r="A85" s="19" t="s">
        <v>329</v>
      </c>
      <c r="B85" s="19" t="s">
        <v>340</v>
      </c>
      <c r="C85" s="19">
        <v>545783</v>
      </c>
      <c r="D85" s="20">
        <v>43933</v>
      </c>
      <c r="E85" s="20">
        <f>WORKDAY(EDATE(D85,1)-1,1)</f>
        <v>43963</v>
      </c>
      <c r="F85" s="20">
        <v>43935</v>
      </c>
      <c r="G85" s="19" t="s">
        <v>250</v>
      </c>
      <c r="H85" s="19">
        <v>239476</v>
      </c>
      <c r="I85" s="19" t="s">
        <v>251</v>
      </c>
      <c r="J85" s="27">
        <v>955.68</v>
      </c>
      <c r="K85" s="19" t="str">
        <f>TEXT(D85,"MMM")</f>
        <v>Apr</v>
      </c>
      <c r="L85" s="19">
        <f>DAY(D85)</f>
        <v>12</v>
      </c>
      <c r="M85" s="19">
        <f>IF(F85&gt;E85,NETWORKDAYS(E85,F85,'NSW Holidays 2020'!$A$4:$A$15),0)</f>
        <v>0</v>
      </c>
      <c r="N85" s="28">
        <f>J85*M85*Penalty_Rate+Flat_Rate</f>
        <v>5</v>
      </c>
    </row>
    <row r="86" spans="1:14" s="19" customFormat="1" ht="15.6" x14ac:dyDescent="0.3">
      <c r="A86" s="19" t="s">
        <v>304</v>
      </c>
      <c r="B86" s="19" t="s">
        <v>340</v>
      </c>
      <c r="C86" s="19">
        <v>545745</v>
      </c>
      <c r="D86" s="20">
        <v>43935</v>
      </c>
      <c r="E86" s="20">
        <f>WORKDAY(EDATE(D86,1)-1,1)</f>
        <v>43965</v>
      </c>
      <c r="F86" s="20">
        <v>43948</v>
      </c>
      <c r="G86" s="19" t="s">
        <v>250</v>
      </c>
      <c r="H86" s="19">
        <v>228246</v>
      </c>
      <c r="I86" s="19" t="s">
        <v>251</v>
      </c>
      <c r="J86" s="27">
        <v>138.6</v>
      </c>
      <c r="K86" s="19" t="str">
        <f>TEXT(D86,"MMM")</f>
        <v>Apr</v>
      </c>
      <c r="L86" s="19">
        <f>DAY(D86)</f>
        <v>14</v>
      </c>
      <c r="M86" s="19">
        <f>IF(F86&gt;E86,NETWORKDAYS(E86,F86,'NSW Holidays 2020'!$A$4:$A$15),0)</f>
        <v>0</v>
      </c>
      <c r="N86" s="28">
        <f>J86*M86*Penalty_Rate+Flat_Rate</f>
        <v>5</v>
      </c>
    </row>
    <row r="87" spans="1:14" s="19" customFormat="1" ht="15.6" x14ac:dyDescent="0.3">
      <c r="A87" s="19" t="s">
        <v>330</v>
      </c>
      <c r="B87" s="19" t="s">
        <v>340</v>
      </c>
      <c r="C87" s="19">
        <v>545784</v>
      </c>
      <c r="D87" s="20">
        <v>43942</v>
      </c>
      <c r="E87" s="20">
        <f>WORKDAY(EDATE(D87,1)-1,1)</f>
        <v>43972</v>
      </c>
      <c r="F87" s="20">
        <v>43950</v>
      </c>
      <c r="G87" s="19" t="s">
        <v>250</v>
      </c>
      <c r="H87" s="19">
        <v>213693</v>
      </c>
      <c r="I87" s="19" t="s">
        <v>251</v>
      </c>
      <c r="J87" s="27">
        <v>764.28</v>
      </c>
      <c r="K87" s="19" t="str">
        <f>TEXT(D87,"MMM")</f>
        <v>Apr</v>
      </c>
      <c r="L87" s="19">
        <f>DAY(D87)</f>
        <v>21</v>
      </c>
      <c r="M87" s="19">
        <f>IF(F87&gt;E87,NETWORKDAYS(E87,F87,'NSW Holidays 2020'!$A$4:$A$15),0)</f>
        <v>0</v>
      </c>
      <c r="N87" s="28">
        <f>J87*M87*Penalty_Rate+Flat_Rate</f>
        <v>5</v>
      </c>
    </row>
    <row r="88" spans="1:14" s="19" customFormat="1" ht="15.6" x14ac:dyDescent="0.3">
      <c r="A88" s="19" t="s">
        <v>275</v>
      </c>
      <c r="B88" s="19" t="s">
        <v>340</v>
      </c>
      <c r="C88" s="19">
        <v>545703</v>
      </c>
      <c r="D88" s="20">
        <v>43945</v>
      </c>
      <c r="E88" s="20">
        <f>WORKDAY(EDATE(D88,1)-1,1)</f>
        <v>43976</v>
      </c>
      <c r="F88" s="20">
        <v>43949</v>
      </c>
      <c r="G88" s="19" t="s">
        <v>250</v>
      </c>
      <c r="H88" s="19">
        <v>238023</v>
      </c>
      <c r="I88" s="19" t="s">
        <v>251</v>
      </c>
      <c r="J88" s="27">
        <v>215.49</v>
      </c>
      <c r="K88" s="19" t="str">
        <f>TEXT(D88,"MMM")</f>
        <v>Apr</v>
      </c>
      <c r="L88" s="19">
        <f>DAY(D88)</f>
        <v>24</v>
      </c>
      <c r="M88" s="19">
        <f>IF(F88&gt;E88,NETWORKDAYS(E88,F88,'NSW Holidays 2020'!$A$4:$A$15),0)</f>
        <v>0</v>
      </c>
      <c r="N88" s="28">
        <f>J88*M88*Penalty_Rate+Flat_Rate</f>
        <v>5</v>
      </c>
    </row>
    <row r="89" spans="1:14" s="19" customFormat="1" ht="15.6" x14ac:dyDescent="0.3">
      <c r="A89" s="19" t="s">
        <v>419</v>
      </c>
      <c r="C89" s="19">
        <f>SUBTOTAL(103,tbl_MC[Payment No.])</f>
        <v>84</v>
      </c>
      <c r="J89" s="27">
        <f>SUBTOTAL(109,tbl_MC[Amount])</f>
        <v>45711.93</v>
      </c>
      <c r="N89" s="27">
        <f>SUBTOTAL(101,tbl_MC[Late Charge])</f>
        <v>10.510000571428572</v>
      </c>
    </row>
  </sheetData>
  <sortState xmlns:xlrd2="http://schemas.microsoft.com/office/spreadsheetml/2017/richdata2" ref="D5:F88">
    <sortCondition ref="F5:F88"/>
  </sortState>
  <phoneticPr fontId="5" type="noConversion"/>
  <conditionalFormatting sqref="A5:N88">
    <cfRule type="expression" dxfId="18" priority="5">
      <formula>$I5=$K$2</formula>
    </cfRule>
  </conditionalFormatting>
  <dataValidations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defaultRowHeight="14.4" x14ac:dyDescent="0.3"/>
  <cols>
    <col min="1" max="1" width="22.33203125" customWidth="1"/>
    <col min="2" max="5" width="19.21875" customWidth="1"/>
    <col min="6" max="6" width="21.33203125" customWidth="1"/>
  </cols>
  <sheetData>
    <row r="1" spans="1:5" ht="20.399999999999999" thickBot="1" x14ac:dyDescent="0.45">
      <c r="A1" s="8" t="s">
        <v>346</v>
      </c>
      <c r="B1" s="8"/>
      <c r="C1" s="8"/>
    </row>
    <row r="2" spans="1:5" ht="15" thickTop="1" x14ac:dyDescent="0.3"/>
    <row r="3" spans="1:5" x14ac:dyDescent="0.3">
      <c r="A3" t="s">
        <v>348</v>
      </c>
      <c r="B3" s="1">
        <f>SUM('Supplier Invoice Statement'!P2:P85)</f>
        <v>48282.63</v>
      </c>
    </row>
    <row r="4" spans="1:5" x14ac:dyDescent="0.3">
      <c r="A4" t="s">
        <v>347</v>
      </c>
      <c r="B4" s="1">
        <f>SUM(Amount_Paid)</f>
        <v>45711.93</v>
      </c>
    </row>
    <row r="5" spans="1:5" x14ac:dyDescent="0.3">
      <c r="A5" t="s">
        <v>349</v>
      </c>
      <c r="B5" s="1">
        <f>B3-B4</f>
        <v>2570.6999999999971</v>
      </c>
    </row>
    <row r="7" spans="1:5" x14ac:dyDescent="0.3">
      <c r="A7" s="3" t="s">
        <v>395</v>
      </c>
      <c r="B7" s="6" t="s">
        <v>350</v>
      </c>
      <c r="C7" s="6" t="s">
        <v>351</v>
      </c>
      <c r="D7" s="6" t="s">
        <v>398</v>
      </c>
      <c r="E7" s="6" t="s">
        <v>343</v>
      </c>
    </row>
    <row r="8" spans="1:5" x14ac:dyDescent="0.3">
      <c r="A8" t="s">
        <v>251</v>
      </c>
      <c r="B8">
        <f>COUNTIFS(Location,A8)</f>
        <v>40</v>
      </c>
      <c r="C8" s="7">
        <f>SUMIFS(Amount_Paid,Location,A8)</f>
        <v>24082.740000000005</v>
      </c>
      <c r="E8" s="1"/>
    </row>
    <row r="9" spans="1:5" x14ac:dyDescent="0.3">
      <c r="A9" t="s">
        <v>253</v>
      </c>
      <c r="B9">
        <f>COUNTIFS(Location,A9)</f>
        <v>44</v>
      </c>
      <c r="C9" s="7">
        <f>SUMIFS(Amount_Paid,Location,A9)</f>
        <v>21629.190000000006</v>
      </c>
      <c r="E9" s="1"/>
    </row>
    <row r="10" spans="1:5" x14ac:dyDescent="0.3">
      <c r="C1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4.4" x14ac:dyDescent="0.3"/>
  <cols>
    <col min="1" max="1" width="13.33203125" style="10" customWidth="1"/>
    <col min="2" max="2" width="9.109375" style="4"/>
    <col min="3" max="3" width="24.5546875" customWidth="1"/>
  </cols>
  <sheetData>
    <row r="1" spans="1:3" ht="20.399999999999999" thickBot="1" x14ac:dyDescent="0.45">
      <c r="A1" s="14" t="s">
        <v>375</v>
      </c>
      <c r="B1" s="14"/>
      <c r="C1" s="14"/>
    </row>
    <row r="2" spans="1:3" ht="15" thickTop="1" x14ac:dyDescent="0.3"/>
    <row r="3" spans="1:3" x14ac:dyDescent="0.3">
      <c r="A3" s="11" t="s">
        <v>360</v>
      </c>
      <c r="B3" s="12" t="s">
        <v>361</v>
      </c>
      <c r="C3" s="13" t="s">
        <v>362</v>
      </c>
    </row>
    <row r="4" spans="1:3" x14ac:dyDescent="0.3">
      <c r="A4" s="10">
        <v>43831</v>
      </c>
      <c r="B4" s="4" t="str">
        <f>TEXT(A4,"ddd")</f>
        <v>Wed</v>
      </c>
      <c r="C4" t="s">
        <v>363</v>
      </c>
    </row>
    <row r="5" spans="1:3" x14ac:dyDescent="0.3">
      <c r="A5" s="10">
        <v>43857</v>
      </c>
      <c r="B5" s="4" t="str">
        <f t="shared" ref="B5:B15" si="0">TEXT(A5,"ddd")</f>
        <v>Mon</v>
      </c>
      <c r="C5" t="s">
        <v>364</v>
      </c>
    </row>
    <row r="6" spans="1:3" x14ac:dyDescent="0.3">
      <c r="A6" s="10">
        <v>43931</v>
      </c>
      <c r="B6" s="4" t="str">
        <f t="shared" si="0"/>
        <v>Fri</v>
      </c>
      <c r="C6" t="s">
        <v>366</v>
      </c>
    </row>
    <row r="7" spans="1:3" x14ac:dyDescent="0.3">
      <c r="A7" s="10">
        <v>43932</v>
      </c>
      <c r="B7" s="4" t="str">
        <f t="shared" si="0"/>
        <v>Sat</v>
      </c>
      <c r="C7" t="s">
        <v>367</v>
      </c>
    </row>
    <row r="8" spans="1:3" x14ac:dyDescent="0.3">
      <c r="A8" s="10">
        <v>43933</v>
      </c>
      <c r="B8" s="4" t="str">
        <f t="shared" si="0"/>
        <v>Sun</v>
      </c>
      <c r="C8" t="s">
        <v>368</v>
      </c>
    </row>
    <row r="9" spans="1:3" x14ac:dyDescent="0.3">
      <c r="A9" s="10">
        <v>43934</v>
      </c>
      <c r="B9" s="4" t="str">
        <f t="shared" si="0"/>
        <v>Mon</v>
      </c>
      <c r="C9" t="s">
        <v>369</v>
      </c>
    </row>
    <row r="10" spans="1:3" x14ac:dyDescent="0.3">
      <c r="A10" s="10">
        <v>43946</v>
      </c>
      <c r="B10" s="4" t="str">
        <f t="shared" si="0"/>
        <v>Sat</v>
      </c>
      <c r="C10" t="s">
        <v>370</v>
      </c>
    </row>
    <row r="11" spans="1:3" x14ac:dyDescent="0.3">
      <c r="A11" s="10">
        <v>43990</v>
      </c>
      <c r="B11" s="4" t="str">
        <f t="shared" si="0"/>
        <v>Mon</v>
      </c>
      <c r="C11" t="s">
        <v>371</v>
      </c>
    </row>
    <row r="12" spans="1:3" x14ac:dyDescent="0.3">
      <c r="A12" s="10">
        <v>44109</v>
      </c>
      <c r="B12" s="4" t="str">
        <f t="shared" si="0"/>
        <v>Mon</v>
      </c>
      <c r="C12" t="s">
        <v>365</v>
      </c>
    </row>
    <row r="13" spans="1:3" x14ac:dyDescent="0.3">
      <c r="A13" s="10">
        <v>44190</v>
      </c>
      <c r="B13" s="4" t="str">
        <f t="shared" si="0"/>
        <v>Fri</v>
      </c>
      <c r="C13" t="s">
        <v>372</v>
      </c>
    </row>
    <row r="14" spans="1:3" x14ac:dyDescent="0.3">
      <c r="A14" s="10">
        <v>44191</v>
      </c>
      <c r="B14" s="4" t="str">
        <f t="shared" si="0"/>
        <v>Sat</v>
      </c>
      <c r="C14" t="s">
        <v>373</v>
      </c>
    </row>
    <row r="15" spans="1:3" x14ac:dyDescent="0.3">
      <c r="A15" s="10">
        <v>44193</v>
      </c>
      <c r="B15" s="4" t="str">
        <f t="shared" si="0"/>
        <v>Mon</v>
      </c>
      <c r="C15" t="s">
        <v>374</v>
      </c>
    </row>
    <row r="19" spans="1:3" x14ac:dyDescent="0.3">
      <c r="A19" t="s">
        <v>391</v>
      </c>
      <c r="B19"/>
    </row>
    <row r="20" spans="1:3" x14ac:dyDescent="0.3">
      <c r="A20" s="13" t="s">
        <v>392</v>
      </c>
      <c r="B20" s="13" t="s">
        <v>393</v>
      </c>
      <c r="C20" s="13"/>
    </row>
    <row r="21" spans="1:3" x14ac:dyDescent="0.3">
      <c r="A21" t="s">
        <v>376</v>
      </c>
      <c r="B21" t="s">
        <v>377</v>
      </c>
    </row>
    <row r="22" spans="1:3" x14ac:dyDescent="0.3">
      <c r="A22">
        <v>2</v>
      </c>
      <c r="B22" t="s">
        <v>378</v>
      </c>
    </row>
    <row r="23" spans="1:3" x14ac:dyDescent="0.3">
      <c r="A23">
        <v>3</v>
      </c>
      <c r="B23" t="s">
        <v>379</v>
      </c>
    </row>
    <row r="24" spans="1:3" x14ac:dyDescent="0.3">
      <c r="A24">
        <v>4</v>
      </c>
      <c r="B24" t="s">
        <v>380</v>
      </c>
    </row>
    <row r="25" spans="1:3" x14ac:dyDescent="0.3">
      <c r="A25">
        <v>5</v>
      </c>
      <c r="B25" t="s">
        <v>381</v>
      </c>
    </row>
    <row r="26" spans="1:3" x14ac:dyDescent="0.3">
      <c r="A26">
        <v>6</v>
      </c>
      <c r="B26" t="s">
        <v>382</v>
      </c>
    </row>
    <row r="27" spans="1:3" x14ac:dyDescent="0.3">
      <c r="A27">
        <v>7</v>
      </c>
      <c r="B27" t="s">
        <v>383</v>
      </c>
    </row>
    <row r="28" spans="1:3" x14ac:dyDescent="0.3">
      <c r="A28">
        <v>11</v>
      </c>
      <c r="B28" t="s">
        <v>384</v>
      </c>
    </row>
    <row r="29" spans="1:3" x14ac:dyDescent="0.3">
      <c r="A29">
        <v>12</v>
      </c>
      <c r="B29" t="s">
        <v>385</v>
      </c>
    </row>
    <row r="30" spans="1:3" x14ac:dyDescent="0.3">
      <c r="A30">
        <v>13</v>
      </c>
      <c r="B30" t="s">
        <v>386</v>
      </c>
    </row>
    <row r="31" spans="1:3" x14ac:dyDescent="0.3">
      <c r="A31">
        <v>14</v>
      </c>
      <c r="B31" t="s">
        <v>387</v>
      </c>
    </row>
    <row r="32" spans="1:3" x14ac:dyDescent="0.3">
      <c r="A32">
        <v>15</v>
      </c>
      <c r="B32" t="s">
        <v>388</v>
      </c>
    </row>
    <row r="33" spans="1:2" x14ac:dyDescent="0.3">
      <c r="A33">
        <v>16</v>
      </c>
      <c r="B33" t="s">
        <v>389</v>
      </c>
    </row>
    <row r="34" spans="1:2" x14ac:dyDescent="0.3">
      <c r="A34">
        <v>17</v>
      </c>
      <c r="B34" t="s">
        <v>390</v>
      </c>
    </row>
    <row r="35" spans="1:2" x14ac:dyDescent="0.3">
      <c r="A35" s="10" t="s">
        <v>394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defaultRowHeight="14.4" x14ac:dyDescent="0.3"/>
  <sheetData>
    <row r="1" spans="1:11" x14ac:dyDescent="0.3">
      <c r="A1">
        <v>24673</v>
      </c>
      <c r="B1">
        <v>1</v>
      </c>
      <c r="C1" t="s">
        <v>399</v>
      </c>
      <c r="D1" t="s">
        <v>28</v>
      </c>
      <c r="E1" t="s">
        <v>12</v>
      </c>
      <c r="F1" t="s">
        <v>400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3">
      <c r="A2">
        <v>24673</v>
      </c>
      <c r="B2">
        <v>1</v>
      </c>
      <c r="C2" t="s">
        <v>399</v>
      </c>
      <c r="D2" t="s">
        <v>399</v>
      </c>
      <c r="E2" t="s">
        <v>13</v>
      </c>
      <c r="F2" t="s">
        <v>401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3">
      <c r="A3">
        <v>24675</v>
      </c>
      <c r="B3">
        <v>1</v>
      </c>
      <c r="C3" t="s">
        <v>399</v>
      </c>
      <c r="D3" t="s">
        <v>28</v>
      </c>
      <c r="E3" t="s">
        <v>12</v>
      </c>
      <c r="F3" t="s">
        <v>402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3">
      <c r="A4">
        <v>24676</v>
      </c>
      <c r="B4">
        <v>1</v>
      </c>
      <c r="C4" t="s">
        <v>399</v>
      </c>
      <c r="D4" t="s">
        <v>28</v>
      </c>
      <c r="E4" t="s">
        <v>14</v>
      </c>
      <c r="F4" t="s">
        <v>403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3">
      <c r="A5">
        <v>24677</v>
      </c>
      <c r="B5">
        <v>1</v>
      </c>
      <c r="C5" t="s">
        <v>399</v>
      </c>
      <c r="D5" t="s">
        <v>28</v>
      </c>
      <c r="E5" t="s">
        <v>15</v>
      </c>
      <c r="F5" t="s">
        <v>404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3">
      <c r="A6">
        <v>24679</v>
      </c>
      <c r="B6">
        <v>1</v>
      </c>
      <c r="C6" t="s">
        <v>399</v>
      </c>
      <c r="D6" t="s">
        <v>399</v>
      </c>
      <c r="E6" t="s">
        <v>13</v>
      </c>
      <c r="F6" t="s">
        <v>405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3">
      <c r="A7">
        <v>24679</v>
      </c>
      <c r="B7">
        <v>2</v>
      </c>
      <c r="C7" t="s">
        <v>399</v>
      </c>
      <c r="D7" t="s">
        <v>28</v>
      </c>
      <c r="E7" t="s">
        <v>16</v>
      </c>
      <c r="F7" t="s">
        <v>406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3">
      <c r="A8">
        <v>24680</v>
      </c>
      <c r="B8">
        <v>1</v>
      </c>
      <c r="C8" t="s">
        <v>399</v>
      </c>
      <c r="D8" t="s">
        <v>28</v>
      </c>
      <c r="E8" t="s">
        <v>17</v>
      </c>
      <c r="F8" t="s">
        <v>407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3">
      <c r="A9">
        <v>24683</v>
      </c>
      <c r="B9">
        <v>1</v>
      </c>
      <c r="C9" t="s">
        <v>399</v>
      </c>
      <c r="D9" t="s">
        <v>28</v>
      </c>
      <c r="E9" t="s">
        <v>13</v>
      </c>
      <c r="F9" t="s">
        <v>408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3">
      <c r="A10">
        <v>24685</v>
      </c>
      <c r="B10">
        <v>1</v>
      </c>
      <c r="C10" t="s">
        <v>399</v>
      </c>
      <c r="D10" t="s">
        <v>28</v>
      </c>
      <c r="E10" t="s">
        <v>12</v>
      </c>
      <c r="F10" t="s">
        <v>409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3">
      <c r="A11">
        <v>24690</v>
      </c>
      <c r="B11">
        <v>1</v>
      </c>
      <c r="C11" t="s">
        <v>399</v>
      </c>
      <c r="D11" t="s">
        <v>399</v>
      </c>
      <c r="E11" t="s">
        <v>13</v>
      </c>
      <c r="F11" t="s">
        <v>410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3">
      <c r="A12">
        <v>24693</v>
      </c>
      <c r="B12">
        <v>1</v>
      </c>
      <c r="C12" t="s">
        <v>399</v>
      </c>
      <c r="D12" t="s">
        <v>29</v>
      </c>
      <c r="E12" t="s">
        <v>18</v>
      </c>
      <c r="F12" t="s">
        <v>411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3">
      <c r="A13">
        <v>24697</v>
      </c>
      <c r="B13">
        <v>1</v>
      </c>
      <c r="C13" t="s">
        <v>399</v>
      </c>
      <c r="D13" t="s">
        <v>28</v>
      </c>
      <c r="E13" t="s">
        <v>13</v>
      </c>
      <c r="F13" t="s">
        <v>412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3">
      <c r="A14">
        <v>24698</v>
      </c>
      <c r="B14">
        <v>1</v>
      </c>
      <c r="C14" t="s">
        <v>399</v>
      </c>
      <c r="D14" t="s">
        <v>399</v>
      </c>
      <c r="E14" t="s">
        <v>13</v>
      </c>
      <c r="F14" t="s">
        <v>413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3">
      <c r="A15">
        <v>24699</v>
      </c>
      <c r="B15">
        <v>1</v>
      </c>
      <c r="C15" t="s">
        <v>399</v>
      </c>
      <c r="D15" t="s">
        <v>28</v>
      </c>
      <c r="E15" t="s">
        <v>13</v>
      </c>
      <c r="F15" t="s">
        <v>414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3">
      <c r="A16">
        <v>24704</v>
      </c>
      <c r="B16">
        <v>1</v>
      </c>
      <c r="C16" t="s">
        <v>399</v>
      </c>
      <c r="D16" t="s">
        <v>28</v>
      </c>
      <c r="E16" t="s">
        <v>12</v>
      </c>
      <c r="F16" t="s">
        <v>415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3">
      <c r="A17">
        <v>24707</v>
      </c>
      <c r="B17">
        <v>1</v>
      </c>
      <c r="C17" t="s">
        <v>399</v>
      </c>
      <c r="D17" t="s">
        <v>23</v>
      </c>
      <c r="E17" t="s">
        <v>12</v>
      </c>
      <c r="F17" t="s">
        <v>416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3">
      <c r="A18">
        <v>24712</v>
      </c>
      <c r="B18">
        <v>1</v>
      </c>
      <c r="C18" t="s">
        <v>399</v>
      </c>
      <c r="D18" t="s">
        <v>28</v>
      </c>
      <c r="E18" t="s">
        <v>12</v>
      </c>
      <c r="F18" t="s">
        <v>417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3">
      <c r="A19">
        <v>24717</v>
      </c>
      <c r="B19">
        <v>1</v>
      </c>
      <c r="C19" t="s">
        <v>399</v>
      </c>
      <c r="D19" t="s">
        <v>28</v>
      </c>
      <c r="E19" t="s">
        <v>13</v>
      </c>
      <c r="F19" t="s">
        <v>418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Late_Charge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2022-05-04T00:49:53Z</dcterms:modified>
</cp:coreProperties>
</file>