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Excel Fundamentals for Data Analysis\C1W5-Workbooks\"/>
    </mc:Choice>
  </mc:AlternateContent>
  <xr:revisionPtr revIDLastSave="0" documentId="13_ncr:1_{9FBB6B13-B689-49AC-9832-D2C119328B8C}" xr6:coauthVersionLast="47" xr6:coauthVersionMax="47" xr10:uidLastSave="{00000000-0000-0000-0000-000000000000}"/>
  <bookViews>
    <workbookView xWindow="-108" yWindow="-108" windowWidth="22080" windowHeight="13176" activeTab="2" xr2:uid="{00000000-000D-0000-FFFF-FFFF00000000}"/>
  </bookViews>
  <sheets>
    <sheet name="Instructions" sheetId="3" r:id="rId1"/>
    <sheet name="Inventory" sheetId="4" r:id="rId2"/>
    <sheet name="Quote" sheetId="5" r:id="rId3"/>
  </sheets>
  <definedNames>
    <definedName name="Category">Inventory!$Q$16:$Q$19</definedName>
    <definedName name="POST_TO">Inventory!$R$15:$U$15</definedName>
    <definedName name="POSTAGE">Inventory!$R$16:$U$19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5" l="1"/>
  <c r="J13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12" i="5"/>
  <c r="J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12" i="5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M5" i="4" a="1"/>
  <c r="M5" i="4"/>
  <c r="M4" i="4" a="1"/>
  <c r="M4" i="4"/>
  <c r="M6" i="4" a="1"/>
  <c r="M6" i="4"/>
  <c r="M7" i="4" a="1"/>
  <c r="M7" i="4"/>
  <c r="M8" i="4" a="1"/>
  <c r="M8" i="4"/>
  <c r="M9" i="4" a="1"/>
  <c r="M9" i="4"/>
  <c r="M10" i="4" a="1"/>
  <c r="M10" i="4"/>
  <c r="M11" i="4" a="1"/>
  <c r="M11" i="4"/>
  <c r="M12" i="4" a="1"/>
  <c r="M12" i="4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/>
  <c r="M21" i="4" a="1"/>
  <c r="M21" i="4"/>
  <c r="M22" i="4" a="1"/>
  <c r="M2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M30" i="4" a="1"/>
  <c r="M30" i="4"/>
  <c r="M31" i="4" a="1"/>
  <c r="M31" i="4"/>
  <c r="M32" i="4" a="1"/>
  <c r="M32" i="4"/>
  <c r="M33" i="4" a="1"/>
  <c r="M33" i="4"/>
  <c r="M34" i="4" a="1"/>
  <c r="M34" i="4"/>
  <c r="M35" i="4" a="1"/>
  <c r="M35" i="4"/>
  <c r="M36" i="4" a="1"/>
  <c r="M36" i="4"/>
  <c r="M37" i="4" a="1"/>
  <c r="M37" i="4"/>
  <c r="M38" i="4" a="1"/>
  <c r="M38" i="4"/>
  <c r="M39" i="4" a="1"/>
  <c r="M39" i="4"/>
  <c r="M40" i="4" a="1"/>
  <c r="M40" i="4"/>
  <c r="M41" i="4" a="1"/>
  <c r="M41" i="4"/>
  <c r="M42" i="4" a="1"/>
  <c r="M42" i="4"/>
  <c r="M43" i="4" a="1"/>
  <c r="M43" i="4"/>
  <c r="M44" i="4" a="1"/>
  <c r="M44" i="4"/>
  <c r="M45" i="4" a="1"/>
  <c r="M45" i="4"/>
  <c r="M46" i="4" a="1"/>
  <c r="M46" i="4"/>
  <c r="M47" i="4" a="1"/>
  <c r="M47" i="4"/>
  <c r="M48" i="4" a="1"/>
  <c r="M48" i="4"/>
  <c r="M49" i="4" a="1"/>
  <c r="M49" i="4"/>
  <c r="M50" i="4" a="1"/>
  <c r="M50" i="4"/>
  <c r="M51" i="4" a="1"/>
  <c r="M51" i="4"/>
  <c r="M52" i="4" a="1"/>
  <c r="M52" i="4"/>
  <c r="M53" i="4" a="1"/>
  <c r="M53" i="4"/>
  <c r="M54" i="4" a="1"/>
  <c r="M54" i="4"/>
  <c r="M55" i="4" a="1"/>
  <c r="M55" i="4"/>
  <c r="M56" i="4" a="1"/>
  <c r="M56" i="4"/>
  <c r="M57" i="4" a="1"/>
  <c r="M57" i="4"/>
  <c r="M58" i="4" a="1"/>
  <c r="M58" i="4"/>
  <c r="M59" i="4" a="1"/>
  <c r="M59" i="4"/>
  <c r="M60" i="4" a="1"/>
  <c r="M60" i="4"/>
  <c r="M61" i="4" a="1"/>
  <c r="M61" i="4"/>
  <c r="M62" i="4" a="1"/>
  <c r="M62" i="4"/>
  <c r="M63" i="4" a="1"/>
  <c r="M63" i="4"/>
  <c r="M64" i="4" a="1"/>
  <c r="M64" i="4"/>
  <c r="M65" i="4" a="1"/>
  <c r="M65" i="4"/>
  <c r="M66" i="4" a="1"/>
  <c r="M66" i="4"/>
  <c r="M67" i="4" a="1"/>
  <c r="M67" i="4"/>
  <c r="M68" i="4" a="1"/>
  <c r="M68" i="4"/>
  <c r="M69" i="4" a="1"/>
  <c r="M69" i="4"/>
  <c r="M70" i="4" a="1"/>
  <c r="M70" i="4"/>
  <c r="M71" i="4" a="1"/>
  <c r="M71" i="4"/>
  <c r="M72" i="4" a="1"/>
  <c r="M72" i="4"/>
  <c r="M73" i="4" a="1"/>
  <c r="M73" i="4"/>
  <c r="M74" i="4" a="1"/>
  <c r="M74" i="4"/>
  <c r="M75" i="4" a="1"/>
  <c r="M75" i="4"/>
  <c r="M76" i="4" a="1"/>
  <c r="M76" i="4"/>
  <c r="M77" i="4" a="1"/>
  <c r="M77" i="4"/>
  <c r="M78" i="4" a="1"/>
  <c r="M78" i="4"/>
  <c r="M79" i="4" a="1"/>
  <c r="M79" i="4"/>
  <c r="M80" i="4" a="1"/>
  <c r="M80" i="4"/>
  <c r="M81" i="4" a="1"/>
  <c r="M81" i="4"/>
  <c r="M82" i="4" a="1"/>
  <c r="M82" i="4"/>
  <c r="M83" i="4" a="1"/>
  <c r="M83" i="4"/>
  <c r="M84" i="4" a="1"/>
  <c r="M84" i="4"/>
  <c r="M85" i="4" a="1"/>
  <c r="M85" i="4"/>
  <c r="M86" i="4" a="1"/>
  <c r="M86" i="4"/>
  <c r="M87" i="4" a="1"/>
  <c r="M87" i="4"/>
  <c r="M88" i="4" a="1"/>
  <c r="M88" i="4"/>
  <c r="M89" i="4" a="1"/>
  <c r="M89" i="4"/>
  <c r="M90" i="4" a="1"/>
  <c r="M90" i="4"/>
  <c r="M91" i="4" a="1"/>
  <c r="M91" i="4"/>
  <c r="M92" i="4" a="1"/>
  <c r="M92" i="4"/>
  <c r="M93" i="4" a="1"/>
  <c r="M93" i="4"/>
  <c r="M94" i="4" a="1"/>
  <c r="M94" i="4"/>
  <c r="M95" i="4" a="1"/>
  <c r="M95" i="4"/>
  <c r="M96" i="4" a="1"/>
  <c r="M96" i="4"/>
  <c r="M97" i="4" a="1"/>
  <c r="M97" i="4"/>
  <c r="M98" i="4" a="1"/>
  <c r="M98" i="4"/>
  <c r="M99" i="4" a="1"/>
  <c r="M99" i="4"/>
  <c r="M100" i="4" a="1"/>
  <c r="M100" i="4"/>
  <c r="M101" i="4" a="1"/>
  <c r="M101" i="4"/>
  <c r="M102" i="4" a="1"/>
  <c r="M102" i="4"/>
  <c r="M103" i="4" a="1"/>
  <c r="M103" i="4"/>
  <c r="M104" i="4" a="1"/>
  <c r="M104" i="4"/>
  <c r="M105" i="4" a="1"/>
  <c r="M105" i="4"/>
  <c r="M106" i="4" a="1"/>
  <c r="M106" i="4"/>
  <c r="M107" i="4" a="1"/>
  <c r="M107" i="4"/>
  <c r="M108" i="4" a="1"/>
  <c r="M108" i="4"/>
  <c r="M109" i="4" a="1"/>
  <c r="M109" i="4"/>
  <c r="M110" i="4" a="1"/>
  <c r="M110" i="4"/>
  <c r="M111" i="4" a="1"/>
  <c r="M111" i="4"/>
  <c r="M112" i="4" a="1"/>
  <c r="M112" i="4"/>
  <c r="M113" i="4" a="1"/>
  <c r="M113" i="4"/>
  <c r="M114" i="4" a="1"/>
  <c r="M114" i="4"/>
  <c r="M115" i="4" a="1"/>
  <c r="M115" i="4"/>
  <c r="M116" i="4" a="1"/>
  <c r="M116" i="4"/>
  <c r="M117" i="4" a="1"/>
  <c r="M117" i="4"/>
  <c r="M118" i="4" a="1"/>
  <c r="M118" i="4"/>
  <c r="M119" i="4" a="1"/>
  <c r="M119" i="4"/>
  <c r="M120" i="4" a="1"/>
  <c r="M120" i="4"/>
  <c r="M121" i="4" a="1"/>
  <c r="M121" i="4"/>
  <c r="M122" i="4" a="1"/>
  <c r="M122" i="4"/>
  <c r="M123" i="4" a="1"/>
  <c r="M123" i="4"/>
  <c r="M124" i="4" a="1"/>
  <c r="M124" i="4"/>
  <c r="M125" i="4" a="1"/>
  <c r="M125" i="4"/>
  <c r="M126" i="4" a="1"/>
  <c r="M126" i="4"/>
  <c r="M127" i="4" a="1"/>
  <c r="M127" i="4"/>
  <c r="M128" i="4" a="1"/>
  <c r="M128" i="4"/>
  <c r="M129" i="4" a="1"/>
  <c r="M129" i="4"/>
  <c r="M130" i="4" a="1"/>
  <c r="M130" i="4"/>
  <c r="M131" i="4" a="1"/>
  <c r="M131" i="4"/>
  <c r="M132" i="4" a="1"/>
  <c r="M132" i="4"/>
  <c r="M133" i="4" a="1"/>
  <c r="M133" i="4"/>
  <c r="M134" i="4" a="1"/>
  <c r="M134" i="4"/>
  <c r="M135" i="4" a="1"/>
  <c r="M135" i="4"/>
  <c r="M136" i="4" a="1"/>
  <c r="M136" i="4"/>
  <c r="M137" i="4" a="1"/>
  <c r="M137" i="4"/>
  <c r="M138" i="4" a="1"/>
  <c r="M138" i="4"/>
  <c r="M139" i="4" a="1"/>
  <c r="M139" i="4"/>
  <c r="M140" i="4" a="1"/>
  <c r="M140" i="4"/>
  <c r="M141" i="4" a="1"/>
  <c r="M141" i="4"/>
  <c r="M142" i="4" a="1"/>
  <c r="M142" i="4"/>
  <c r="M143" i="4" a="1"/>
  <c r="M143" i="4"/>
  <c r="M144" i="4" a="1"/>
  <c r="M144" i="4"/>
  <c r="M145" i="4" a="1"/>
  <c r="M145" i="4"/>
  <c r="M146" i="4" a="1"/>
  <c r="M146" i="4"/>
  <c r="M147" i="4" a="1"/>
  <c r="M147" i="4"/>
  <c r="M148" i="4" a="1"/>
  <c r="M148" i="4"/>
  <c r="M149" i="4" a="1"/>
  <c r="M149" i="4"/>
  <c r="M150" i="4" a="1"/>
  <c r="M150" i="4"/>
  <c r="M151" i="4" a="1"/>
  <c r="M151" i="4"/>
  <c r="M152" i="4" a="1"/>
  <c r="M152" i="4"/>
  <c r="M153" i="4" a="1"/>
  <c r="M153" i="4"/>
  <c r="M154" i="4" a="1"/>
  <c r="M154" i="4"/>
  <c r="M155" i="4" a="1"/>
  <c r="M155" i="4"/>
  <c r="M156" i="4" a="1"/>
  <c r="M156" i="4"/>
  <c r="M157" i="4" a="1"/>
  <c r="M157" i="4"/>
  <c r="M158" i="4" a="1"/>
  <c r="M158" i="4"/>
  <c r="M159" i="4" a="1"/>
  <c r="M159" i="4"/>
  <c r="M160" i="4" a="1"/>
  <c r="M160" i="4"/>
  <c r="M161" i="4" a="1"/>
  <c r="M161" i="4"/>
  <c r="M162" i="4" a="1"/>
  <c r="M162" i="4"/>
  <c r="M163" i="4" a="1"/>
  <c r="M163" i="4"/>
  <c r="M164" i="4" a="1"/>
  <c r="M164" i="4"/>
  <c r="M165" i="4" a="1"/>
  <c r="M165" i="4"/>
  <c r="M166" i="4" a="1"/>
  <c r="M166" i="4"/>
  <c r="M167" i="4" a="1"/>
  <c r="M167" i="4"/>
  <c r="M168" i="4" a="1"/>
  <c r="M168" i="4"/>
  <c r="M169" i="4" a="1"/>
  <c r="M169" i="4"/>
  <c r="M170" i="4" a="1"/>
  <c r="M170" i="4"/>
  <c r="M171" i="4" a="1"/>
  <c r="M171" i="4"/>
  <c r="M172" i="4" a="1"/>
  <c r="M172" i="4"/>
  <c r="M173" i="4" a="1"/>
  <c r="M173" i="4"/>
  <c r="M174" i="4" a="1"/>
  <c r="M174" i="4"/>
  <c r="M175" i="4" a="1"/>
  <c r="M175" i="4"/>
  <c r="M176" i="4" a="1"/>
  <c r="M176" i="4"/>
  <c r="M177" i="4" a="1"/>
  <c r="M177" i="4"/>
  <c r="M178" i="4" a="1"/>
  <c r="M178" i="4"/>
  <c r="M179" i="4" a="1"/>
  <c r="M179" i="4"/>
  <c r="M180" i="4" a="1"/>
  <c r="M180" i="4"/>
  <c r="M181" i="4" a="1"/>
  <c r="M181" i="4"/>
  <c r="M182" i="4" a="1"/>
  <c r="M182" i="4"/>
  <c r="M183" i="4" a="1"/>
  <c r="M183" i="4"/>
  <c r="M184" i="4" a="1"/>
  <c r="M184" i="4"/>
  <c r="M185" i="4" a="1"/>
  <c r="M185" i="4"/>
  <c r="M186" i="4" a="1"/>
  <c r="M186" i="4"/>
  <c r="M187" i="4" a="1"/>
  <c r="M187" i="4"/>
  <c r="M188" i="4" a="1"/>
  <c r="M188" i="4"/>
  <c r="M189" i="4" a="1"/>
  <c r="M189" i="4"/>
  <c r="M190" i="4" a="1"/>
  <c r="M190" i="4"/>
  <c r="M191" i="4" a="1"/>
  <c r="M191" i="4"/>
  <c r="M192" i="4" a="1"/>
  <c r="M192" i="4"/>
  <c r="M193" i="4" a="1"/>
  <c r="M193" i="4"/>
  <c r="M194" i="4" a="1"/>
  <c r="M194" i="4"/>
  <c r="M195" i="4" a="1"/>
  <c r="M195" i="4"/>
  <c r="M196" i="4" a="1"/>
  <c r="M196" i="4"/>
  <c r="M197" i="4" a="1"/>
  <c r="M197" i="4"/>
  <c r="M198" i="4" a="1"/>
  <c r="M198" i="4"/>
  <c r="M199" i="4" a="1"/>
  <c r="M199" i="4"/>
  <c r="M200" i="4" a="1"/>
  <c r="M200" i="4"/>
  <c r="M201" i="4" a="1"/>
  <c r="M201" i="4"/>
  <c r="M202" i="4" a="1"/>
  <c r="M202" i="4"/>
  <c r="M203" i="4" a="1"/>
  <c r="M203" i="4"/>
  <c r="M204" i="4" a="1"/>
  <c r="M204" i="4"/>
  <c r="M205" i="4" a="1"/>
  <c r="M205" i="4"/>
  <c r="M206" i="4" a="1"/>
  <c r="M206" i="4"/>
  <c r="M207" i="4" a="1"/>
  <c r="M207" i="4"/>
  <c r="M208" i="4" a="1"/>
  <c r="M208" i="4"/>
  <c r="M209" i="4" a="1"/>
  <c r="M209" i="4"/>
  <c r="M210" i="4" a="1"/>
  <c r="M210" i="4"/>
  <c r="M211" i="4" a="1"/>
  <c r="M211" i="4"/>
  <c r="M212" i="4" a="1"/>
  <c r="M212" i="4"/>
  <c r="M213" i="4" a="1"/>
  <c r="M213" i="4"/>
  <c r="M214" i="4" a="1"/>
  <c r="M214" i="4"/>
  <c r="M215" i="4" a="1"/>
  <c r="M215" i="4"/>
  <c r="M216" i="4" a="1"/>
  <c r="M216" i="4"/>
  <c r="M217" i="4" a="1"/>
  <c r="M217" i="4"/>
  <c r="M218" i="4" a="1"/>
  <c r="M218" i="4"/>
  <c r="M219" i="4" a="1"/>
  <c r="M219" i="4"/>
  <c r="M220" i="4" a="1"/>
  <c r="M220" i="4"/>
  <c r="M221" i="4" a="1"/>
  <c r="M221" i="4"/>
  <c r="M222" i="4" a="1"/>
  <c r="M222" i="4"/>
  <c r="M223" i="4" a="1"/>
  <c r="M223" i="4"/>
  <c r="M224" i="4" a="1"/>
  <c r="M224" i="4"/>
  <c r="M225" i="4" a="1"/>
  <c r="M225" i="4"/>
  <c r="M226" i="4" a="1"/>
  <c r="M226" i="4"/>
  <c r="M227" i="4" a="1"/>
  <c r="M227" i="4"/>
  <c r="M228" i="4" a="1"/>
  <c r="M228" i="4"/>
  <c r="M229" i="4" a="1"/>
  <c r="M229" i="4"/>
  <c r="M230" i="4" a="1"/>
  <c r="M230" i="4"/>
  <c r="M231" i="4" a="1"/>
  <c r="M231" i="4"/>
  <c r="M232" i="4" a="1"/>
  <c r="M232" i="4"/>
  <c r="M233" i="4" a="1"/>
  <c r="M233" i="4"/>
  <c r="M234" i="4" a="1"/>
  <c r="M234" i="4"/>
  <c r="M235" i="4" a="1"/>
  <c r="M235" i="4"/>
  <c r="M236" i="4" a="1"/>
  <c r="M236" i="4"/>
  <c r="M237" i="4" a="1"/>
  <c r="M237" i="4"/>
  <c r="M238" i="4" a="1"/>
  <c r="M238" i="4"/>
  <c r="M239" i="4" a="1"/>
  <c r="M239" i="4"/>
  <c r="M240" i="4" a="1"/>
  <c r="M240" i="4"/>
  <c r="M241" i="4" a="1"/>
  <c r="M241" i="4"/>
  <c r="M242" i="4" a="1"/>
  <c r="M242" i="4"/>
  <c r="M243" i="4" a="1"/>
  <c r="M243" i="4"/>
  <c r="M244" i="4" a="1"/>
  <c r="M244" i="4"/>
  <c r="M245" i="4" a="1"/>
  <c r="M245" i="4"/>
  <c r="M246" i="4" a="1"/>
  <c r="M246" i="4"/>
  <c r="M247" i="4" a="1"/>
  <c r="M247" i="4"/>
  <c r="M248" i="4" a="1"/>
  <c r="M248" i="4"/>
  <c r="M249" i="4" a="1"/>
  <c r="M249" i="4"/>
  <c r="M250" i="4" a="1"/>
  <c r="M250" i="4"/>
  <c r="M251" i="4" a="1"/>
  <c r="M251" i="4"/>
  <c r="M252" i="4" a="1"/>
  <c r="M252" i="4"/>
  <c r="M253" i="4" a="1"/>
  <c r="M253" i="4"/>
  <c r="M254" i="4" a="1"/>
  <c r="M254" i="4"/>
  <c r="M255" i="4" a="1"/>
  <c r="M255" i="4"/>
  <c r="M256" i="4" a="1"/>
  <c r="M256" i="4"/>
  <c r="M257" i="4" a="1"/>
  <c r="M257" i="4"/>
  <c r="M258" i="4" a="1"/>
  <c r="M258" i="4"/>
  <c r="M259" i="4" a="1"/>
  <c r="M259" i="4"/>
  <c r="M260" i="4" a="1"/>
  <c r="M260" i="4"/>
  <c r="M261" i="4" a="1"/>
  <c r="M261" i="4"/>
  <c r="M262" i="4" a="1"/>
  <c r="M262" i="4"/>
  <c r="M263" i="4" a="1"/>
  <c r="M263" i="4"/>
  <c r="M264" i="4" a="1"/>
  <c r="M264" i="4"/>
  <c r="M265" i="4" a="1"/>
  <c r="M265" i="4"/>
  <c r="M266" i="4" a="1"/>
  <c r="M266" i="4"/>
  <c r="M267" i="4" a="1"/>
  <c r="M267" i="4"/>
  <c r="M268" i="4" a="1"/>
  <c r="M268" i="4"/>
  <c r="M269" i="4" a="1"/>
  <c r="M269" i="4"/>
  <c r="M270" i="4" a="1"/>
  <c r="M270" i="4"/>
  <c r="M271" i="4" a="1"/>
  <c r="M271" i="4"/>
  <c r="M272" i="4" a="1"/>
  <c r="M272" i="4"/>
  <c r="M273" i="4" a="1"/>
  <c r="M273" i="4"/>
  <c r="M274" i="4" a="1"/>
  <c r="M274" i="4"/>
  <c r="M275" i="4" a="1"/>
  <c r="M275" i="4"/>
  <c r="M276" i="4" a="1"/>
  <c r="M276" i="4"/>
  <c r="M277" i="4" a="1"/>
  <c r="M277" i="4"/>
  <c r="M278" i="4" a="1"/>
  <c r="M278" i="4"/>
  <c r="M279" i="4" a="1"/>
  <c r="M279" i="4"/>
  <c r="M280" i="4" a="1"/>
  <c r="M280" i="4"/>
  <c r="M281" i="4" a="1"/>
  <c r="M281" i="4"/>
  <c r="M282" i="4" a="1"/>
  <c r="M282" i="4"/>
  <c r="M283" i="4" a="1"/>
  <c r="M283" i="4"/>
  <c r="M284" i="4" a="1"/>
  <c r="M284" i="4"/>
  <c r="M285" i="4" a="1"/>
  <c r="M285" i="4"/>
  <c r="M286" i="4" a="1"/>
  <c r="M286" i="4"/>
  <c r="M287" i="4" a="1"/>
  <c r="M287" i="4"/>
  <c r="M288" i="4" a="1"/>
  <c r="M288" i="4"/>
  <c r="M289" i="4" a="1"/>
  <c r="M289" i="4"/>
  <c r="M290" i="4" a="1"/>
  <c r="M290" i="4"/>
  <c r="M291" i="4" a="1"/>
  <c r="M291" i="4"/>
  <c r="M292" i="4" a="1"/>
  <c r="M292" i="4"/>
  <c r="M293" i="4" a="1"/>
  <c r="M293" i="4"/>
  <c r="M294" i="4" a="1"/>
  <c r="M294" i="4"/>
  <c r="M295" i="4" a="1"/>
  <c r="M295" i="4"/>
  <c r="M296" i="4" a="1"/>
  <c r="M296" i="4"/>
  <c r="M297" i="4" a="1"/>
  <c r="M297" i="4"/>
  <c r="M298" i="4" a="1"/>
  <c r="M298" i="4"/>
  <c r="M299" i="4" a="1"/>
  <c r="M299" i="4"/>
  <c r="M300" i="4" a="1"/>
  <c r="M300" i="4"/>
  <c r="M301" i="4" a="1"/>
  <c r="M301" i="4"/>
  <c r="M302" i="4" a="1"/>
  <c r="M302" i="4"/>
  <c r="M303" i="4" a="1"/>
  <c r="M303" i="4"/>
  <c r="M304" i="4" a="1"/>
  <c r="M304" i="4"/>
  <c r="M305" i="4" a="1"/>
  <c r="M305" i="4"/>
  <c r="M306" i="4" a="1"/>
  <c r="M306" i="4"/>
  <c r="M307" i="4" a="1"/>
  <c r="M307" i="4"/>
  <c r="M308" i="4" a="1"/>
  <c r="M308" i="4"/>
  <c r="M309" i="4" a="1"/>
  <c r="M309" i="4"/>
  <c r="M310" i="4" a="1"/>
  <c r="M310" i="4"/>
  <c r="M311" i="4" a="1"/>
  <c r="M311" i="4"/>
  <c r="M312" i="4" a="1"/>
  <c r="M312" i="4"/>
  <c r="M313" i="4" a="1"/>
  <c r="M313" i="4"/>
  <c r="M314" i="4" a="1"/>
  <c r="M314" i="4"/>
  <c r="M315" i="4" a="1"/>
  <c r="M315" i="4"/>
  <c r="M316" i="4" a="1"/>
  <c r="M316" i="4"/>
  <c r="M317" i="4" a="1"/>
  <c r="M317" i="4"/>
  <c r="M318" i="4" a="1"/>
  <c r="M318" i="4"/>
  <c r="M319" i="4" a="1"/>
  <c r="M319" i="4"/>
  <c r="M320" i="4" a="1"/>
  <c r="M320" i="4"/>
  <c r="M321" i="4" a="1"/>
  <c r="M321" i="4"/>
  <c r="M322" i="4" a="1"/>
  <c r="M322" i="4"/>
  <c r="M323" i="4" a="1"/>
  <c r="M323" i="4"/>
  <c r="M324" i="4" a="1"/>
  <c r="M324" i="4"/>
  <c r="M325" i="4" a="1"/>
  <c r="M325" i="4"/>
  <c r="M326" i="4" a="1"/>
  <c r="M326" i="4"/>
  <c r="M327" i="4" a="1"/>
  <c r="M327" i="4"/>
  <c r="M328" i="4" a="1"/>
  <c r="M328" i="4"/>
  <c r="M329" i="4" a="1"/>
  <c r="M329" i="4"/>
  <c r="M330" i="4" a="1"/>
  <c r="M330" i="4"/>
  <c r="M331" i="4" a="1"/>
  <c r="M331" i="4"/>
  <c r="M332" i="4" a="1"/>
  <c r="M332" i="4"/>
  <c r="M333" i="4" a="1"/>
  <c r="M333" i="4"/>
  <c r="M334" i="4" a="1"/>
  <c r="M334" i="4"/>
  <c r="M335" i="4" a="1"/>
  <c r="M335" i="4"/>
  <c r="M336" i="4" a="1"/>
  <c r="M336" i="4"/>
  <c r="M337" i="4" a="1"/>
  <c r="M337" i="4"/>
  <c r="M338" i="4" a="1"/>
  <c r="M338" i="4"/>
  <c r="M339" i="4" a="1"/>
  <c r="M339" i="4"/>
  <c r="M340" i="4" a="1"/>
  <c r="M340" i="4"/>
  <c r="M341" i="4" a="1"/>
  <c r="M341" i="4"/>
  <c r="M342" i="4" a="1"/>
  <c r="M342" i="4"/>
  <c r="M343" i="4" a="1"/>
  <c r="M343" i="4"/>
  <c r="M344" i="4" a="1"/>
  <c r="M344" i="4"/>
  <c r="M345" i="4" a="1"/>
  <c r="M345" i="4"/>
  <c r="M346" i="4" a="1"/>
  <c r="M346" i="4"/>
  <c r="M347" i="4" a="1"/>
  <c r="M347" i="4"/>
  <c r="M348" i="4" a="1"/>
  <c r="M348" i="4"/>
  <c r="M349" i="4" a="1"/>
  <c r="M349" i="4"/>
  <c r="M350" i="4" a="1"/>
  <c r="M350" i="4"/>
  <c r="M351" i="4" a="1"/>
  <c r="M351" i="4"/>
  <c r="M352" i="4" a="1"/>
  <c r="M352" i="4"/>
  <c r="M353" i="4" a="1"/>
  <c r="M353" i="4"/>
  <c r="M354" i="4" a="1"/>
  <c r="M354" i="4"/>
  <c r="M355" i="4" a="1"/>
  <c r="M355" i="4"/>
  <c r="M356" i="4" a="1"/>
  <c r="M356" i="4"/>
  <c r="M357" i="4" a="1"/>
  <c r="M357" i="4"/>
  <c r="M358" i="4" a="1"/>
  <c r="M358" i="4"/>
  <c r="M359" i="4" a="1"/>
  <c r="M359" i="4"/>
  <c r="M360" i="4" a="1"/>
  <c r="M360" i="4"/>
  <c r="M361" i="4" a="1"/>
  <c r="M361" i="4"/>
  <c r="M362" i="4" a="1"/>
  <c r="M362" i="4"/>
  <c r="M363" i="4" a="1"/>
  <c r="M363" i="4"/>
  <c r="M364" i="4" a="1"/>
  <c r="M364" i="4"/>
  <c r="M365" i="4" a="1"/>
  <c r="M365" i="4"/>
  <c r="M366" i="4" a="1"/>
  <c r="M366" i="4"/>
  <c r="M367" i="4" a="1"/>
  <c r="M367" i="4"/>
  <c r="M368" i="4" a="1"/>
  <c r="M368" i="4"/>
  <c r="M369" i="4" a="1"/>
  <c r="M369" i="4"/>
  <c r="M370" i="4" a="1"/>
  <c r="M370" i="4"/>
  <c r="M371" i="4" a="1"/>
  <c r="M371" i="4"/>
  <c r="M372" i="4" a="1"/>
  <c r="M372" i="4"/>
  <c r="M373" i="4" a="1"/>
  <c r="M373" i="4"/>
  <c r="M374" i="4" a="1"/>
  <c r="M374" i="4"/>
  <c r="M375" i="4" a="1"/>
  <c r="M375" i="4"/>
  <c r="M376" i="4" a="1"/>
  <c r="M376" i="4"/>
  <c r="M377" i="4" a="1"/>
  <c r="M377" i="4"/>
  <c r="M378" i="4" a="1"/>
  <c r="M378" i="4"/>
  <c r="M379" i="4" a="1"/>
  <c r="M379" i="4"/>
  <c r="M380" i="4" a="1"/>
  <c r="M380" i="4"/>
  <c r="M381" i="4" a="1"/>
  <c r="M381" i="4"/>
  <c r="M382" i="4" a="1"/>
  <c r="M382" i="4"/>
  <c r="M383" i="4" a="1"/>
  <c r="M383" i="4"/>
  <c r="M384" i="4" a="1"/>
  <c r="M384" i="4"/>
  <c r="M385" i="4" a="1"/>
  <c r="M385" i="4"/>
  <c r="M386" i="4" a="1"/>
  <c r="M386" i="4"/>
  <c r="M387" i="4" a="1"/>
  <c r="M387" i="4"/>
  <c r="M388" i="4" a="1"/>
  <c r="M388" i="4"/>
  <c r="M389" i="4" a="1"/>
  <c r="M389" i="4"/>
  <c r="M390" i="4" a="1"/>
  <c r="M390" i="4"/>
  <c r="M391" i="4" a="1"/>
  <c r="M391" i="4"/>
  <c r="M392" i="4" a="1"/>
  <c r="M392" i="4"/>
  <c r="M393" i="4" a="1"/>
  <c r="M393" i="4"/>
  <c r="M394" i="4" a="1"/>
  <c r="M394" i="4"/>
  <c r="M395" i="4" a="1"/>
  <c r="M395" i="4"/>
  <c r="M396" i="4" a="1"/>
  <c r="M396" i="4"/>
  <c r="M397" i="4" a="1"/>
  <c r="M397" i="4"/>
  <c r="M398" i="4" a="1"/>
  <c r="M398" i="4"/>
  <c r="M399" i="4" a="1"/>
  <c r="M399" i="4"/>
  <c r="M400" i="4" a="1"/>
  <c r="M400" i="4"/>
  <c r="M401" i="4" a="1"/>
  <c r="M401" i="4"/>
  <c r="M402" i="4" a="1"/>
  <c r="M402" i="4"/>
  <c r="M403" i="4" a="1"/>
  <c r="M403" i="4"/>
  <c r="M404" i="4" a="1"/>
  <c r="M404" i="4"/>
  <c r="M405" i="4" a="1"/>
  <c r="M405" i="4"/>
  <c r="M406" i="4" a="1"/>
  <c r="M406" i="4"/>
  <c r="M407" i="4" a="1"/>
  <c r="M407" i="4"/>
  <c r="M408" i="4" a="1"/>
  <c r="M408" i="4"/>
  <c r="M409" i="4" a="1"/>
  <c r="M409" i="4"/>
  <c r="M410" i="4" a="1"/>
  <c r="M410" i="4"/>
  <c r="M411" i="4" a="1"/>
  <c r="M411" i="4"/>
  <c r="M412" i="4" a="1"/>
  <c r="M412" i="4"/>
  <c r="M413" i="4" a="1"/>
  <c r="M413" i="4"/>
  <c r="M414" i="4" a="1"/>
  <c r="M414" i="4"/>
  <c r="M415" i="4" a="1"/>
  <c r="M415" i="4"/>
  <c r="M416" i="4" a="1"/>
  <c r="M416" i="4"/>
  <c r="M417" i="4" a="1"/>
  <c r="M417" i="4"/>
  <c r="M418" i="4" a="1"/>
  <c r="M418" i="4"/>
  <c r="M419" i="4" a="1"/>
  <c r="M419" i="4"/>
  <c r="M420" i="4" a="1"/>
  <c r="M420" i="4"/>
  <c r="M421" i="4" a="1"/>
  <c r="M421" i="4"/>
  <c r="M422" i="4" a="1"/>
  <c r="M422" i="4"/>
  <c r="M423" i="4" a="1"/>
  <c r="M423" i="4"/>
  <c r="M424" i="4" a="1"/>
  <c r="M424" i="4"/>
  <c r="M425" i="4" a="1"/>
  <c r="M425" i="4"/>
  <c r="M426" i="4" a="1"/>
  <c r="M426" i="4"/>
  <c r="M427" i="4" a="1"/>
  <c r="M427" i="4"/>
  <c r="M428" i="4" a="1"/>
  <c r="M428" i="4"/>
  <c r="M429" i="4" a="1"/>
  <c r="M429" i="4"/>
  <c r="M430" i="4" a="1"/>
  <c r="M430" i="4"/>
  <c r="M431" i="4" a="1"/>
  <c r="M431" i="4"/>
  <c r="M432" i="4" a="1"/>
  <c r="M432" i="4"/>
  <c r="M433" i="4" a="1"/>
  <c r="M433" i="4"/>
  <c r="M434" i="4" a="1"/>
  <c r="M434" i="4"/>
  <c r="M435" i="4" a="1"/>
  <c r="M435" i="4"/>
  <c r="M436" i="4" a="1"/>
  <c r="M436" i="4"/>
  <c r="M437" i="4" a="1"/>
  <c r="M437" i="4"/>
  <c r="M438" i="4" a="1"/>
  <c r="M438" i="4"/>
  <c r="M439" i="4" a="1"/>
  <c r="M439" i="4"/>
  <c r="M440" i="4" a="1"/>
  <c r="M440" i="4"/>
  <c r="M441" i="4" a="1"/>
  <c r="M441" i="4"/>
  <c r="M442" i="4" a="1"/>
  <c r="M442" i="4"/>
  <c r="M443" i="4" a="1"/>
  <c r="M443" i="4"/>
  <c r="M444" i="4" a="1"/>
  <c r="M444" i="4"/>
  <c r="M445" i="4" a="1"/>
  <c r="M445" i="4"/>
  <c r="M446" i="4" a="1"/>
  <c r="M446" i="4"/>
  <c r="M447" i="4" a="1"/>
  <c r="M447" i="4"/>
  <c r="M448" i="4" a="1"/>
  <c r="M448" i="4"/>
  <c r="M449" i="4" a="1"/>
  <c r="M449" i="4"/>
  <c r="M450" i="4" a="1"/>
  <c r="M450" i="4"/>
  <c r="M451" i="4" a="1"/>
  <c r="M451" i="4"/>
  <c r="M452" i="4" a="1"/>
  <c r="M452" i="4"/>
  <c r="M453" i="4" a="1"/>
  <c r="M453" i="4"/>
  <c r="M454" i="4" a="1"/>
  <c r="M454" i="4"/>
  <c r="M455" i="4" a="1"/>
  <c r="M455" i="4"/>
  <c r="M456" i="4" a="1"/>
  <c r="M456" i="4"/>
  <c r="M457" i="4" a="1"/>
  <c r="M457" i="4"/>
  <c r="M458" i="4" a="1"/>
  <c r="M458" i="4"/>
  <c r="M459" i="4" a="1"/>
  <c r="M459" i="4"/>
  <c r="M460" i="4" a="1"/>
  <c r="M460" i="4"/>
  <c r="M461" i="4" a="1"/>
  <c r="M461" i="4"/>
  <c r="M462" i="4" a="1"/>
  <c r="M462" i="4"/>
  <c r="M463" i="4" a="1"/>
  <c r="M463" i="4"/>
  <c r="M464" i="4" a="1"/>
  <c r="M464" i="4"/>
  <c r="M465" i="4" a="1"/>
  <c r="M465" i="4"/>
  <c r="M466" i="4" a="1"/>
  <c r="M466" i="4"/>
  <c r="M467" i="4" a="1"/>
  <c r="M467" i="4"/>
  <c r="M468" i="4" a="1"/>
  <c r="M468" i="4"/>
  <c r="M469" i="4" a="1"/>
  <c r="M469" i="4"/>
  <c r="M470" i="4" a="1"/>
  <c r="M470" i="4"/>
  <c r="M471" i="4" a="1"/>
  <c r="M471" i="4"/>
  <c r="M472" i="4" a="1"/>
  <c r="M472" i="4"/>
  <c r="M473" i="4" a="1"/>
  <c r="M473" i="4"/>
  <c r="M474" i="4" a="1"/>
  <c r="M474" i="4"/>
  <c r="M475" i="4" a="1"/>
  <c r="M475" i="4"/>
  <c r="M476" i="4" a="1"/>
  <c r="M476" i="4"/>
  <c r="M477" i="4" a="1"/>
  <c r="M477" i="4"/>
  <c r="M478" i="4" a="1"/>
  <c r="M478" i="4"/>
  <c r="M479" i="4" a="1"/>
  <c r="M479" i="4"/>
  <c r="M480" i="4" a="1"/>
  <c r="M480" i="4"/>
  <c r="M481" i="4" a="1"/>
  <c r="M481" i="4"/>
  <c r="M482" i="4" a="1"/>
  <c r="M482" i="4"/>
  <c r="M483" i="4" a="1"/>
  <c r="M483" i="4"/>
  <c r="M484" i="4" a="1"/>
  <c r="M484" i="4"/>
  <c r="M485" i="4" a="1"/>
  <c r="M485" i="4"/>
  <c r="M486" i="4" a="1"/>
  <c r="M486" i="4"/>
  <c r="M487" i="4" a="1"/>
  <c r="M487" i="4"/>
  <c r="M488" i="4" a="1"/>
  <c r="M488" i="4"/>
  <c r="M489" i="4" a="1"/>
  <c r="M489" i="4"/>
  <c r="M490" i="4" a="1"/>
  <c r="M490" i="4"/>
  <c r="M491" i="4" a="1"/>
  <c r="M491" i="4"/>
  <c r="M492" i="4" a="1"/>
  <c r="M492" i="4"/>
  <c r="M493" i="4" a="1"/>
  <c r="M493" i="4"/>
  <c r="M494" i="4" a="1"/>
  <c r="M494" i="4"/>
  <c r="M495" i="4" a="1"/>
  <c r="M495" i="4"/>
  <c r="M496" i="4" a="1"/>
  <c r="M496" i="4"/>
  <c r="M497" i="4" a="1"/>
  <c r="M497" i="4"/>
  <c r="M498" i="4" a="1"/>
  <c r="M498" i="4"/>
  <c r="M499" i="4" a="1"/>
  <c r="M499" i="4"/>
  <c r="M500" i="4" a="1"/>
  <c r="M500" i="4"/>
  <c r="M501" i="4" a="1"/>
  <c r="M501" i="4"/>
  <c r="M502" i="4" a="1"/>
  <c r="M502" i="4"/>
  <c r="M503" i="4" a="1"/>
  <c r="M503" i="4"/>
  <c r="M504" i="4" a="1"/>
  <c r="M504" i="4"/>
  <c r="M505" i="4" a="1"/>
  <c r="M505" i="4"/>
  <c r="M506" i="4" a="1"/>
  <c r="M506" i="4"/>
  <c r="M507" i="4" a="1"/>
  <c r="M507" i="4"/>
  <c r="M508" i="4" a="1"/>
  <c r="M508" i="4"/>
  <c r="M509" i="4" a="1"/>
  <c r="M509" i="4"/>
  <c r="M510" i="4" a="1"/>
  <c r="M510" i="4"/>
  <c r="M511" i="4" a="1"/>
  <c r="M511" i="4"/>
  <c r="M512" i="4" a="1"/>
  <c r="M512" i="4"/>
  <c r="M513" i="4" a="1"/>
  <c r="M513" i="4"/>
  <c r="M514" i="4" a="1"/>
  <c r="M514" i="4"/>
  <c r="M515" i="4" a="1"/>
  <c r="M515" i="4"/>
  <c r="M516" i="4" a="1"/>
  <c r="M516" i="4"/>
  <c r="M517" i="4" a="1"/>
  <c r="M517" i="4"/>
  <c r="M518" i="4" a="1"/>
  <c r="M518" i="4"/>
  <c r="M519" i="4" a="1"/>
  <c r="M519" i="4"/>
  <c r="M520" i="4" a="1"/>
  <c r="M520" i="4"/>
  <c r="M521" i="4" a="1"/>
  <c r="M521" i="4"/>
  <c r="M522" i="4" a="1"/>
  <c r="M522" i="4"/>
  <c r="M523" i="4" a="1"/>
  <c r="M523" i="4"/>
  <c r="M524" i="4" a="1"/>
  <c r="M524" i="4"/>
  <c r="M525" i="4" a="1"/>
  <c r="M525" i="4"/>
  <c r="M526" i="4" a="1"/>
  <c r="M526" i="4"/>
  <c r="M527" i="4" a="1"/>
  <c r="M527" i="4"/>
  <c r="M528" i="4" a="1"/>
  <c r="M528" i="4"/>
  <c r="M529" i="4" a="1"/>
  <c r="M529" i="4"/>
  <c r="M530" i="4" a="1"/>
  <c r="M530" i="4"/>
  <c r="M531" i="4" a="1"/>
  <c r="M531" i="4"/>
  <c r="M532" i="4" a="1"/>
  <c r="M532" i="4"/>
  <c r="M533" i="4" a="1"/>
  <c r="M533" i="4"/>
  <c r="M534" i="4" a="1"/>
  <c r="M534" i="4"/>
  <c r="M535" i="4" a="1"/>
  <c r="M535" i="4"/>
  <c r="M536" i="4" a="1"/>
  <c r="M536" i="4"/>
  <c r="M537" i="4" a="1"/>
  <c r="M537" i="4"/>
  <c r="M538" i="4" a="1"/>
  <c r="M538" i="4"/>
  <c r="M539" i="4" a="1"/>
  <c r="M539" i="4"/>
  <c r="M540" i="4" a="1"/>
  <c r="M540" i="4"/>
  <c r="M541" i="4" a="1"/>
  <c r="M541" i="4"/>
  <c r="M542" i="4" a="1"/>
  <c r="M542" i="4"/>
  <c r="M543" i="4" a="1"/>
  <c r="M543" i="4"/>
  <c r="M544" i="4" a="1"/>
  <c r="M544" i="4"/>
  <c r="M545" i="4" a="1"/>
  <c r="M545" i="4"/>
  <c r="M546" i="4" a="1"/>
  <c r="M546" i="4"/>
  <c r="M547" i="4" a="1"/>
  <c r="M547" i="4"/>
  <c r="M548" i="4" a="1"/>
  <c r="M548" i="4"/>
  <c r="M549" i="4" a="1"/>
  <c r="M549" i="4"/>
  <c r="M550" i="4" a="1"/>
  <c r="M550" i="4"/>
  <c r="M551" i="4" a="1"/>
  <c r="M551" i="4"/>
  <c r="M552" i="4" a="1"/>
  <c r="M55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J3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<sst xmlns="http://schemas.openxmlformats.org/spreadsheetml/2006/main" count="2862" uniqueCount="1191">
  <si>
    <t>Instructions</t>
  </si>
  <si>
    <t>b)</t>
  </si>
  <si>
    <t>Hint</t>
  </si>
  <si>
    <t>3)</t>
  </si>
  <si>
    <t>2)</t>
  </si>
  <si>
    <t>4a)</t>
  </si>
  <si>
    <t>6)</t>
  </si>
  <si>
    <t>7a)</t>
  </si>
  <si>
    <t>8a)</t>
  </si>
  <si>
    <t>9)</t>
  </si>
  <si>
    <t>10a)</t>
  </si>
  <si>
    <t>c)</t>
  </si>
  <si>
    <t>Item Code</t>
  </si>
  <si>
    <t>Item Description</t>
  </si>
  <si>
    <t>Category</t>
  </si>
  <si>
    <t>Num In Stock</t>
  </si>
  <si>
    <t>On Backorder</t>
  </si>
  <si>
    <t>Cost Price</t>
  </si>
  <si>
    <t>Premium?</t>
  </si>
  <si>
    <t>Retail Price</t>
  </si>
  <si>
    <t>Reorder?</t>
  </si>
  <si>
    <t xml:space="preserve">Standard Markup: </t>
  </si>
  <si>
    <t/>
  </si>
  <si>
    <t xml:space="preserve">Premium Markup: </t>
  </si>
  <si>
    <t>D</t>
  </si>
  <si>
    <t>Y</t>
  </si>
  <si>
    <t xml:space="preserve">Minimum Stock Level: </t>
  </si>
  <si>
    <t>C</t>
  </si>
  <si>
    <t>B</t>
  </si>
  <si>
    <t>A</t>
  </si>
  <si>
    <t>E1M-BX-79394</t>
  </si>
  <si>
    <t>1000Base-BXD SFP, 1490nm, SMF, &amp; LC. Connect only to an E1MG-BXU.</t>
  </si>
  <si>
    <t>E1M-LH-78351</t>
  </si>
  <si>
    <t>1000Base-LX SMF SFP LC</t>
  </si>
  <si>
    <t>E1M-SX-53214</t>
  </si>
  <si>
    <t>1000Base-SX MMF SFP LC</t>
  </si>
  <si>
    <t>E1M-SX-57975</t>
  </si>
  <si>
    <t>1000Base-SX MMF SFP MTRJ</t>
  </si>
  <si>
    <t>E1M-SX-82305</t>
  </si>
  <si>
    <t>1000Base-SX, SFP, MMF &amp; LC.</t>
  </si>
  <si>
    <t>E1M-TX-48613</t>
  </si>
  <si>
    <t>1000BASE-TX Copper, RJ-45</t>
  </si>
  <si>
    <t>E1M-10-75822</t>
  </si>
  <si>
    <t>100Base-BXD SFP, 1490nm, SMF, &amp; LC. Connect only to an E1MG-100BXU.</t>
  </si>
  <si>
    <t>100Base-BXU SFP, 1310nm, SMF, &amp; LC. Connect only to an E1MG-100BXD.</t>
  </si>
  <si>
    <t>E1M-10-52624</t>
  </si>
  <si>
    <t>E1M-10-77189</t>
  </si>
  <si>
    <t>100Base-FX SFP, MMF &amp; LC.</t>
  </si>
  <si>
    <t>100BaseFX-IR, SMF, LC, 15Km</t>
  </si>
  <si>
    <t>E1M-10-49784</t>
  </si>
  <si>
    <t>E1M-10-31986</t>
  </si>
  <si>
    <t>100BaseFX-LR, SMF, LC, 40Km</t>
  </si>
  <si>
    <t>10G-XN-42341</t>
  </si>
  <si>
    <t>10GBASE-LW 1310nm XENPAK WAN PHY optic OC-192</t>
  </si>
  <si>
    <t>10GBASE-LX4 WWDM XENPAK LAN PHY 300m MMF 10km SMF</t>
  </si>
  <si>
    <t>10G-XN-50201</t>
  </si>
  <si>
    <t>10GbE ER XFP optics, SMF, LC connector</t>
  </si>
  <si>
    <t>10G-XF-79177</t>
  </si>
  <si>
    <t>10G-XF-96371</t>
  </si>
  <si>
    <t>10GbE LR XFP, SMF, LC</t>
  </si>
  <si>
    <t>10GbE SR XFP, MMF, LC</t>
  </si>
  <si>
    <t>10G-XF-98881</t>
  </si>
  <si>
    <t>10G-CX4 XFP, 15m CX4</t>
  </si>
  <si>
    <t>10G-XF-60407</t>
  </si>
  <si>
    <t>10G-XN-41331</t>
  </si>
  <si>
    <t xml:space="preserve">10G-ZR DWDM, XENPAK, 80km, 1530.33 nm, Ch. 59, SC </t>
  </si>
  <si>
    <t>10G-XN-85053</t>
  </si>
  <si>
    <t xml:space="preserve">10G-ZR DWDM, XENPAK, 80km, 1531.12 nm, Ch. 58, SC </t>
  </si>
  <si>
    <t>10G-XN-97214</t>
  </si>
  <si>
    <t xml:space="preserve">10G-ZR DWDM, XENPAK, 80km, 1531.90 nm, Ch. 57, SC </t>
  </si>
  <si>
    <t>10G-XN-59612</t>
  </si>
  <si>
    <t xml:space="preserve">10G-ZR DWDM, XENPAK, 80km, 1532.68 nm, Ch. 56, SC </t>
  </si>
  <si>
    <t>10G-XN-73907</t>
  </si>
  <si>
    <t xml:space="preserve">10G-ZR DWDM, XENPAK, 80km, 1533.47 nm, Ch. 55, SC </t>
  </si>
  <si>
    <t>10G-XN-47966</t>
  </si>
  <si>
    <t xml:space="preserve">10G-ZR DWDM, XENPAK, 80km, 1534.25 nm, Ch. 54, SC </t>
  </si>
  <si>
    <t>10G-XN-54920</t>
  </si>
  <si>
    <t xml:space="preserve">10G-ZR DWDM, XENPAK, 80km, 1535.04 nm, Ch. 53, SC </t>
  </si>
  <si>
    <t>10G-XN-33524</t>
  </si>
  <si>
    <t xml:space="preserve">10G-ZR DWDM, XENPAK, 80km, 1535.82 nm, Ch. 52, SC </t>
  </si>
  <si>
    <t>10G-XN-51154</t>
  </si>
  <si>
    <t xml:space="preserve">10G-ZR DWDM, XENPAK, 80km, 1536.61 nm, Ch. 51, SC </t>
  </si>
  <si>
    <t>10G-XN-70648</t>
  </si>
  <si>
    <t xml:space="preserve">10G-ZR DWDM, XENPAK, 80km, 1537.40 nm, Ch. 50, SC </t>
  </si>
  <si>
    <t>10G-XN-95639</t>
  </si>
  <si>
    <t xml:space="preserve">10G-ZR DWDM, XENPAK, 80km, 1538.19 nm, Ch. 49, SC </t>
  </si>
  <si>
    <t>10G-XN-57615</t>
  </si>
  <si>
    <t xml:space="preserve">10G-ZR DWDM, XENPAK, 80km, 1538.98 nm, Ch. 48, SC </t>
  </si>
  <si>
    <t>10G-XN-30883</t>
  </si>
  <si>
    <t xml:space="preserve">10G-ZR DWDM, XENPAK, 80km, 1539.77 nm, Ch. 47, SC </t>
  </si>
  <si>
    <t>10G-XN-79323</t>
  </si>
  <si>
    <t xml:space="preserve">10G-ZR DWDM, XENPAK, 80km, 1540.56 nm, Ch. 46, SC </t>
  </si>
  <si>
    <t>10G-XN-54006</t>
  </si>
  <si>
    <t xml:space="preserve">10G-ZR DWDM, XENPAK, 80km, 1541.35 nm, Ch. 45, SC </t>
  </si>
  <si>
    <t>10G-XN-70472</t>
  </si>
  <si>
    <t xml:space="preserve">10G-ZR DWDM, XENPAK, 80km, 1542.14 nm, Ch. 44, SC </t>
  </si>
  <si>
    <t>10G-XN-95504</t>
  </si>
  <si>
    <t xml:space="preserve">10G-ZR DWDM, XENPAK, 80km, 1542.94 nm, Ch. 43, SC </t>
  </si>
  <si>
    <t>10G-XN-78158</t>
  </si>
  <si>
    <t xml:space="preserve">10G-ZR DWDM, XENPAK, 80km, 1543.73 nm, Ch. 42, SC </t>
  </si>
  <si>
    <t>10G-XN-30850</t>
  </si>
  <si>
    <t xml:space="preserve">10G-ZR DWDM, XENPAK, 80km, 1544.53 nm, Ch. 41, SC </t>
  </si>
  <si>
    <t>10G-XN-79377</t>
  </si>
  <si>
    <t xml:space="preserve">10G-ZR DWDM, XENPAK, 80km, 1545.32 nm, Ch. 40, SC </t>
  </si>
  <si>
    <t>10G-XN-58052</t>
  </si>
  <si>
    <t xml:space="preserve">10G-ZR DWDM, XENPAK, 80km, 1546.12 nm, Ch. 39, SC </t>
  </si>
  <si>
    <t>10G-XN-29518</t>
  </si>
  <si>
    <t xml:space="preserve">10G-ZR DWDM, XENPAK, 80km, 1546.92 nm, Ch. 38, SC </t>
  </si>
  <si>
    <t>10G-XN-25417</t>
  </si>
  <si>
    <t xml:space="preserve">10G-ZR DWDM, XENPAK, 80km, 1547.72 nm, Ch. 37, SC </t>
  </si>
  <si>
    <t>10G-XN-63221</t>
  </si>
  <si>
    <t xml:space="preserve">10G-ZR DWDM, XENPAK, 80km, 1548.51 nm, Ch. 36, SC </t>
  </si>
  <si>
    <t>10G-XN-28248</t>
  </si>
  <si>
    <t xml:space="preserve">10G-ZR DWDM, XENPAK, 80km, 1549.32 nm, Ch. 35, SC </t>
  </si>
  <si>
    <t>10G-XN-50561</t>
  </si>
  <si>
    <t xml:space="preserve">10G-ZR DWDM, XENPAK, 80km, 1550.12 nm, Ch. 34, SC </t>
  </si>
  <si>
    <t>10G-XN-85916</t>
  </si>
  <si>
    <t xml:space="preserve">10G-ZR DWDM, XENPAK, 80km, 1550.92 nm, Ch. 33, SC </t>
  </si>
  <si>
    <t>10G-XN-40336</t>
  </si>
  <si>
    <t xml:space="preserve">10G-ZR DWDM, XENPAK, 80km, 1551.72 nm, Ch. 32, SC </t>
  </si>
  <si>
    <t>10G-XN-29374</t>
  </si>
  <si>
    <t xml:space="preserve">10G-ZR DWDM, XENPAK, 80km, 1552.52 nm, Ch. 31, SC </t>
  </si>
  <si>
    <t>10G-XN-87229</t>
  </si>
  <si>
    <t xml:space="preserve">10G-ZR DWDM, XENPAK, 80km, 1553.33 nm, Ch. 30, SC </t>
  </si>
  <si>
    <t>10G-XN-23795</t>
  </si>
  <si>
    <t xml:space="preserve">10G-ZR DWDM, XENPAK, 80km, 1554.13 nm, Ch. 29, SC </t>
  </si>
  <si>
    <t>10G-XN-46049</t>
  </si>
  <si>
    <t xml:space="preserve">10G-ZR DWDM, XENPAK, 80km, 1554.94 nm, Ch. 28, SC </t>
  </si>
  <si>
    <t>10G-XN-65751</t>
  </si>
  <si>
    <t xml:space="preserve">10G-ZR DWDM, XENPAK, 80km, 1555.75 nm, Ch. 27, SC </t>
  </si>
  <si>
    <t>10G-XN-49890</t>
  </si>
  <si>
    <t xml:space="preserve">10G-ZR DWDM, XENPAK, 80km, 1556.55 nm, Ch. 26, SC </t>
  </si>
  <si>
    <t>10G-XN-62723</t>
  </si>
  <si>
    <t xml:space="preserve">10G-ZR DWDM, XENPAK, 80km, 1557.36 nm, Ch. 25, SC </t>
  </si>
  <si>
    <t>10G-XN-60042</t>
  </si>
  <si>
    <t xml:space="preserve">10G-ZR DWDM, XENPAK, 80km, 1558.17 nm, Ch. 24, SC </t>
  </si>
  <si>
    <t>10G-XN-88383</t>
  </si>
  <si>
    <t xml:space="preserve">10G-ZR DWDM, XENPAK, 80km, 1558.98 nm, Ch. 23, SC </t>
  </si>
  <si>
    <t>10G-XN-29379</t>
  </si>
  <si>
    <t xml:space="preserve">10G-ZR DWDM, XENPAK, 80km, 1559.79 nm, Ch. 22, SC </t>
  </si>
  <si>
    <t>10G-XN-49414</t>
  </si>
  <si>
    <t xml:space="preserve">10G-ZR DWDM, XENPAK, 80km, 1560.61 nm, Ch. 21, SC </t>
  </si>
  <si>
    <t>10G-XN-81291</t>
  </si>
  <si>
    <t xml:space="preserve">10G-ZR DWDM, XENPAK, 80km, 1561.42 nm, Ch. 20, SC </t>
  </si>
  <si>
    <t xml:space="preserve">10G-ZR DWDM, XFP, 80km, 1532.68 nm, Ch. 56, LC </t>
  </si>
  <si>
    <t>10G-XF-67861</t>
  </si>
  <si>
    <t>10G-XF-63068</t>
  </si>
  <si>
    <t xml:space="preserve">10G-ZR DWDM, XFP, 80km, 1533.47 nm, Ch. 55, LC </t>
  </si>
  <si>
    <t xml:space="preserve">10G-ZR DWDM, XFP, 80km, 1534.25 nm, Ch. 54, LC </t>
  </si>
  <si>
    <t>10G-XF-61147</t>
  </si>
  <si>
    <t>10G-XF-88654</t>
  </si>
  <si>
    <t xml:space="preserve">10G-ZR DWDM, XFP, 80km, 1535.04 nm, Ch. 53, LC </t>
  </si>
  <si>
    <t xml:space="preserve">10G-ZR DWDM, XFP, 80km, 1535.82 nm, Ch. 52, LC </t>
  </si>
  <si>
    <t>10G-XF-65683</t>
  </si>
  <si>
    <t xml:space="preserve">10G-ZR DWDM, XFP, 80km, 1538.98 nm, Ch. 48, LC </t>
  </si>
  <si>
    <t>10G-XF-81033</t>
  </si>
  <si>
    <t>10G-XF-60676</t>
  </si>
  <si>
    <t xml:space="preserve">10G-ZR DWDM, XFP, 80km, 1539.77 nm, Ch. 47, LC </t>
  </si>
  <si>
    <t xml:space="preserve">10G-ZR DWDM, XFP, 80km, 1540.56 nm, Ch. 46, LC </t>
  </si>
  <si>
    <t>10G-XF-77871</t>
  </si>
  <si>
    <t>10G-XF-24498</t>
  </si>
  <si>
    <t xml:space="preserve">10G-ZR DWDM, XFP, 80km, 1541.35 nm, Ch. 45, LC </t>
  </si>
  <si>
    <t>10G-XF-95499</t>
  </si>
  <si>
    <t xml:space="preserve">10G-ZR DWDM, XFP, 80km, 1542.94 nm, Ch. 43, LC </t>
  </si>
  <si>
    <t xml:space="preserve">10G-ZR DWDM, XFP, 80km, 1543.73 nm, Ch. 42, LC </t>
  </si>
  <si>
    <t>10G-XF-71393</t>
  </si>
  <si>
    <t xml:space="preserve">10G-ZR DWDM, XFP, 80km, 1545.32 nm, Ch. 40, LC </t>
  </si>
  <si>
    <t>10G-XF-78448</t>
  </si>
  <si>
    <t>FTA-30-85564</t>
  </si>
  <si>
    <t>15-slot NEBS Fan Tray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</si>
  <si>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</si>
  <si>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</si>
  <si>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</si>
  <si>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</si>
  <si>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SI--GT-60710</t>
  </si>
  <si>
    <t>16-Port 100/1000 Mbps Copper ServerTRONGT C-Series 3-slot 2U chassis with 1BP WSM6-1 management</t>
  </si>
  <si>
    <t>SI--GT-58586</t>
  </si>
  <si>
    <t>16-Port 100/1000 Mbps Copper ServerTRONGT E-Series with 1BP WSM6-1</t>
  </si>
  <si>
    <t>16-port 100/1000Base-T (RJ45) ServerTRON NetCore Module</t>
  </si>
  <si>
    <t>J-B-B1-65928</t>
  </si>
  <si>
    <t>J-B-B1-88944</t>
  </si>
  <si>
    <t>16-port 1000Base-X (SFP) ServerTRON NetCore Module</t>
  </si>
  <si>
    <t>F1G-CZ-71380</t>
  </si>
  <si>
    <t>1-p 1000Base-SX Uplink</t>
  </si>
  <si>
    <t>B10-CZ-71520</t>
  </si>
  <si>
    <t>1-port 10GbE Base</t>
  </si>
  <si>
    <t>X4--1X-30218</t>
  </si>
  <si>
    <t>1-port 10GbE XFP module</t>
  </si>
  <si>
    <t>FLS-1X-89837</t>
  </si>
  <si>
    <t xml:space="preserve">1-port XFP 10 Gigabit Ethernet module for the FLS 624 and the FLS 648. </t>
  </si>
  <si>
    <t>RX--BI-66560</t>
  </si>
  <si>
    <t>2 GB SIMM Memory Upgrade for RX-BI-MR Field Replacement Upgrade. This part is for upgrading RX-BI-MR modules in the field from 512MB to 2GB SIMM.</t>
  </si>
  <si>
    <t>RX--BI-25868</t>
  </si>
  <si>
    <t>2 GB SIMM Upgrade Factory Configured.</t>
  </si>
  <si>
    <t>IP--AC-24288</t>
  </si>
  <si>
    <t>2.4 GHz 802.11 b/g Ceiling Mount Bi-directional Antenna (4 dBi) for TRONPoint Mobility Series AP200 Access Point - 0.5 foot pigtail and mounting hardware included</t>
  </si>
  <si>
    <t>IP--AC-51853</t>
  </si>
  <si>
    <t>2.4 GHz 802.11 b/g Ceiling Mount Omindirectional Antenna (5.5 dBi) for TRONPoint Mobility Series AP200 Access Point - 3 foot pigtail and mounting hardware included</t>
  </si>
  <si>
    <t>IP--AC-78904</t>
  </si>
  <si>
    <t>2.4 GHz 802.11 b/g Ceiling Mount Omindirectional Diversity Antenna (2.5 dBi) for TRONPoint Mobility Series AP200 Access Point - 3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</si>
  <si>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</si>
  <si>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</si>
  <si>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IP--OD-59928</t>
  </si>
  <si>
    <t>2.4 GHZ Omni-Directional Patch Antenna</t>
  </si>
  <si>
    <t>EIF-A-64872</t>
  </si>
  <si>
    <t>20 FE/1000 + 4 C/F GbE</t>
  </si>
  <si>
    <t>RPS-CZ-88313</t>
  </si>
  <si>
    <t>220W, -48vDC power supply for ServerTRON 4G</t>
  </si>
  <si>
    <t>RPS-CZ-50378</t>
  </si>
  <si>
    <t>220W, AC power supply for ServerTRON 4G</t>
  </si>
  <si>
    <t>RPS-CZ-43868</t>
  </si>
  <si>
    <t>220W, AC PS for FES</t>
  </si>
  <si>
    <t>RPS-CZ-36179</t>
  </si>
  <si>
    <t>220W, DC PS for FES &amp; FWS4802</t>
  </si>
  <si>
    <t>FES-CZ-51280</t>
  </si>
  <si>
    <t>24p 2 C/F w 1 AC</t>
  </si>
  <si>
    <t>FES-DC-62571</t>
  </si>
  <si>
    <t>24p, 2 C/F &amp; 1 DC</t>
  </si>
  <si>
    <t>SI--GT-78231</t>
  </si>
  <si>
    <t>24-Port 10/100 and 4-port Gigabit (CF) ServerTRONGT C-Series 3-slot 2U Chassis with 1BP WSM6-1 management</t>
  </si>
  <si>
    <t>SX--FI-85241</t>
  </si>
  <si>
    <t xml:space="preserve">24-port 10/100/1000 Gigabit Ethernet for FastTRON </t>
  </si>
  <si>
    <t>SX--FI-95237</t>
  </si>
  <si>
    <t xml:space="preserve">24-port 10/100/1000 Gigabit Ethernet module for FastTRON </t>
  </si>
  <si>
    <t>RX--BI-46203</t>
  </si>
  <si>
    <t>24-port 10/100/1000Base-T, RJ45 BigTRON RX-Series</t>
  </si>
  <si>
    <t>SX--FI-91956</t>
  </si>
  <si>
    <t xml:space="preserve">24-port 100/1000 SFP based Fiber Ethernet  module for FastTRON </t>
  </si>
  <si>
    <t>RX--BI-75086</t>
  </si>
  <si>
    <t>24-port 100/1000 SFP module for BigTRON RX-Series</t>
  </si>
  <si>
    <t>SX--FI-63921</t>
  </si>
  <si>
    <t>24-port 100FX bundle</t>
  </si>
  <si>
    <t>RX--BI-62687</t>
  </si>
  <si>
    <t>24-port 1-GE SFP BigTRON RX-Series</t>
  </si>
  <si>
    <t>SX--FI-92529</t>
  </si>
  <si>
    <t xml:space="preserve">24-port SFP based Gigabit Ethernet  module for FastTRON </t>
  </si>
  <si>
    <t>F2G-CZ-62213</t>
  </si>
  <si>
    <t>2-p 1000Base-SX Uplink</t>
  </si>
  <si>
    <t>SI--GT-27017</t>
  </si>
  <si>
    <t>2-Port 10 Gigabit ServerTRONGT E-Series with 3BP WSM6</t>
  </si>
  <si>
    <t>SI--GT-23732</t>
  </si>
  <si>
    <t>2-Port 10 Gigabit ServerTRONGT E-Series with 3BP WSM6 (DC Power)</t>
  </si>
  <si>
    <t>B10-CZ-32084</t>
  </si>
  <si>
    <t>2-port 10GbE Base</t>
  </si>
  <si>
    <t>RX--BI-63971</t>
  </si>
  <si>
    <t>2-port 10GbE XFP BigTRON RX-Series</t>
  </si>
  <si>
    <t>FGS-2X-33711</t>
  </si>
  <si>
    <t>2-port 10GbE XFP module</t>
  </si>
  <si>
    <t>SX--FI-45323</t>
  </si>
  <si>
    <t>2-port CX4 FISX module bundle</t>
  </si>
  <si>
    <t>SI--GT-57055</t>
  </si>
  <si>
    <t>2-port Gigabit (mini GBIC) ServerTRONGT C-Series 3-slot 2U Chassis with 1BP WSM6-SSL-1 integrated SSL management</t>
  </si>
  <si>
    <t>SI--GT-92531</t>
  </si>
  <si>
    <t>2-port Gigabit (SFP) ServerTRONGT C-Series 3-slot 2U Chassis with 1BP WSM6-1 management</t>
  </si>
  <si>
    <t>J-B-B2-98322</t>
  </si>
  <si>
    <t>2-Port Gigabit NetCore Line Module (SFP).</t>
  </si>
  <si>
    <t>SI--GT-90241</t>
  </si>
  <si>
    <t>2-Port Gigabit ServerTRONGT E-Series with 1BP WSM6-1</t>
  </si>
  <si>
    <t>SI--GT-83881</t>
  </si>
  <si>
    <t>2-Port Gigabit ServerTRONGT E-Series with 1BP WSM6-1 (DC Power)</t>
  </si>
  <si>
    <t>SX--FI-70603</t>
  </si>
  <si>
    <t xml:space="preserve">2-port LAN/WAN XFP 10 Gigabit Ethernet module for FastTRON </t>
  </si>
  <si>
    <t>SX--FI-90397</t>
  </si>
  <si>
    <t xml:space="preserve">2-port XFP 10 Gigabit Ethernet module for FastTRON </t>
  </si>
  <si>
    <t>IP--AC-63954</t>
  </si>
  <si>
    <t>3 Foot RF Extension Cable: RP-SMA-MALE to RP-SMA-FEMALE for TRONPoint Mobility Series AP200 Access Point - Plenum rated</t>
  </si>
  <si>
    <t>PC--LC-96492</t>
  </si>
  <si>
    <t>3m MMF LC-SC Patch Cord</t>
  </si>
  <si>
    <t>PC--MT-40859</t>
  </si>
  <si>
    <t>3m MMF MTRJ-SC Patch Cord</t>
  </si>
  <si>
    <t>PC--LC-47610</t>
  </si>
  <si>
    <t>3m SMF LC-SC Patch Cord</t>
  </si>
  <si>
    <t>S35-S-32412</t>
  </si>
  <si>
    <t>3-slot 2U High ServerTRON chassis (no power supply and no management)</t>
  </si>
  <si>
    <t>S35-DC-25211</t>
  </si>
  <si>
    <t>3-slot 2U High ServerTRON chassis equipped with one -48V DC power supply (no management)</t>
  </si>
  <si>
    <t>S35-CZ-33904</t>
  </si>
  <si>
    <t>3-slot 2U High ServerTRON chassis equipped with one AC power supply (no management)</t>
  </si>
  <si>
    <t>SI3-PL-98898</t>
  </si>
  <si>
    <t>3-slot 2U High ServerTRON chassis equipped with one ultra high performance WSM7 and one -48V DC power supply</t>
  </si>
  <si>
    <t>SI3-PL-24983</t>
  </si>
  <si>
    <t>3-slot 2U High ServerTRON chassis equipped with one ultra high performance WSM7 and one AC power supply</t>
  </si>
  <si>
    <t>SI3-DC-69312</t>
  </si>
  <si>
    <t>3-slot 2U High ServerTRON chassis equipped with one WSM6 and one -48V DC power supply</t>
  </si>
  <si>
    <t>SI3-CZ-85269</t>
  </si>
  <si>
    <t>3-slot 2U High ServerTRON chassis equipped with one WSM6 and one AC power supply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</si>
  <si>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</si>
  <si>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</si>
  <si>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</si>
  <si>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</si>
  <si>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FES-PO-31560</t>
  </si>
  <si>
    <t>48 10/100B PoE, 2 SFP, 1 AC PS.</t>
  </si>
  <si>
    <t>FES-CZ-23915</t>
  </si>
  <si>
    <t>48p, 2 C/F &amp; 1 AC</t>
  </si>
  <si>
    <t>FES-DC-25460</t>
  </si>
  <si>
    <t>48p, 2 C/F &amp; 1 DC</t>
  </si>
  <si>
    <t>EIF-CZ-48270</t>
  </si>
  <si>
    <t>48-port 10/100/1000 with up to 4-port combo SFP slots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</si>
  <si>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</si>
  <si>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</si>
  <si>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RX--BI-54209</t>
  </si>
  <si>
    <t>4-port 10GbE XFP BigTRON RX-Series</t>
  </si>
  <si>
    <t>J-B-B4-47888</t>
  </si>
  <si>
    <t>4-Port Gigabit NetCore Line Module (SFP).</t>
  </si>
  <si>
    <t>SI--GT-77216</t>
  </si>
  <si>
    <t>4-Port Gigabit ServerTRONGT E-Series with 2BP WSM6-2</t>
  </si>
  <si>
    <t>SI--GT-29989</t>
  </si>
  <si>
    <t>4-Port Gigabit ServerTRONGT E-Series with 2BP WSM6-2 (DC Power)</t>
  </si>
  <si>
    <t>SI4-DC-55919</t>
  </si>
  <si>
    <t>4-slot -48V DC ServerTRON chassis with a WSM6 (Web Switching Management Module)</t>
  </si>
  <si>
    <t>RSK-30-99883</t>
  </si>
  <si>
    <t>4-Slot Center Mnt Rack Kit</t>
  </si>
  <si>
    <t>SI--GT-98112</t>
  </si>
  <si>
    <t>4-slot chassis equipped with WSM6-SSL-1 (Web Switching Management Module with ONE BP and integrated SSL acceleration), and one AC Power Supply</t>
  </si>
  <si>
    <t>SI--GT-96703</t>
  </si>
  <si>
    <t>4-slot chassis equipped with WSM6-SSL-2 (Web Switching Management Module with TWO BP and integrated SSL acceleration), and one AC Power Supply</t>
  </si>
  <si>
    <t>RMK-70-30529</t>
  </si>
  <si>
    <t>4-slot Rack Mount Kit</t>
  </si>
  <si>
    <t>SCI-CZ-46816</t>
  </si>
  <si>
    <t>4-slot SecureTRON chassis equipped with one AC power supply</t>
  </si>
  <si>
    <t>SCI-30-97413</t>
  </si>
  <si>
    <t>4-slot SecureTRON chassis equipped with one SSM6 (3BP) management module and one -48V DC power supply</t>
  </si>
  <si>
    <t>SCI-30-94150</t>
  </si>
  <si>
    <t>4-slot SecureTRON chassis equipped with one SSM6 (3BP) management module and one AC power supply</t>
  </si>
  <si>
    <t>SCI-10-70917</t>
  </si>
  <si>
    <t>4-slot SecureTRON chassis equipped with one SSM6-1 (1BP) management module and one -48V DC power supply</t>
  </si>
  <si>
    <t>SCI-10-61240</t>
  </si>
  <si>
    <t>4-slot SecureTRON chassis equipped with one SSM6-1 (1BP) management module and one AC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</si>
  <si>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</si>
  <si>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</si>
  <si>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</si>
  <si>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</si>
  <si>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</si>
  <si>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</si>
  <si>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</si>
  <si>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</si>
  <si>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SI4-PL-55295</t>
  </si>
  <si>
    <t>4-slot ServerTRON chassis equipped with one ultra high performance WSM7 and one -48V DC power supply</t>
  </si>
  <si>
    <t>SI4-PL-53518</t>
  </si>
  <si>
    <t>4-slot ServerTRON chassis equipped with one ultra high performance WSM7 and one AC power supply</t>
  </si>
  <si>
    <t>SI4-CZ-80367</t>
  </si>
  <si>
    <t>4-slot ServerTRON chassis with a WSM6 (Web Switching Management Module)</t>
  </si>
  <si>
    <t>S45-DC-91149</t>
  </si>
  <si>
    <t>4-slot ServerTRON chassis with single -48V DC power supply</t>
  </si>
  <si>
    <t>S45-CZ-54534</t>
  </si>
  <si>
    <t>4-slot ServerTRON chassis with single AC power supply</t>
  </si>
  <si>
    <t>S45-S-71763</t>
  </si>
  <si>
    <t>4-slot ServerTRON SPARE chassis, NO Power supply</t>
  </si>
  <si>
    <t>CAB-CX-65607</t>
  </si>
  <si>
    <t>50cm (0.5m) CX4 Cable</t>
  </si>
  <si>
    <t>RPS-CZ-65004</t>
  </si>
  <si>
    <t>550W, -48vDC PS (BI)</t>
  </si>
  <si>
    <t>RPS-CZ-57361</t>
  </si>
  <si>
    <t>600W,  AC PS FES-PO Only</t>
  </si>
  <si>
    <t>RPS-FG-63218</t>
  </si>
  <si>
    <t>600W,  AC PS FGS Only</t>
  </si>
  <si>
    <t>RPS-FG-33746</t>
  </si>
  <si>
    <t>600W,  DC PS FGS Only</t>
  </si>
  <si>
    <t>RPS-CZ-69263</t>
  </si>
  <si>
    <t>600W, AC power supply for 3-slot 2U high compact ServerTRON chassis only (GT-C and 350)</t>
  </si>
  <si>
    <t>RPS-FE-30656</t>
  </si>
  <si>
    <t>600W, DC power supply for FES-PO only</t>
  </si>
  <si>
    <t>E1M-CW-32246</t>
  </si>
  <si>
    <t>80Km, 1470nm, LC connector</t>
  </si>
  <si>
    <t>E1M-CW-78899</t>
  </si>
  <si>
    <t>80Km, 1490nm, LC connector</t>
  </si>
  <si>
    <t>E1M-CW-72258</t>
  </si>
  <si>
    <t>80Km, 1510nm, LC connector</t>
  </si>
  <si>
    <t>E1M-CW-28966</t>
  </si>
  <si>
    <t>80Km, 1530nm, LC connector</t>
  </si>
  <si>
    <t>E1M-CW-36738</t>
  </si>
  <si>
    <t>80Km, 1550nm, LC connector</t>
  </si>
  <si>
    <t>E1M-CW-40232</t>
  </si>
  <si>
    <t>80Km, 1570nm, LC connector</t>
  </si>
  <si>
    <t>E1M-CW-28783</t>
  </si>
  <si>
    <t>80Km, 1590nm, LC connector</t>
  </si>
  <si>
    <t>E1M-CW-31995</t>
  </si>
  <si>
    <t>80Km, 1610nm, LC connector</t>
  </si>
  <si>
    <t>10G-XN-58059</t>
  </si>
  <si>
    <t>850NM  XENPAK optic</t>
  </si>
  <si>
    <t>10G-XN-49419</t>
  </si>
  <si>
    <t>850nm XENPAK optic</t>
  </si>
  <si>
    <t>J-B-Bx-99285</t>
  </si>
  <si>
    <t>8-port SFP ServerTRON NetCore Module</t>
  </si>
  <si>
    <t>SI8-DC-98556</t>
  </si>
  <si>
    <t>8-slot -48V DC ServerTRON chassis with a WSM6 (Web Switching Management Module)</t>
  </si>
  <si>
    <t>RMK-70-71963</t>
  </si>
  <si>
    <t xml:space="preserve">8-slot Rack Mount Kit </t>
  </si>
  <si>
    <t>SI8-PL-79485</t>
  </si>
  <si>
    <t>8-slot ServerTRON chassis equipped with one ultra high performance WSM7 and one -48V DC power supply</t>
  </si>
  <si>
    <t>SI8-PL-53683</t>
  </si>
  <si>
    <t>8-slot ServerTRON chassis equipped with one ultra high performance WSM7 and one AC power supply</t>
  </si>
  <si>
    <t>SI8-CZ-85980</t>
  </si>
  <si>
    <t>8-slot ServerTRON chassis with a WSM6 (Web Switching Management Module)</t>
  </si>
  <si>
    <t>S85-DC-73591</t>
  </si>
  <si>
    <t>8-slot ServerTRON chassis with single -48V DC power supply</t>
  </si>
  <si>
    <t>S85-CZ-26210</t>
  </si>
  <si>
    <t>8-slot ServerTRON chassis with single AC power supply</t>
  </si>
  <si>
    <t>S85-S-28330</t>
  </si>
  <si>
    <t>8-slot ServerTRON SPARE chassis, NO Power supply</t>
  </si>
  <si>
    <t>SX--AC-54182</t>
  </si>
  <si>
    <t xml:space="preserve">90-240 VAC power supply for FastTRON </t>
  </si>
  <si>
    <t>FES-CZ-65136</t>
  </si>
  <si>
    <t>96p, 4 C/F &amp; AC</t>
  </si>
  <si>
    <t>FES-DC-59060</t>
  </si>
  <si>
    <t>96p, 4 C/F &amp; DC</t>
  </si>
  <si>
    <t>IP--AP-40785</t>
  </si>
  <si>
    <t>Above Suspended Ceiling Mounting Kit (T-Bar Hanger) for TRONPoint Mobility Series AP200 Access Point</t>
  </si>
  <si>
    <t>RPS-CZ-88312</t>
  </si>
  <si>
    <t>AC PS (BI)</t>
  </si>
  <si>
    <t>RPS-CZ-58833</t>
  </si>
  <si>
    <t>AC PS Stackables (not T/8)</t>
  </si>
  <si>
    <t>PCA-CZ-79762</t>
  </si>
  <si>
    <t>AUS Power Cord for the EIF, the RPS5, the RPS8, the RPS-X424, &amp; the RPS-X448</t>
  </si>
  <si>
    <t>SX--PC-40508</t>
  </si>
  <si>
    <t xml:space="preserve">Australian Power Cord for FastTRON </t>
  </si>
  <si>
    <t>RPS-CZ-80504</t>
  </si>
  <si>
    <t>Auto-switching (90-220V) AC power supply for POE shelf</t>
  </si>
  <si>
    <t>RPS-CZ-78182</t>
  </si>
  <si>
    <t>BI 1500 -48vDC PS</t>
  </si>
  <si>
    <t>RPS-CZ-41898</t>
  </si>
  <si>
    <t>BI 15000 AC PS</t>
  </si>
  <si>
    <t>B15-CZ-69525</t>
  </si>
  <si>
    <t>BI 15000 Chass.+2 AC PS</t>
  </si>
  <si>
    <t>B15-DC-97861</t>
  </si>
  <si>
    <t>BI 15000 Chass.+2 DC PS</t>
  </si>
  <si>
    <t>B40-S-38545</t>
  </si>
  <si>
    <t>BI 4000 Chass, SPARE no PS</t>
  </si>
  <si>
    <t>B40-CZ-53386</t>
  </si>
  <si>
    <t>BI 4000 Chass.+1 AC PS</t>
  </si>
  <si>
    <t>B40-DC-56217</t>
  </si>
  <si>
    <t>BI 4000 Chass.+1 DC PS</t>
  </si>
  <si>
    <t>B80-S-67181</t>
  </si>
  <si>
    <t>BI 8000 Chass. SPARE no PS</t>
  </si>
  <si>
    <t>B80-DC-36012</t>
  </si>
  <si>
    <t>BI 8000 Chass.+1 48vDC PS</t>
  </si>
  <si>
    <t>B80-CZ-27563</t>
  </si>
  <si>
    <t xml:space="preserve">BI 8000 Chass.+1 AC PS </t>
  </si>
  <si>
    <t>J-B-B1-44093</t>
  </si>
  <si>
    <t>BI Jcore 16GoC RJ-45</t>
  </si>
  <si>
    <t>J-B-B1-94409</t>
  </si>
  <si>
    <t>BI Jcore 16-X SFP</t>
  </si>
  <si>
    <t>J-B-B2-96547</t>
  </si>
  <si>
    <t>BI Jcore 24p FX 15km</t>
  </si>
  <si>
    <t>J-B-Bx-39745</t>
  </si>
  <si>
    <t>BI Jcore 8-X SFP</t>
  </si>
  <si>
    <t>J-B-Bx-27467</t>
  </si>
  <si>
    <t>BI Jcore MGMT4 8-X mGBIC</t>
  </si>
  <si>
    <t>BI--RX-38459</t>
  </si>
  <si>
    <t>BI RX-16 Exh. Fan Assy includes 2 fans</t>
  </si>
  <si>
    <t>BI--RX-35972</t>
  </si>
  <si>
    <t>BI RX-16 Int. Fan Assy</t>
  </si>
  <si>
    <t>BI--RX-80119</t>
  </si>
  <si>
    <t>BI RX-16Chassis 1 MR, 3 SWF3, 4 PS and Fan assy</t>
  </si>
  <si>
    <t>BI--RX-80785</t>
  </si>
  <si>
    <t>BI RX-4 Chassis 1 MR, 2 SWF1, 1 PS and Fan assy</t>
  </si>
  <si>
    <t>BI--RX-68013</t>
  </si>
  <si>
    <t>BI RX-4 Fan Assy.</t>
  </si>
  <si>
    <t>BI--RX-43530</t>
  </si>
  <si>
    <t>BI RX-8 Chassis 1 MR, 2 SWF3, 2 PS and Fan assy</t>
  </si>
  <si>
    <t>BI--RX-31269</t>
  </si>
  <si>
    <t>BI RX-8 Fan Assy.</t>
  </si>
  <si>
    <t>RPS-PO-54728</t>
  </si>
  <si>
    <t>BI/FI POE power supply shelf</t>
  </si>
  <si>
    <t>J-B-B2-33194</t>
  </si>
  <si>
    <t>BigTRON 24-port 10/100BASE-TX NetCore POE Module</t>
  </si>
  <si>
    <t>J-B-B2-95752</t>
  </si>
  <si>
    <t>BigTRON 2-port 1000BASE-X BigTRON NetCore Management Module</t>
  </si>
  <si>
    <t>RX--BI-32520</t>
  </si>
  <si>
    <t>BigTRON RX interface module blank panel</t>
  </si>
  <si>
    <t>RX--BI-69034</t>
  </si>
  <si>
    <t>BigTRON RX management module blank panel</t>
  </si>
  <si>
    <t>RX--BI-59938</t>
  </si>
  <si>
    <t>BigTRON RX switch fabric module blank panel for BigTRON RX-16 and RX-8</t>
  </si>
  <si>
    <t>RX--BI-44330</t>
  </si>
  <si>
    <t>BigTRON RX switch fabric module blank panel for BigTRON RX-4</t>
  </si>
  <si>
    <t>RX--PW-32108</t>
  </si>
  <si>
    <t>BigTRON RX-16 and RX-8 power supply blank panel</t>
  </si>
  <si>
    <t>BI--RX-56607</t>
  </si>
  <si>
    <t>BigTRON RX-16 Chassis 1 MR, 3 SWF3, 4 DC PS and Fan assy</t>
  </si>
  <si>
    <t>BI--RX-34614</t>
  </si>
  <si>
    <t>BigTRON RX-4 Chassis 1 MR, 2 SFM1, 1 DC Power Supply and Fan assy</t>
  </si>
  <si>
    <t>BI--RX-42668</t>
  </si>
  <si>
    <t>BigTRON RX-8 Chassis 1 MR, 2 SFM3, 2 DC Power Supplies and Fan assy</t>
  </si>
  <si>
    <t>RX--PW-69474</t>
  </si>
  <si>
    <t>BirTRON RX-4 power supply blank panel</t>
  </si>
  <si>
    <t>014-00-68284</t>
  </si>
  <si>
    <t>Box: Uplink Multi-pack 5x</t>
  </si>
  <si>
    <t>BMP-10-40325</t>
  </si>
  <si>
    <t>Chass blank module panel</t>
  </si>
  <si>
    <t>007-12-51991</t>
  </si>
  <si>
    <t>Console Cable EIF</t>
  </si>
  <si>
    <t>CC-CZ-36469</t>
  </si>
  <si>
    <t>Console Cable, Strght-Thru</t>
  </si>
  <si>
    <t>SX--DC-36556</t>
  </si>
  <si>
    <t xml:space="preserve">DC POE power supply for FastTRON </t>
  </si>
  <si>
    <t>SX--DC-24139</t>
  </si>
  <si>
    <t xml:space="preserve">DC Power Supply for FastTRON </t>
  </si>
  <si>
    <t>RX--DC-62135</t>
  </si>
  <si>
    <t>DC PS, BI RX-4 Chassis</t>
  </si>
  <si>
    <t>RX--DC-76496</t>
  </si>
  <si>
    <t>DC PS, BI RX-8 and RX-16 Chassis</t>
  </si>
  <si>
    <t>CDD-CZ-84824</t>
  </si>
  <si>
    <t xml:space="preserve">Documentation on CD-ROM </t>
  </si>
  <si>
    <t>J-B-B2-36086</t>
  </si>
  <si>
    <t>Double-wide 24-port 10/100 and 4-port Gigabit (CF)</t>
  </si>
  <si>
    <t>J-B-B2-84131</t>
  </si>
  <si>
    <t>Double-wide 24-port 10/100 and 4-port Gigabit (CF).</t>
  </si>
  <si>
    <t>EIF-CZ-73600</t>
  </si>
  <si>
    <t>EIF 24 10/100 + 2 Combo GbE</t>
  </si>
  <si>
    <t>EIF-CZ-97375</t>
  </si>
  <si>
    <t>EIF 48 10/100 + 2 Combo GbE</t>
  </si>
  <si>
    <t>EIF-CZ-66531</t>
  </si>
  <si>
    <t>EIF with 8-port XFP slots and complete L2 SW.</t>
  </si>
  <si>
    <t>SCI-S-26854</t>
  </si>
  <si>
    <t>Empty 4-slot SecureTRON chassis (NO Power Supply)</t>
  </si>
  <si>
    <t>PCE-CZ-86045</t>
  </si>
  <si>
    <t xml:space="preserve">EU Power Cord </t>
  </si>
  <si>
    <t>PC1-CZ-56184</t>
  </si>
  <si>
    <t>EU Power Cord (15-slot)</t>
  </si>
  <si>
    <t>RPS-FC-94638</t>
  </si>
  <si>
    <t>Factory DC Stck PS (no T/8)</t>
  </si>
  <si>
    <t>SX--FI-51870</t>
  </si>
  <si>
    <t>FastTRON  Management-1 module</t>
  </si>
  <si>
    <t>FGS-1X-44518</t>
  </si>
  <si>
    <t xml:space="preserve">FastTRON GS installable 1-port CX4 10 Gigabit Ethernet and 1-port XFP 10 Gigabit Ethernet module. </t>
  </si>
  <si>
    <t>FGS-2X-50345</t>
  </si>
  <si>
    <t>FastTRON GS installable 2-port CX4 10 Gigabit Ethernet module.  CX4 cable (0.5m) is included.</t>
  </si>
  <si>
    <t>RMK-70-62185</t>
  </si>
  <si>
    <t>FastTRON stackable long rack ears. Applicable for the FES, the FWSX, the FESX, and the FGS.</t>
  </si>
  <si>
    <t>FI--SX-95252</t>
  </si>
  <si>
    <t>FastTRON SX 1600 spare chassis.</t>
  </si>
  <si>
    <t>FI--SX-60716</t>
  </si>
  <si>
    <t>FastTRON SX 800 spare chassis.</t>
  </si>
  <si>
    <t>FI--SX-97698</t>
  </si>
  <si>
    <t>FastTRON SX includes Fan and 1 AC PS</t>
  </si>
  <si>
    <t>WMK-70-27394</t>
  </si>
  <si>
    <t>FES WALL MOUNT</t>
  </si>
  <si>
    <t>RMK-70-41955</t>
  </si>
  <si>
    <t>FES/FWSX/FESX RACK EARS</t>
  </si>
  <si>
    <t>FES-PR-63866</t>
  </si>
  <si>
    <t>FES-45) with 4-port Combo GbE, &amp; 1 AC PS.</t>
  </si>
  <si>
    <t>FES-DC-98050</t>
  </si>
  <si>
    <t>FES-45) with 4-port Combo GbE, &amp; 1 DC PS.</t>
  </si>
  <si>
    <t>FES-CZ-72188</t>
  </si>
  <si>
    <t>FES-45) with 4-port Combo GbE, 1-slot XFP, &amp; 1 AC PS.</t>
  </si>
  <si>
    <t>FES-PR-91368</t>
  </si>
  <si>
    <t>FES-45) with 4-port Combo GbE, 1-slot XFP, &amp; 1 DC PS.</t>
  </si>
  <si>
    <t>FES-CZ-48879</t>
  </si>
  <si>
    <t>FES-45) with 4-port Combo GbE, 2-slot XFP, &amp; 1 AC PS.</t>
  </si>
  <si>
    <t>FES-DC-47890</t>
  </si>
  <si>
    <t>FES-45) with 4-port Combo GbE, 2-slot XFP, &amp; 1 DC PS.</t>
  </si>
  <si>
    <t>FES-DC-91416</t>
  </si>
  <si>
    <t>FES-45) with 4-port Combo, &amp; 1 DC PS.</t>
  </si>
  <si>
    <t>FES-CZ-77317</t>
  </si>
  <si>
    <t>FES-45), 4-port Combo GbE, &amp; 1 AC PS.</t>
  </si>
  <si>
    <t>FES-CZ-96788</t>
  </si>
  <si>
    <t>FES-45), 4-port Combo GbE, 1-slot XFP, &amp; 1 AC PS.</t>
  </si>
  <si>
    <t>FES-DC-93858</t>
  </si>
  <si>
    <t>FES-45), 4-port Combo GbE, 1-slot XFP, &amp; 1 DC PS.</t>
  </si>
  <si>
    <t>FES-PR-68068</t>
  </si>
  <si>
    <t>FES-45), 4-port Combo GbE, 2-slot XFP, &amp; 1 AC PS.</t>
  </si>
  <si>
    <t>FES-PR-93670</t>
  </si>
  <si>
    <t>FES-45), 4-port Combo GbE, 2-slot XFP, &amp; 1 DC PS.</t>
  </si>
  <si>
    <t>RMK-70-31292</t>
  </si>
  <si>
    <t>FES9604 Rack Mount Kit</t>
  </si>
  <si>
    <t>FES-WL-69103</t>
  </si>
  <si>
    <t>FES-DC with integrated TRONPoint WLAN/L2 SW and 24-port 10/100Base-TX (RJ45) plus 2-port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</si>
  <si>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</si>
  <si>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</si>
  <si>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</si>
  <si>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</si>
  <si>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FES-PO-95786</t>
  </si>
  <si>
    <t>FES-PO with Base L3 SW, 24-port 10/100/1000 802.3af with 4-port Combo &amp; 1 AC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</si>
  <si>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</si>
  <si>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</si>
  <si>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</si>
  <si>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</si>
  <si>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FES-PO-31559</t>
  </si>
  <si>
    <t>FES-PO+1XG with Base L3 SW, 24-port 10/100/1000 802.3af with 4-port Combo, 1-port XFP 10GbE &amp; 1 AC PS.</t>
  </si>
  <si>
    <t>FES-PO-54145</t>
  </si>
  <si>
    <t>FES-PO+1XG-DC with Base L3 SW, 24-port 10/100/1000 802.3af with 4-port Combo, 1-port XFP 10GbE, &amp; 1 DC PS.</t>
  </si>
  <si>
    <t>FES-PO-49423</t>
  </si>
  <si>
    <t>FES-PO+1XG-PREM with full L3 SW, 24-port 10/100/1000 802.3af with 4-port Combo, 1-port XFP 10GbE, &amp; 1 AC PS.</t>
  </si>
  <si>
    <t>FES-PO-96105</t>
  </si>
  <si>
    <t>FES-PO+1XG-PREM-DC with full L3 SW, 24-port 10/100/1000 802.3af with 4-port Combo, 1-port XFP 10GbE, &amp; 1 DC PS.</t>
  </si>
  <si>
    <t>FES-PO-32835</t>
  </si>
  <si>
    <t>FES-PO+2XG with Base L3 SW, 24-port 10/100/1000 802.3af with 4-port Combo, 2-port XFP 10GbE, &amp; 1 AC PS.</t>
  </si>
  <si>
    <t>FES-PO-69985</t>
  </si>
  <si>
    <t>FES-PO+2XG-DC with Base L3 SW, 24-port 10/100/1000 802.3af with 4-port Combo, 2-port XFP 10GbE, &amp; 1 DC PS.</t>
  </si>
  <si>
    <t>FES-PO-68961</t>
  </si>
  <si>
    <t>FES-PO+2XG-PREM with full L3 SW, 24-port 10/100/1000 802.3af with 4-port Combo, 2-port XFP, &amp; 1 AC PS.</t>
  </si>
  <si>
    <t>FES-PO-96020</t>
  </si>
  <si>
    <t>FES-PO+2XG-PREM-DC with full L3 SW, 24-port 10/100/1000 802.3af with 4-port Combo, 2-port XFP 10GbE, &amp; 1 DC PS.</t>
  </si>
  <si>
    <t>FES-PO-30227</t>
  </si>
  <si>
    <t>FES-PO-DC with Base L3 SW, 24-port 10/100/1000 802.3af with 4-port Combo &amp; 1 DC PS.</t>
  </si>
  <si>
    <t>FES-PO-35178</t>
  </si>
  <si>
    <t>FES-PO-PREM with full L3 SW, 24-port 10/100/1000 802.3af with 4-port Combo &amp; 1 AC PS.</t>
  </si>
  <si>
    <t>FES-PO-60693</t>
  </si>
  <si>
    <t>FES-PO-PREM-DC with full L3 SW, 24-port 10/100/1000 802.3af with 4-port Combo &amp; 1 DC PS.</t>
  </si>
  <si>
    <t>FES-PR-31075</t>
  </si>
  <si>
    <t>FES-port 10/100/1000 (RJ-45) with 4-port Combo, &amp; 1 DC PS.</t>
  </si>
  <si>
    <t>FES-DC-58445</t>
  </si>
  <si>
    <t>FES-port 10/100/1000 (RJ-45) with 4-port Combo, 1-port XFP 10GbE, &amp; 1 DC PS.</t>
  </si>
  <si>
    <t>FES-DC-76743</t>
  </si>
  <si>
    <t>FES-port 10/100/1000 (RJ-45) with 4-port Combo, 2-port XFP 10GbE, &amp; 1 DC PS.</t>
  </si>
  <si>
    <t>FES-PR-30464</t>
  </si>
  <si>
    <t>FES-port 10/100/1000 ports (RJ-45) with 4-port Combo, 2-port XFP 10GbE,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</si>
  <si>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</si>
  <si>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</si>
  <si>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</si>
  <si>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</si>
  <si>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FES-CZ-84569</t>
  </si>
  <si>
    <t>FES-port 100/1000 SFP with 4-port Combo &amp; 1 AC PS.</t>
  </si>
  <si>
    <t>FES-DC-24055</t>
  </si>
  <si>
    <t>FES-port 100/1000 SFP with 4-port Combo &amp; 1 DC PS.</t>
  </si>
  <si>
    <t>FES-CZ-24865</t>
  </si>
  <si>
    <t>FES-port 100/1000 SFP with 4-port Combo, 1-port XFP 10GbE &amp; 1 AC PS.</t>
  </si>
  <si>
    <t>FES-PR-89925</t>
  </si>
  <si>
    <t>FES-port 100/1000 SFP with 4-port Combo, 1-port XFP 10GbE, &amp; 1 AC PS.</t>
  </si>
  <si>
    <t>FES-DC-26340</t>
  </si>
  <si>
    <t>FES-port 100/1000 SFP with 4-port Combo, 1-port XFP 10GbE, &amp; 1 DC PS.</t>
  </si>
  <si>
    <t>FES-CZ-74610</t>
  </si>
  <si>
    <t>FES-port 100/1000 SFP with 4-port Combo, 2-port XFP 10GbE, &amp; 1 AC PS.</t>
  </si>
  <si>
    <t>FES-DC-75802</t>
  </si>
  <si>
    <t>FES-port 100/1000 SFP with 4-port Combo, 2-port XFP 10GbE, &amp; 1 DC PS.</t>
  </si>
  <si>
    <t>FES-PR-29019</t>
  </si>
  <si>
    <t>FES-port 100/1000 SFP with 4-port Combo, 2-port XFP, &amp; 1 AC PS.</t>
  </si>
  <si>
    <t>FGS-LB-59518</t>
  </si>
  <si>
    <t>FGS 2 Label</t>
  </si>
  <si>
    <t>FGS-PO-78490</t>
  </si>
  <si>
    <t>FGS L2 SW, 24 10/100/1000 POE ready ports (RJ-45), 4-port Combo 100/1000, &amp; 1 AC PS.</t>
  </si>
  <si>
    <t>FGS-PO-44567</t>
  </si>
  <si>
    <t>FGS L2 SW, 24 10/100/1000 POE ready ports (RJ-45), 4-port Combo 100/1000, &amp; 1 DC PS.</t>
  </si>
  <si>
    <t>FGS-CZ-89899</t>
  </si>
  <si>
    <t>FGS L2 SW, 24 10/100/1000 POE upgradeable ports (RJ-45), 4-port Combo 100/1000, &amp; 1 AC PS.</t>
  </si>
  <si>
    <t>FGS-DC-83646</t>
  </si>
  <si>
    <t>FGS L2 SW, 24 10/100/1000 POE upgradeable ports (RJ-45), 4-port Combo 100/1000, &amp; 1 DC PS.</t>
  </si>
  <si>
    <t>FGS-PO-43720</t>
  </si>
  <si>
    <t>FGS L2 SW, 48 10/100/1000 POE ready ports (RJ-45), 4-port Combo 100/1000, &amp; 1 AC PS.</t>
  </si>
  <si>
    <t>FGS-PO-76847</t>
  </si>
  <si>
    <t>FGS L2 SW, 48 10/100/1000 POE ready ports (RJ-45), 4-port Combo 100/1000, &amp; 1DC PS.</t>
  </si>
  <si>
    <t>FGS-CZ-41478</t>
  </si>
  <si>
    <t>FGS L2 SW, 48 10/100/1000 POE upgradeable ports (RJ-45), 4-port Combo 100/1000, &amp; 1 AC PS.</t>
  </si>
  <si>
    <t>FGS-DC-80987</t>
  </si>
  <si>
    <t>FGS L2 SW, 48 10/100/1000 POE upgradeable ports (RJ-45), 4-port Combo 100/1000, &amp; 1 DC PS.</t>
  </si>
  <si>
    <t>FGS-CZ-59159</t>
  </si>
  <si>
    <t xml:space="preserve">FGS624XGP includes 24-port 10/100/1000 that are PoE upgradeable with 4-port 100/1000 Combo copper/fiber, 1-port XFP 10GbE and one RPS. </t>
  </si>
  <si>
    <t>FGS-PO-25333</t>
  </si>
  <si>
    <t xml:space="preserve">FGS624XGP-POE includes 24-port 10/100/1000 PoE with 4-port 100/1000 Combo copper/fiber, 1-port XFP 10GbE and one RPS. </t>
  </si>
  <si>
    <t>SX--FI-94911</t>
  </si>
  <si>
    <t>FI /SX module blank panel (interface module slots for FI  and all module slots for FI SX 800/1600)</t>
  </si>
  <si>
    <t>SX--PW-93274</t>
  </si>
  <si>
    <t>FI /SX power supply blank panel</t>
  </si>
  <si>
    <t>SX--SX-70152</t>
  </si>
  <si>
    <t>FI SX 1600 Fan and Fan Tray</t>
  </si>
  <si>
    <t>SX--SX-35018</t>
  </si>
  <si>
    <t>FI SX 1600 Filter</t>
  </si>
  <si>
    <t>SX--SX-29743</t>
  </si>
  <si>
    <t>FI SX 800 Fan and Fan tray</t>
  </si>
  <si>
    <t>FIP-10-58337</t>
  </si>
  <si>
    <t>FIP-100 Single Port Power Injector</t>
  </si>
  <si>
    <t>FIP-60-62607</t>
  </si>
  <si>
    <t>FIP-600 Six Port Power Injector</t>
  </si>
  <si>
    <t>SX--FI-88478</t>
  </si>
  <si>
    <t>FISX 8-slot Chassis</t>
  </si>
  <si>
    <t>FI--SX-67300</t>
  </si>
  <si>
    <t>FISX Chassis with DC PS</t>
  </si>
  <si>
    <t>SX--FI-74142</t>
  </si>
  <si>
    <t>FISX Fan</t>
  </si>
  <si>
    <t>FI--SX-30407</t>
  </si>
  <si>
    <t xml:space="preserve">FSX 1600 chassis bundle </t>
  </si>
  <si>
    <t>SX--AC-25737</t>
  </si>
  <si>
    <t xml:space="preserve">FSX 2500W 220V POE PS for FastTRON </t>
  </si>
  <si>
    <t>FI--SX-34896</t>
  </si>
  <si>
    <t>FSX 800 chassis bundle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</si>
  <si>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</si>
  <si>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</si>
  <si>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</si>
  <si>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</si>
  <si>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FI--SX-40752</t>
  </si>
  <si>
    <t>FSX L3 chassis bundle - AC PS, 3x24-port modules and an M1.</t>
  </si>
  <si>
    <t>FI--SX-31526</t>
  </si>
  <si>
    <t>FSX L3 chassis bundle - DC PS, 3x24-port modules and an M1.</t>
  </si>
  <si>
    <t>IP2-US-53768</t>
  </si>
  <si>
    <t>FULL FEATURED ACCESS POINT</t>
  </si>
  <si>
    <t>SX--FI-76646</t>
  </si>
  <si>
    <t>Full Layer 3 Upgrade Kit for FastTRON</t>
  </si>
  <si>
    <t>FWS-CZ-50334</t>
  </si>
  <si>
    <t>FWSX424 L2 SW, 24 10/100/1000 ports (RJ-45) with 4-port SFP, &amp; 1 AC PS.</t>
  </si>
  <si>
    <t>FWS-CZ-92019</t>
  </si>
  <si>
    <t>FWSX424 L2 SW, 24 10/100/1000 ports (RJ-45) with 4-port SFP, 1-slot XFP, &amp; 1 AC PS.</t>
  </si>
  <si>
    <t>FWS-CZ-57157</t>
  </si>
  <si>
    <t>FWSX424 L2 SW, 24 10/100/1000 ports (RJ-45) with 4-port SFP, 2-slot XFP, &amp; 1 AC PS.</t>
  </si>
  <si>
    <t>FWS-DC-40691</t>
  </si>
  <si>
    <t>FWSX424 L2 SW, 24 10/100/1000 ports (RJ-45), 4-port SFP, &amp; 1 DC PS.</t>
  </si>
  <si>
    <t>FWS-DC-85106</t>
  </si>
  <si>
    <t>FWSX424 L2 SW, 24 10/100/1000 ports (RJ-45), 4-port SFP, 1-slot XFP, &amp; 1 DC PS.</t>
  </si>
  <si>
    <t>FWS-DC-25572</t>
  </si>
  <si>
    <t>FWSX424 L2 SW, 24 10/100/1000 ports (RJ-45), 4-port SFP, 2-slot XFP, &amp; 1 DC PS.</t>
  </si>
  <si>
    <t>FWS-DC-84745</t>
  </si>
  <si>
    <t>FWSX448 Base L3 SW, 24 10/100/1000 ports (RJ-45) with 4-port Combo, &amp; 1 DC PS.</t>
  </si>
  <si>
    <t>FWS-DC-39889</t>
  </si>
  <si>
    <t>FWSX448 Base L3 SW, 48-port 10/100/1000 (RJ-45) with 4-port Combo, 1-port XFP 10GbE, &amp; 1 DC PS.</t>
  </si>
  <si>
    <t>FWS-DC-58292</t>
  </si>
  <si>
    <t>FWSX448 Base L3 SW, 48-port 10/100/1000 (RJ-45) with 4-port Combo, 2-port XFP 10GbE, &amp; 1 DC PS.</t>
  </si>
  <si>
    <t>FWS-CZ-40464</t>
  </si>
  <si>
    <t>FWSX448 L2 SW 48 10/100/1000 ports (RJ-45) with 4-port SFP,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</si>
  <si>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</si>
  <si>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</si>
  <si>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</si>
  <si>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</si>
  <si>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WSM-CZ-97327</t>
  </si>
  <si>
    <t>High performance Web Switch Management Module with 3BPs. Use for replacement, redundancy, and performance upgrade.</t>
  </si>
  <si>
    <t>IVI-LI-39361</t>
  </si>
  <si>
    <t>INM License</t>
  </si>
  <si>
    <t>IVI-LI-25984</t>
  </si>
  <si>
    <t>INM LINUX</t>
  </si>
  <si>
    <t>IVI-SO-87822</t>
  </si>
  <si>
    <t>INM SOLARIS</t>
  </si>
  <si>
    <t>IVI-NT-74555</t>
  </si>
  <si>
    <t>INM STANDALONE NT</t>
  </si>
  <si>
    <t>IVI-SW-84106</t>
  </si>
  <si>
    <t>IVIEW-SW Sppt</t>
  </si>
  <si>
    <t>PCJ-CZ-87909</t>
  </si>
  <si>
    <t xml:space="preserve">Japan Power Cord </t>
  </si>
  <si>
    <t>J-B-B2-52067</t>
  </si>
  <si>
    <t>Jcore 24p FX multi</t>
  </si>
  <si>
    <t>FES-PO-81878</t>
  </si>
  <si>
    <t>L3 48 10/100B PoE, 2 SFP,  1 AC PS</t>
  </si>
  <si>
    <t>FES-2-59994</t>
  </si>
  <si>
    <t>L3 Upgrade</t>
  </si>
  <si>
    <t>FES-L3-49697</t>
  </si>
  <si>
    <t xml:space="preserve">L3 Upgrade </t>
  </si>
  <si>
    <t>FES-L3-80005</t>
  </si>
  <si>
    <t>L3 upgrade for the FES X448</t>
  </si>
  <si>
    <t>SLB-CZ-65958</t>
  </si>
  <si>
    <t xml:space="preserve">L4 SLB SW Upd </t>
  </si>
  <si>
    <t>SLB-CZ-47667</t>
  </si>
  <si>
    <t>L4 SLBXL/G SW Upd</t>
  </si>
  <si>
    <t>FES-L3-82943</t>
  </si>
  <si>
    <t>Layer 3 software upgrade for the FESX424 and the FESX424HF.</t>
  </si>
  <si>
    <t>E1M-LH-64896</t>
  </si>
  <si>
    <t>LHA SMF SFP</t>
  </si>
  <si>
    <t>E1M-LH-56790</t>
  </si>
  <si>
    <t>LHB SMF SFP LC</t>
  </si>
  <si>
    <t>E1M-LX-85720</t>
  </si>
  <si>
    <t>LX SMF SFP</t>
  </si>
  <si>
    <t>E1M-LX-62467</t>
  </si>
  <si>
    <t>LX SMF SFP LC</t>
  </si>
  <si>
    <t>SX--FI-96655</t>
  </si>
  <si>
    <t>M3 for the FSX 800 and the FSX 1600 with zero-port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</si>
  <si>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</si>
  <si>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</si>
  <si>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</si>
  <si>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</si>
  <si>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SX--FI-61149</t>
  </si>
  <si>
    <t>M4 with 2-port 10GbE and Full Layer 3 for the FSX 800 and the FSX 1600</t>
  </si>
  <si>
    <t>RX--BI-99958</t>
  </si>
  <si>
    <t>Management Module BigTRON RX-Series</t>
  </si>
  <si>
    <t>RX--BI-76525</t>
  </si>
  <si>
    <t>Management Module with 2GB memory for BigTRON RX-Series</t>
  </si>
  <si>
    <t>ACT-Co-37030</t>
  </si>
  <si>
    <t>MetaSolv IP Service Activator-- Policy Engine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</si>
  <si>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</si>
  <si>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</si>
  <si>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</si>
  <si>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</si>
  <si>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ACT-FO-81350</t>
  </si>
  <si>
    <t>MetaSolv IP Service Activator-- Service activation package for Layer 3 VPN (RFC2547bis) services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</si>
  <si>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</si>
  <si>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</si>
  <si>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</si>
  <si>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</si>
  <si>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ACT-FO-33438</t>
  </si>
  <si>
    <t xml:space="preserve">MetaSolv IP Service Activator--Optional additional license bundles for 500 customer-facing interfaces </t>
  </si>
  <si>
    <t>ACT-FO-60454</t>
  </si>
  <si>
    <t xml:space="preserve">MetaSolv IP Service Activator--Optional additional license bundles for 5000 customer-facing interfaces </t>
  </si>
  <si>
    <t>ACT-FO-57548</t>
  </si>
  <si>
    <t xml:space="preserve">MetaSolv IP Service Activator--Service activation package for Ethernet VLAN networks </t>
  </si>
  <si>
    <t>RMK-BN-95614</t>
  </si>
  <si>
    <t>Mid-mount Rack Mount Kit for BigTRON RX-16 and NetTRON MLX-16 or XMR-16000 Chassis</t>
  </si>
  <si>
    <t>RMK-BN-75161</t>
  </si>
  <si>
    <t>Mid-mount Rack Mount Kit for BigTRON RX-4 and NetTRON MLX-4 or XMR-4000 chassis</t>
  </si>
  <si>
    <t>RMK-BN-40814</t>
  </si>
  <si>
    <t>Mid-mount Rack Mount Kit for BigTRON RX-8 and NetTRON MLX-8 or XMR-8000 chassis</t>
  </si>
  <si>
    <t>IP--AC-66785</t>
  </si>
  <si>
    <t>Mounting hardware for IP-ACC-ANT3-130P antenna</t>
  </si>
  <si>
    <t>104-00-70258</t>
  </si>
  <si>
    <t>NEBS Air Filter</t>
  </si>
  <si>
    <t>J-B-B4-58586</t>
  </si>
  <si>
    <t>NetCore 48 port 10/100Base-TX (RJ-21 Female) for BigTRON</t>
  </si>
  <si>
    <t>J-B-B4-60134</t>
  </si>
  <si>
    <t>NetCore 48 port 10/100Base-TX (RJ-45) double-wide</t>
  </si>
  <si>
    <t>J-B-B4-52879</t>
  </si>
  <si>
    <t>NetCore 48 port 10/100Base-TX double-wide module for with RJ-45  Connectors.</t>
  </si>
  <si>
    <t>NI--M2-39628</t>
  </si>
  <si>
    <t>NetTRON M2404 Spare AC Power Supply</t>
  </si>
  <si>
    <t>NI--M2-96843</t>
  </si>
  <si>
    <t>NetTRON M2404 Spare DC Power Supply</t>
  </si>
  <si>
    <t>NI--M2-49821</t>
  </si>
  <si>
    <t>NetTRON M2404C Metro Access Switch with 1 AC power supply</t>
  </si>
  <si>
    <t>NI--M2-27121</t>
  </si>
  <si>
    <t>NetTRON M2404C Metro Access Switch with 1 DC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</si>
  <si>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</si>
  <si>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</si>
  <si>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</si>
  <si>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</si>
  <si>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NI--X--59743</t>
  </si>
  <si>
    <t>NetTRON XMR/MLX 1-port OC-192 (STM-64) Packet over SONET/SDH module interface module with IPv4/IPv6/MPLS hardware support. Requires XFP optics.</t>
  </si>
  <si>
    <t>NI--X--80878</t>
  </si>
  <si>
    <t>NetTRON XMR/MLX 2-port OC-12/48 (STM-4/16) Packet over SONET/SDH module interface module with IPv4/IPv6/MPLS hardware support. Requires SFP optics.</t>
  </si>
  <si>
    <t>NI--X--94701</t>
  </si>
  <si>
    <t>NetTRON XMR/MLX 2-port OC-192 (STM-64) Packet over SONET/SDH module interface module with IPv4/IPv6/MPLS hardware support. Requires XFP optics.</t>
  </si>
  <si>
    <t>NI--X--72892</t>
  </si>
  <si>
    <t>NetTRON XMR/MLX 4-port OC-12/48 (STM-4/16) Packet over SONET/SDH module interface module with IPv4/IPv6/MPLS hardware support. Requires SFP optics.</t>
  </si>
  <si>
    <t>NI--X--64282</t>
  </si>
  <si>
    <t>NetTRON XMR/MLX 8-port OC-12/48 (STM-4/16) Packet over SONET/SDH module interface module with IPv4/IPv6/MPLS hardware support. Requires SFP optics.</t>
  </si>
  <si>
    <t>NI--X--50117</t>
  </si>
  <si>
    <t>NetTRON XMR/MLX interface module panel</t>
  </si>
  <si>
    <t>NI--X--62490</t>
  </si>
  <si>
    <t>NetTRON XMR/MLX management module panel</t>
  </si>
  <si>
    <t>NI--X--92801</t>
  </si>
  <si>
    <t>NetTRON XMR/MLX power supply panel for 16- and 8-slot chassis</t>
  </si>
  <si>
    <t>NI--X--35816</t>
  </si>
  <si>
    <t>NetTRON XMR/MLX power supply panel for 4-slot chassis</t>
  </si>
  <si>
    <t>NI--X--97134</t>
  </si>
  <si>
    <t>NetTRON XMR/MLX switch fabric module panel for 16- and 8-slot chassis</t>
  </si>
  <si>
    <t>NI--X--64809</t>
  </si>
  <si>
    <t>NetTRON XMR/MLX switch fabric module panel for 4-slot chassis</t>
  </si>
  <si>
    <t>NI--ML-48434</t>
  </si>
  <si>
    <t>NI MLX 16-Slot Chassis 1 MR, 3 SF3, 4 AC PS and Fan assy</t>
  </si>
  <si>
    <t>NI--ML-38598</t>
  </si>
  <si>
    <t>NI MLX 16-Slot Chassis 1 MR, 3 SF3, 4 DC PS and Fan assy</t>
  </si>
  <si>
    <t>NI--ML-26905</t>
  </si>
  <si>
    <t>NI MLX 16-Slot Chassis with fan assy</t>
  </si>
  <si>
    <t>NI--ML-83572</t>
  </si>
  <si>
    <t>NI MLX 20-port 10/100/1000 copper</t>
  </si>
  <si>
    <t>NI--ML-91092</t>
  </si>
  <si>
    <t>NI MLX 20-port 100/1000 fiber</t>
  </si>
  <si>
    <t>NI--ML-39232</t>
  </si>
  <si>
    <t>NI MLX 2-port 10GE</t>
  </si>
  <si>
    <t>NI--ML-59139</t>
  </si>
  <si>
    <t>NI MLX 4-port 10GE</t>
  </si>
  <si>
    <t>NI--ML-52531</t>
  </si>
  <si>
    <t>NI MLX 4-Slot Chassis 1 MR, 2 SF1, 1 AC PS and Fan assy</t>
  </si>
  <si>
    <t>NI--ML-44714</t>
  </si>
  <si>
    <t>NI MLX 4-Slot Chassis 1 MR, 2 SF1, 1 DC PS and Fan assy</t>
  </si>
  <si>
    <t>NI--ML-65106</t>
  </si>
  <si>
    <t>NI MLX 4-Slot Chassis with fan assy</t>
  </si>
  <si>
    <t>NI--ML-39847</t>
  </si>
  <si>
    <t>NI MLX 8-Slot Chassis 1 MR, 2 SF3, 2 AC PS and Fan assy</t>
  </si>
  <si>
    <t>NI--ML-23468</t>
  </si>
  <si>
    <t>NI MLX 8-Slot Chassis 1 MR, 2 SF3, 2 DC PS and Fan assy</t>
  </si>
  <si>
    <t>NI--ML-38715</t>
  </si>
  <si>
    <t>NI MLX 8-Slot Chassis with fan assy</t>
  </si>
  <si>
    <t>NI--ML-57316</t>
  </si>
  <si>
    <t>NI MLX Management module</t>
  </si>
  <si>
    <t>NI--XM-96860</t>
  </si>
  <si>
    <t>NI XMR 16-Slot Chassis 1 MR, 3 SF3, 4 AC PS and Fan assy</t>
  </si>
  <si>
    <t>NI--XM-27896</t>
  </si>
  <si>
    <t>NI XMR 16-Slot Chassis 1 MR, 3 SF3, 4 DC PS and Fan assy</t>
  </si>
  <si>
    <t>NI--XM-24354</t>
  </si>
  <si>
    <t>NI XMR 16-Slot Chassis with fan assy</t>
  </si>
  <si>
    <t>NI--XM-87953</t>
  </si>
  <si>
    <t>NI XMR 20-port 10/100/1000 copper</t>
  </si>
  <si>
    <t>NI--XM-57745</t>
  </si>
  <si>
    <t>NI XMR 20-port 100/1000 fiber</t>
  </si>
  <si>
    <t>NI--XM-34036</t>
  </si>
  <si>
    <t>NI XMR 2-port 10GE</t>
  </si>
  <si>
    <t>NI--XM-97159</t>
  </si>
  <si>
    <t>NI XMR 4-port 10GE</t>
  </si>
  <si>
    <t>NI--XM-29699</t>
  </si>
  <si>
    <t>NI XMR 4-Slot Chassis 1 MR, 2 SF1, 1 AC PS and Fan assy</t>
  </si>
  <si>
    <t>NI--XM-44757</t>
  </si>
  <si>
    <t>NI XMR 4-Slot Chassis 1 MR, 2 SF1, 1 DC PS and Fan assy</t>
  </si>
  <si>
    <t>NI--XM-83972</t>
  </si>
  <si>
    <t>NI XMR 4-Slot Chassis with fan assy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</si>
  <si>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</si>
  <si>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</si>
  <si>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</si>
  <si>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</si>
  <si>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</si>
  <si>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</si>
  <si>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NI--XM-84918</t>
  </si>
  <si>
    <t>NI XMR Management module</t>
  </si>
  <si>
    <t>NI--X--44784</t>
  </si>
  <si>
    <t>NI XMR/MLX 16-Slot air filter</t>
  </si>
  <si>
    <t>NI--X--43597</t>
  </si>
  <si>
    <t>NI XMR/MLX 16-Slot Chassis exhaust fan assembly (includes two fans)</t>
  </si>
  <si>
    <t>NI--X--64154</t>
  </si>
  <si>
    <t>NI XMR/MLX 16-Slot Chassis intake fan assembly</t>
  </si>
  <si>
    <t>NI--X--36368</t>
  </si>
  <si>
    <t>NI XMR/MLX 4-Slot air filter</t>
  </si>
  <si>
    <t>NI--X--51457</t>
  </si>
  <si>
    <t>NI XMR/MLX 4-Slot chassis fan assembly</t>
  </si>
  <si>
    <t>NI--X--71274</t>
  </si>
  <si>
    <t>NI XMR/MLX 8-Slot air filter</t>
  </si>
  <si>
    <t>NI--X--93820</t>
  </si>
  <si>
    <t>NI XMR/MLX 8-Slot chassis fan assembly</t>
  </si>
  <si>
    <t>NI--X--67378</t>
  </si>
  <si>
    <t>NI XMR/MLX AC power supply for 16- and 8-slot chassis</t>
  </si>
  <si>
    <t>NI--X--75597</t>
  </si>
  <si>
    <t>NI XMR/MLX AC power supply for 4-slot chassis</t>
  </si>
  <si>
    <t>NI--X--84531</t>
  </si>
  <si>
    <t>NI XMR/MLX DC power supply for 16- and 8-slot chassis</t>
  </si>
  <si>
    <t>NI--X--71781</t>
  </si>
  <si>
    <t>NI XMR/MLX DC power supply for 4-slot chassis</t>
  </si>
  <si>
    <t>NI--X--57549</t>
  </si>
  <si>
    <t>NI XMR/MLX Switch fabric for 16- and 8-slot chassis</t>
  </si>
  <si>
    <t>NI--X--28691</t>
  </si>
  <si>
    <t>NI XMR/MLX Switch fabric for 4-slot chassis</t>
  </si>
  <si>
    <t>ON--SI-75748</t>
  </si>
  <si>
    <t>Onsite Install hourly rate</t>
  </si>
  <si>
    <t>PCU-NE-27024</t>
  </si>
  <si>
    <t>PC for SX-ACPWR-2500-POE</t>
  </si>
  <si>
    <t>PC1-IE-39295</t>
  </si>
  <si>
    <t>PC, China IEC-309, 110/220v, 20Amp</t>
  </si>
  <si>
    <t>10G-XF-61433</t>
  </si>
  <si>
    <t>Pluggable XFP transceiver (LC), 1310 nm, 200 meters MMF</t>
  </si>
  <si>
    <t>FES-PO-55523</t>
  </si>
  <si>
    <t>POE 24p 2-GCF</t>
  </si>
  <si>
    <t>FGS-24-41813</t>
  </si>
  <si>
    <t>POE Add-in Card</t>
  </si>
  <si>
    <t>SX--24-44965</t>
  </si>
  <si>
    <t>POE Add-in Card for 24-port 10/100/1000 modules</t>
  </si>
  <si>
    <t>FES-PO-48160</t>
  </si>
  <si>
    <t>POE L3 Prem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</si>
  <si>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</si>
  <si>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</si>
  <si>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</si>
  <si>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</si>
  <si>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</si>
  <si>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</si>
  <si>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OC1-XF-48593</t>
  </si>
  <si>
    <t>POS OC-192 (STM-64) IR-2 pluggable XFP optic (LC connector). Range up to 40 km over SMF.</t>
  </si>
  <si>
    <t>OC1-XF-32585</t>
  </si>
  <si>
    <t>POS OC-192 (STM-64) SR-1 pluggable XFP optic (LC connector). Range up to 2 km over SMF.</t>
  </si>
  <si>
    <t>OC4-SF-37343</t>
  </si>
  <si>
    <t>POS OC-48 (STM-16) IR-1 pluggable SFP optic (LC connector). Range up to 15 km over SMF.</t>
  </si>
  <si>
    <t>OC4-SF-33733</t>
  </si>
  <si>
    <t>POS OC-48 (STM-16) LR-1 pluggable SFP optic (LC connector). Range up to 40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</si>
  <si>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</si>
  <si>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</si>
  <si>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</si>
  <si>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</si>
  <si>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PC1-CZ-95361</t>
  </si>
  <si>
    <t>Power Cord for China used on 1,000 to 1,250 Watt Power Supplies</t>
  </si>
  <si>
    <t>PC1-CZ-27427</t>
  </si>
  <si>
    <t>Power Cord for India used on 1,000 to 1,250 Watt Power Supplies</t>
  </si>
  <si>
    <t>PCC-IE-69096</t>
  </si>
  <si>
    <t>Power Cord, China, IEC309 TO C13, 10A, 110V, 2.5M</t>
  </si>
  <si>
    <t>PCJ-C1-35403</t>
  </si>
  <si>
    <t xml:space="preserve">Power Cord, IEC 320 C19 to NEMA 5-15 Japan PSE certified </t>
  </si>
  <si>
    <t>RPS-18-67088</t>
  </si>
  <si>
    <t>Power supply panel for the FES Switch family, FES X Series, FastTRON Workgroup X Series, and the FastTRON GS</t>
  </si>
  <si>
    <t>FES-PR-77806</t>
  </si>
  <si>
    <t>Prem 24p, 2 C/F &amp; 1 AC</t>
  </si>
  <si>
    <t>FES-PR-27658</t>
  </si>
  <si>
    <t>Prem 24p, 2 C/F &amp; 1 DC</t>
  </si>
  <si>
    <t>FES-PR-91987</t>
  </si>
  <si>
    <t>Prem 48p, 2 C/F &amp; 1 AC</t>
  </si>
  <si>
    <t>FES-PR-84308</t>
  </si>
  <si>
    <t>Prem 48p, 2 C/F &amp; 1 DC</t>
  </si>
  <si>
    <t>FES-PR-88772</t>
  </si>
  <si>
    <t>Prem 96p, 4 C/F &amp; AC</t>
  </si>
  <si>
    <t>FES-PR-78728</t>
  </si>
  <si>
    <t>Prem 96p, 4 C/F &amp; DC</t>
  </si>
  <si>
    <t>TRF-PR-29546</t>
  </si>
  <si>
    <t>Premium Layer 3 Routing and Global Server Load Balancing (GSLB) TrafficWorks upgrade for ServerTRON 350/450/850 Systems</t>
  </si>
  <si>
    <t>SI--4G-88561</t>
  </si>
  <si>
    <t>Premium Layer 3 Routing and Global Server Load Balancing (GSLB) TrafficWorks upgrade for ServerTRON 4G Series Systems</t>
  </si>
  <si>
    <t>SI--GT-58024</t>
  </si>
  <si>
    <t>Premium Layer 3 Routing and Global Server Load Balancing (GSLB) TrafficWorks upgrade for ServerTRONGT C and E Series Systems</t>
  </si>
  <si>
    <t>RMK-70-72654</t>
  </si>
  <si>
    <t>Rack Kit 15-Slot</t>
  </si>
  <si>
    <t>RMK-70-25610</t>
  </si>
  <si>
    <t>Rack Kit Stackable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</si>
  <si>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</si>
  <si>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</si>
  <si>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</si>
  <si>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</si>
  <si>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FAN-B3-66271</t>
  </si>
  <si>
    <t>Replacement FAN for the 3-slot NetCore Chassis</t>
  </si>
  <si>
    <t>RPS-X4-83939</t>
  </si>
  <si>
    <t>RPS (220W) FESX424 only</t>
  </si>
  <si>
    <t>RPS-X4-45786</t>
  </si>
  <si>
    <t>RPS (600W) for the FES X448</t>
  </si>
  <si>
    <t>RPS-X4-26549</t>
  </si>
  <si>
    <t>RPS DC (600W) for the FES X448</t>
  </si>
  <si>
    <t>RPS-X4-45389</t>
  </si>
  <si>
    <t>RPS DC for the FES-PO</t>
  </si>
  <si>
    <t>RPS-X4-56884</t>
  </si>
  <si>
    <t>RPS DC PS (600W) FESX424 only</t>
  </si>
  <si>
    <t>RSU-CZ-33443</t>
  </si>
  <si>
    <t>Rtr SW Update, NSR*, TSR4F</t>
  </si>
  <si>
    <t>RCU-CZ-57840</t>
  </si>
  <si>
    <t>Rtr SW Update, T/8, FI2, BI</t>
  </si>
  <si>
    <t>RX--AC-82397</t>
  </si>
  <si>
    <t>RX-Series Chassis AC power supply for RX-4</t>
  </si>
  <si>
    <t>RX--AC-64001</t>
  </si>
  <si>
    <t xml:space="preserve">RX-Series Chassis AC power supply for RX-8 and RX-16 </t>
  </si>
  <si>
    <t>SSM-CZ-88052</t>
  </si>
  <si>
    <t>SecureTRON Security Switch Management module (SSM6) with 3 security processors. Use this module for dual-active SSM6 in a SecureTRON, or for spares and performance upgrades.</t>
  </si>
  <si>
    <t>SSM-1-88070</t>
  </si>
  <si>
    <t>SecureTRON Security Switch Management module (SSM6-1) with 1 security processor. Use this module for dual-active SSM6-1 in a SecureTRON, or for spares.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</si>
  <si>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</si>
  <si>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</si>
  <si>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</si>
  <si>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</si>
  <si>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SI--GT-46479</t>
  </si>
  <si>
    <t xml:space="preserve">ServerTRON GT-C10Gx2  </t>
  </si>
  <si>
    <t>SI--GT-85963</t>
  </si>
  <si>
    <t xml:space="preserve">ServerTRON GT-E10Gx2  </t>
  </si>
  <si>
    <t>FCS-CZ-64730</t>
  </si>
  <si>
    <t xml:space="preserve">ServerTRONXL 16-p 10/100 </t>
  </si>
  <si>
    <t>FCS-CZ-76333</t>
  </si>
  <si>
    <t>ServerTRONXL 16-p 10/100 DC</t>
  </si>
  <si>
    <t>FCS-CZ-51130</t>
  </si>
  <si>
    <t xml:space="preserve">ServerTRONXL 24-p 10/100 </t>
  </si>
  <si>
    <t>FCS-CZ-63281</t>
  </si>
  <si>
    <t>ServerTRONXL 24-p 10/100 DC</t>
  </si>
  <si>
    <t>SX--FI-72233</t>
  </si>
  <si>
    <t>SF Module for the FSX 800 and the FSX 1600</t>
  </si>
  <si>
    <t>BI--RX-29953</t>
  </si>
  <si>
    <t>Spare BigTRON RX-16 Chassis with fan assy, no PS, no switch fabric and no management modules</t>
  </si>
  <si>
    <t>BI--RX-84007</t>
  </si>
  <si>
    <t>Spare BigTRON RX-4 Chassis with fan assy, no PS, no switch fabric and no management modules</t>
  </si>
  <si>
    <t>BI--RX-74105</t>
  </si>
  <si>
    <t>Spare BigTRON RX-8 Chassis with  fan assy, no PS, no switch fabric and no management modules</t>
  </si>
  <si>
    <t>U1G-CZ-34197</t>
  </si>
  <si>
    <t>Spare: +1G Uplink +1G</t>
  </si>
  <si>
    <t>U2G-CZ-96119</t>
  </si>
  <si>
    <t>Spare: +2G Uplink +2G</t>
  </si>
  <si>
    <t>SRV-SS-91513</t>
  </si>
  <si>
    <t>SSL Service module with 1BP integrated SSL (no MP)</t>
  </si>
  <si>
    <t>SRV-SS-98358</t>
  </si>
  <si>
    <t>SSL Service module with 2BP integrated SSL (no MP)</t>
  </si>
  <si>
    <t>IP--AP-72617</t>
  </si>
  <si>
    <t>Suspended Ceiling Rail Mounting Kit for TRONPoint Mobility Series AP200 Access Point</t>
  </si>
  <si>
    <t>SSU-CZ-44650</t>
  </si>
  <si>
    <t>SW Upd FWS*, FBS*, TS4F</t>
  </si>
  <si>
    <t>SCU-CZ-72317</t>
  </si>
  <si>
    <t>SW Update, Turbo/8, FI2, BigTRON</t>
  </si>
  <si>
    <t>RX--BI-68606</t>
  </si>
  <si>
    <t>Switch Fabric for RX-16 and RX-8 Chassis</t>
  </si>
  <si>
    <t>RX--BI-32280</t>
  </si>
  <si>
    <t>Switch Fabric for RX-4 Chassis</t>
  </si>
  <si>
    <t>E1M-SX-85914</t>
  </si>
  <si>
    <t>SX MMF SFP</t>
  </si>
  <si>
    <t>E1M-SX-57307</t>
  </si>
  <si>
    <t>SX MMF SFP LC</t>
  </si>
  <si>
    <t>E1M-SX-32123</t>
  </si>
  <si>
    <t>SX MMF SFP MTRJ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</si>
  <si>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</si>
  <si>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</si>
  <si>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</si>
  <si>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</si>
  <si>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TRF-S-91954</t>
  </si>
  <si>
    <t>TrafficWorks - Switch</t>
  </si>
  <si>
    <t>IP--DP-28496</t>
  </si>
  <si>
    <t>TRON TRONPoint Directional Panel Antenna - 802.11 B/G (2.4 GHZ)</t>
  </si>
  <si>
    <t>FIP-60-30344</t>
  </si>
  <si>
    <t>TRON TRONPower 600-19" rack installation kit</t>
  </si>
  <si>
    <t>IVI-IP-91214</t>
  </si>
  <si>
    <t>TRONPOINT MANAGEMENT SOFTWARE</t>
  </si>
  <si>
    <t>IP--MA-85086</t>
  </si>
  <si>
    <t>TRONPoint Mobility Series AP 200 dual radio wireless Access Point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</si>
  <si>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</si>
  <si>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</si>
  <si>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</si>
  <si>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</si>
  <si>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IP--MC-31918</t>
  </si>
  <si>
    <t>TRONPoint Mobility Series MC1000 Mobility Controller for 15 Mobility Series Access Points. 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</si>
  <si>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</si>
  <si>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</si>
  <si>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IP--MC-27945</t>
  </si>
  <si>
    <t>TRONPoint Mobility Series MC3000 Mobility Controller for 100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</si>
  <si>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</si>
  <si>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</si>
  <si>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</si>
  <si>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</si>
  <si>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</si>
  <si>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</si>
  <si>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IP--MC-77986</t>
  </si>
  <si>
    <t>TRONPoint Mobility Series MC3000 Mobility Controller for 75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</si>
  <si>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</si>
  <si>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</si>
  <si>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</si>
  <si>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</si>
  <si>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</si>
  <si>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</si>
  <si>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IP--WL-34735</t>
  </si>
  <si>
    <t>TRONPoint Wireless Location Manager</t>
  </si>
  <si>
    <t>FES-CZ-78088</t>
  </si>
  <si>
    <t>TRONPoint WLAN upgrade kit for FES Switch</t>
  </si>
  <si>
    <t>PCU-CZ-38599</t>
  </si>
  <si>
    <t xml:space="preserve">UK Power Cord </t>
  </si>
  <si>
    <t>PC1-CZ-72882</t>
  </si>
  <si>
    <t>UK Power Cord (15-slot)</t>
  </si>
  <si>
    <t>WSM-CZ-25209</t>
  </si>
  <si>
    <t>Ultra High performance WSM7 Web Switch Management Module with 3BPs. Use for replacement, redundancy, and performance upgrade.</t>
  </si>
  <si>
    <t>100-00-41621</t>
  </si>
  <si>
    <t>Uplink Faceplate, 1-p Fiber</t>
  </si>
  <si>
    <t>100-00-97359</t>
  </si>
  <si>
    <t>Uplink Faceplate, 2-p Fiber</t>
  </si>
  <si>
    <t>100-00-69162</t>
  </si>
  <si>
    <t>Uplink Faceplate, 2-TX</t>
  </si>
  <si>
    <t>FTA-30-70832</t>
  </si>
  <si>
    <t>Uplink Faceplt, Serial Port</t>
  </si>
  <si>
    <t>PCU-3M-64063</t>
  </si>
  <si>
    <t xml:space="preserve">USA Power Cord </t>
  </si>
  <si>
    <t>PC1-CZ-99059</t>
  </si>
  <si>
    <t>USA Power Cord (15-slot)</t>
  </si>
  <si>
    <t>PC1-NE-75295</t>
  </si>
  <si>
    <t>USA Power Cord 250v</t>
  </si>
  <si>
    <t>WSM-SS-31593</t>
  </si>
  <si>
    <t>Web switch management module with 1BP integrated SSL and 1MP</t>
  </si>
  <si>
    <t>WSM-1-61562</t>
  </si>
  <si>
    <t>Web Switch Management Module with 1BP. Use for replacement and redundancy.</t>
  </si>
  <si>
    <t>WSM-SS-98194</t>
  </si>
  <si>
    <t>Web switch management module with 2BP integrated SSL and 1MP</t>
  </si>
  <si>
    <t>WSM-2-95466</t>
  </si>
  <si>
    <t>Web Switch Management Module with 2BPs. Use for replacement, redundancy, and performance upgrade from WSM6-1.</t>
  </si>
  <si>
    <t>BI--RX-71479</t>
  </si>
  <si>
    <t>Wooden shipping crate for BigTRON RX 16 chassis</t>
  </si>
  <si>
    <t>NI--ML-93226</t>
  </si>
  <si>
    <t>Wooden shipping crate for NetTRON MLX 16 chassis</t>
  </si>
  <si>
    <t>ZenCo Network Equipment Inventory</t>
  </si>
  <si>
    <t>Postage Costs</t>
  </si>
  <si>
    <t>Reorder Quantities</t>
  </si>
  <si>
    <t>Sydney</t>
  </si>
  <si>
    <t>NSW</t>
  </si>
  <si>
    <t>Inter-state</t>
  </si>
  <si>
    <t>Overseas</t>
  </si>
  <si>
    <t>Below Min</t>
  </si>
  <si>
    <t>Quantity</t>
  </si>
  <si>
    <t>Customer</t>
  </si>
  <si>
    <t>Wiz Bank</t>
  </si>
  <si>
    <t>Job Description</t>
  </si>
  <si>
    <t>Core Network Upgrade</t>
  </si>
  <si>
    <t>Item No</t>
  </si>
  <si>
    <t>Details/Description</t>
  </si>
  <si>
    <t>Cost/Unit</t>
  </si>
  <si>
    <t>Total Cost</t>
  </si>
  <si>
    <t>$</t>
  </si>
  <si>
    <t>Yung Zu Rayon</t>
  </si>
  <si>
    <t>Camo Cotton</t>
  </si>
  <si>
    <t>Pattern cut main</t>
  </si>
  <si>
    <t>Estoro Lining SX</t>
  </si>
  <si>
    <t>Pattern cut main &amp; lining</t>
  </si>
  <si>
    <t>ZenCo Quote</t>
  </si>
  <si>
    <t>Post To:</t>
  </si>
  <si>
    <t>TOTAL COST</t>
  </si>
  <si>
    <t>ITEMS ORDERED</t>
  </si>
  <si>
    <t>Postage/Unit</t>
  </si>
  <si>
    <t>1)</t>
  </si>
  <si>
    <t>5a)</t>
  </si>
  <si>
    <r>
      <t xml:space="preserve">Name the range N16:N19 </t>
    </r>
    <r>
      <rPr>
        <b/>
        <sz val="11"/>
        <color theme="1"/>
        <rFont val="Calibri"/>
        <family val="2"/>
        <scheme val="minor"/>
      </rPr>
      <t>Category</t>
    </r>
  </si>
  <si>
    <r>
      <t xml:space="preserve">Name the range O15:R15 </t>
    </r>
    <r>
      <rPr>
        <b/>
        <sz val="11"/>
        <color theme="1"/>
        <rFont val="Calibri"/>
        <family val="2"/>
        <scheme val="minor"/>
      </rPr>
      <t>Post_to</t>
    </r>
  </si>
  <si>
    <r>
      <t xml:space="preserve">Name the range O16:R19 </t>
    </r>
    <r>
      <rPr>
        <b/>
        <sz val="11"/>
        <color theme="1"/>
        <rFont val="Calibri"/>
        <family val="2"/>
        <scheme val="minor"/>
      </rPr>
      <t>Postage</t>
    </r>
    <r>
      <rPr>
        <sz val="11"/>
        <color theme="1"/>
        <rFont val="Calibri"/>
        <family val="2"/>
        <scheme val="minor"/>
      </rPr>
      <t xml:space="preserve"> </t>
    </r>
  </si>
  <si>
    <t>complete the rest of the information by looking up the appropriate values in the Inventory sheet.</t>
  </si>
  <si>
    <t>Week 5 Practice Challenge</t>
  </si>
  <si>
    <t>Excel Skills for Data Analytics and Visualization</t>
  </si>
  <si>
    <t>Course 1 — Excel Fundamentals for Data Analysis</t>
  </si>
  <si>
    <t xml:space="preserve">on backorder to not need to be ordered again. </t>
  </si>
  <si>
    <r>
      <t xml:space="preserve">In </t>
    </r>
    <r>
      <rPr>
        <b/>
        <sz val="11"/>
        <color theme="1"/>
        <rFont val="Calibri"/>
        <family val="2"/>
        <scheme val="minor"/>
      </rPr>
      <t>I12</t>
    </r>
    <r>
      <rPr>
        <sz val="11"/>
        <color theme="1"/>
        <rFont val="Calibri"/>
        <family val="2"/>
        <scheme val="minor"/>
      </rPr>
      <t xml:space="preserve"> modify the formula again to use a second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to match the destination in cell </t>
    </r>
    <r>
      <rPr>
        <b/>
        <sz val="11"/>
        <color theme="1"/>
        <rFont val="Calibri"/>
        <family val="2"/>
        <scheme val="minor"/>
      </rPr>
      <t>I7</t>
    </r>
    <r>
      <rPr>
        <sz val="11"/>
        <color theme="1"/>
        <rFont val="Calibri"/>
        <family val="2"/>
        <scheme val="minor"/>
      </rPr>
      <t xml:space="preserve"> into the named range </t>
    </r>
    <r>
      <rPr>
        <b/>
        <sz val="11"/>
        <color theme="1"/>
        <rFont val="Calibri"/>
        <family val="2"/>
        <scheme val="minor"/>
      </rPr>
      <t>Post_to</t>
    </r>
    <r>
      <rPr>
        <sz val="11"/>
        <color theme="1"/>
        <rFont val="Calibri"/>
        <family val="2"/>
        <scheme val="minor"/>
      </rPr>
      <t xml:space="preserve"> to calculate the column.</t>
    </r>
  </si>
  <si>
    <r>
      <t xml:space="preserve">Copy the formula down and change the destination in </t>
    </r>
    <r>
      <rPr>
        <b/>
        <sz val="11"/>
        <color theme="1"/>
        <rFont val="Calibri"/>
        <family val="2"/>
        <scheme val="minor"/>
      </rPr>
      <t>I7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NSW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Interstate</t>
    </r>
    <r>
      <rPr>
        <sz val="11"/>
        <color theme="1"/>
        <rFont val="Calibri"/>
        <family val="2"/>
        <scheme val="minor"/>
      </rPr>
      <t>.</t>
    </r>
  </si>
  <si>
    <r>
      <t xml:space="preserve">The following instructions are to be carried out 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sheet. The inventory shows how many of each item we have in stock and how much they cost.</t>
    </r>
  </si>
  <si>
    <r>
      <t xml:space="preserve">When stock level falls below the minimum (shown in </t>
    </r>
    <r>
      <rPr>
        <b/>
        <sz val="11"/>
        <color theme="1"/>
        <rFont val="Calibri"/>
        <family val="2"/>
        <scheme val="minor"/>
      </rPr>
      <t>P5</t>
    </r>
    <r>
      <rPr>
        <sz val="11"/>
        <color theme="1"/>
        <rFont val="Calibri"/>
        <family val="2"/>
        <scheme val="minor"/>
      </rPr>
      <t>) we need to re-order. Sometimes the supplier does not have stock and so we indicate it is on backorder, items already</t>
    </r>
  </si>
  <si>
    <r>
      <t xml:space="preserve">In </t>
    </r>
    <r>
      <rPr>
        <b/>
        <sz val="11"/>
        <color theme="1"/>
        <rFont val="Calibri"/>
        <family val="2"/>
        <scheme val="minor"/>
      </rPr>
      <t>I4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determine if the </t>
    </r>
    <r>
      <rPr>
        <b/>
        <sz val="11"/>
        <color theme="1"/>
        <rFont val="Calibri"/>
        <family val="2"/>
        <scheme val="minor"/>
      </rPr>
      <t>Num in Stock</t>
    </r>
    <r>
      <rPr>
        <sz val="11"/>
        <color theme="1"/>
        <rFont val="Calibri"/>
        <family val="2"/>
        <scheme val="minor"/>
      </rPr>
      <t xml:space="preserve"> is below the minimum stock level. If it is put a "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" otherwise leave the cell blank.</t>
    </r>
  </si>
  <si>
    <r>
      <t xml:space="preserve">In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create a calculation to check if that item is below minimum stock level and NOT on backorder. If both are true put a "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" otherwise leave the cell blank.</t>
    </r>
  </si>
  <si>
    <r>
      <t xml:space="preserve">In </t>
    </r>
    <r>
      <rPr>
        <b/>
        <sz val="11"/>
        <color theme="1"/>
        <rFont val="Calibri"/>
        <family val="2"/>
        <scheme val="minor"/>
      </rPr>
      <t>H4</t>
    </r>
    <r>
      <rPr>
        <sz val="11"/>
        <color theme="1"/>
        <rFont val="Calibri"/>
        <family val="2"/>
        <scheme val="minor"/>
      </rPr>
      <t xml:space="preserve"> calculate the retail price. If it is a 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item (has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column) add 25% to the cost price, otherwise add 18% to the cost price.</t>
    </r>
  </si>
  <si>
    <r>
      <t xml:space="preserve">The reorder quantities table in </t>
    </r>
    <r>
      <rPr>
        <b/>
        <sz val="11"/>
        <color theme="1"/>
        <rFont val="Calibri"/>
        <family val="2"/>
        <scheme val="minor"/>
      </rPr>
      <t>N9:O12</t>
    </r>
    <r>
      <rPr>
        <sz val="11"/>
        <color theme="1"/>
        <rFont val="Calibri"/>
        <family val="2"/>
        <scheme val="minor"/>
      </rPr>
      <t xml:space="preserve"> indicates how many items we need to reorder for each category. In </t>
    </r>
    <r>
      <rPr>
        <b/>
        <sz val="11"/>
        <color theme="1"/>
        <rFont val="Calibri"/>
        <family val="2"/>
        <scheme val="minor"/>
      </rPr>
      <t>K4</t>
    </r>
    <r>
      <rPr>
        <sz val="11"/>
        <color theme="1"/>
        <rFont val="Calibri"/>
        <family val="2"/>
        <scheme val="minor"/>
      </rPr>
      <t xml:space="preserve"> use a nested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to calculate the reorder quantity.</t>
    </r>
  </si>
  <si>
    <r>
      <t xml:space="preserve">In </t>
    </r>
    <r>
      <rPr>
        <b/>
        <sz val="11"/>
        <color theme="1"/>
        <rFont val="Calibri"/>
        <family val="2"/>
        <scheme val="minor"/>
      </rPr>
      <t>L4</t>
    </r>
    <r>
      <rPr>
        <sz val="11"/>
        <color theme="1"/>
        <rFont val="Calibri"/>
        <family val="2"/>
        <scheme val="minor"/>
      </rPr>
      <t xml:space="preserve"> solve the same problem but using an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VLOOKUP/XLOOKUP</t>
    </r>
    <r>
      <rPr>
        <sz val="11"/>
        <color theme="1"/>
        <rFont val="Calibri"/>
        <family val="2"/>
        <scheme val="minor"/>
      </rPr>
      <t>.</t>
    </r>
  </si>
  <si>
    <r>
      <t xml:space="preserve">The rest of the instructions are to be carried out in the </t>
    </r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sheet. This sheet shows a list of items the customer wishes to purchase and how many of each. We need to </t>
    </r>
  </si>
  <si>
    <r>
      <t xml:space="preserve">In </t>
    </r>
    <r>
      <rPr>
        <b/>
        <sz val="11"/>
        <color theme="1"/>
        <rFont val="Calibri"/>
        <family val="2"/>
        <scheme val="minor"/>
      </rPr>
      <t>C13</t>
    </r>
    <r>
      <rPr>
        <sz val="11"/>
        <color theme="1"/>
        <rFont val="Calibri"/>
        <family val="2"/>
        <scheme val="minor"/>
      </rPr>
      <t xml:space="preserve"> we want to automatically number rows that have items. Check if </t>
    </r>
    <r>
      <rPr>
        <b/>
        <sz val="11"/>
        <color theme="1"/>
        <rFont val="Calibri"/>
        <family val="2"/>
        <scheme val="minor"/>
      </rPr>
      <t>D13&gt;0</t>
    </r>
    <r>
      <rPr>
        <sz val="11"/>
        <color theme="1"/>
        <rFont val="Calibri"/>
        <family val="2"/>
        <scheme val="minor"/>
      </rPr>
      <t xml:space="preserve">, if it is add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C12</t>
    </r>
    <r>
      <rPr>
        <sz val="11"/>
        <color theme="1"/>
        <rFont val="Calibri"/>
        <family val="2"/>
        <scheme val="minor"/>
      </rPr>
      <t xml:space="preserve">, otherwise leave blank. Copy the formula down to </t>
    </r>
    <r>
      <rPr>
        <b/>
        <sz val="11"/>
        <color theme="1"/>
        <rFont val="Calibri"/>
        <family val="2"/>
        <scheme val="minor"/>
      </rPr>
      <t>C36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</si>
  <si>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E12</t>
    </r>
    <r>
      <rPr>
        <sz val="11"/>
        <color theme="1"/>
        <rFont val="Calibri"/>
        <family val="2"/>
        <scheme val="minor"/>
      </rPr>
      <t xml:space="preserve"> use a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to look up the item description for the Item code 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table. Copy down to </t>
    </r>
    <r>
      <rPr>
        <b/>
        <sz val="11"/>
        <color theme="1"/>
        <rFont val="Calibri"/>
        <family val="2"/>
        <scheme val="minor"/>
      </rPr>
      <t>E36</t>
    </r>
    <r>
      <rPr>
        <sz val="11"/>
        <color theme="1"/>
        <rFont val="Calibri"/>
        <family val="2"/>
        <scheme val="minor"/>
      </rPr>
      <t>.</t>
    </r>
  </si>
  <si>
    <r>
      <t xml:space="preserve">Where there are no item codes you will get an N/A. Add an </t>
    </r>
    <r>
      <rPr>
        <b/>
        <sz val="11"/>
        <color theme="1"/>
        <rFont val="Calibri"/>
        <family val="2"/>
        <scheme val="minor"/>
      </rPr>
      <t>IFERROR</t>
    </r>
    <r>
      <rPr>
        <sz val="11"/>
        <color theme="1"/>
        <rFont val="Calibri"/>
        <family val="2"/>
        <scheme val="minor"/>
      </rPr>
      <t xml:space="preserve"> to the formula to leave the cell blank if an error occurs.</t>
    </r>
  </si>
  <si>
    <r>
      <t xml:space="preserve">In </t>
    </r>
    <r>
      <rPr>
        <b/>
        <sz val="11"/>
        <color theme="1"/>
        <rFont val="Calibri"/>
        <family val="2"/>
        <scheme val="minor"/>
      </rPr>
      <t>F12</t>
    </r>
    <r>
      <rPr>
        <sz val="11"/>
        <color theme="1"/>
        <rFont val="Calibri"/>
        <family val="2"/>
        <scheme val="minor"/>
      </rPr>
      <t xml:space="preserve"> use a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to look up the category for the Item code 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table. Copy down to </t>
    </r>
    <r>
      <rPr>
        <b/>
        <sz val="11"/>
        <color theme="1"/>
        <rFont val="Calibri"/>
        <family val="2"/>
        <scheme val="minor"/>
      </rPr>
      <t>F36</t>
    </r>
    <r>
      <rPr>
        <sz val="11"/>
        <color theme="1"/>
        <rFont val="Calibri"/>
        <family val="2"/>
        <scheme val="minor"/>
      </rPr>
      <t>.</t>
    </r>
  </si>
  <si>
    <r>
      <t xml:space="preserve">Add an </t>
    </r>
    <r>
      <rPr>
        <b/>
        <sz val="11"/>
        <color theme="1"/>
        <rFont val="Calibri"/>
        <family val="2"/>
        <scheme val="minor"/>
      </rPr>
      <t>IFERROR</t>
    </r>
    <r>
      <rPr>
        <sz val="11"/>
        <color theme="1"/>
        <rFont val="Calibri"/>
        <family val="2"/>
        <scheme val="minor"/>
      </rPr>
      <t xml:space="preserve"> to the formula to leave the cell blank if an error occurs.</t>
    </r>
  </si>
  <si>
    <r>
      <t xml:space="preserve">In </t>
    </r>
    <r>
      <rPr>
        <b/>
        <sz val="11"/>
        <color theme="1"/>
        <rFont val="Calibri"/>
        <family val="2"/>
        <scheme val="minor"/>
      </rPr>
      <t>H12</t>
    </r>
    <r>
      <rPr>
        <sz val="11"/>
        <color theme="1"/>
        <rFont val="Calibri"/>
        <family val="2"/>
        <scheme val="minor"/>
      </rPr>
      <t xml:space="preserve"> use a </t>
    </r>
    <r>
      <rPr>
        <b/>
        <sz val="11"/>
        <color theme="1"/>
        <rFont val="Calibri"/>
        <family val="2"/>
        <scheme val="minor"/>
      </rPr>
      <t>VLOOKUP/XLOOKUP</t>
    </r>
    <r>
      <rPr>
        <sz val="11"/>
        <color theme="1"/>
        <rFont val="Calibri"/>
        <family val="2"/>
        <scheme val="minor"/>
      </rPr>
      <t xml:space="preserve"> to get the retail price for that item from the inventory table, again adjusting the formula to show "" instead of N/A. Copy to </t>
    </r>
    <r>
      <rPr>
        <b/>
        <sz val="11"/>
        <color theme="1"/>
        <rFont val="Calibri"/>
        <family val="2"/>
        <scheme val="minor"/>
      </rPr>
      <t>H36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</si>
  <si>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I12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function to get the </t>
    </r>
    <r>
      <rPr>
        <b/>
        <sz val="11"/>
        <color theme="1"/>
        <rFont val="Calibri"/>
        <family val="2"/>
        <scheme val="minor"/>
      </rPr>
      <t>Postage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Category D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NSW</t>
    </r>
    <r>
      <rPr>
        <sz val="11"/>
        <color theme="1"/>
        <rFont val="Calibri"/>
        <family val="2"/>
        <scheme val="minor"/>
      </rPr>
      <t xml:space="preserve">, use the named range </t>
    </r>
    <r>
      <rPr>
        <b/>
        <sz val="11"/>
        <color theme="1"/>
        <rFont val="Calibri"/>
        <family val="2"/>
        <scheme val="minor"/>
      </rPr>
      <t>Postage</t>
    </r>
    <r>
      <rPr>
        <sz val="11"/>
        <color theme="1"/>
        <rFont val="Calibri"/>
        <family val="2"/>
        <scheme val="minor"/>
      </rPr>
      <t xml:space="preserve"> for the array and type 4 for the row and 2 for the column.</t>
    </r>
  </si>
  <si>
    <r>
      <t xml:space="preserve">In </t>
    </r>
    <r>
      <rPr>
        <b/>
        <sz val="11"/>
        <color theme="1"/>
        <rFont val="Calibri"/>
        <family val="2"/>
        <scheme val="minor"/>
      </rPr>
      <t>I12</t>
    </r>
    <r>
      <rPr>
        <sz val="11"/>
        <color theme="1"/>
        <rFont val="Calibri"/>
        <family val="2"/>
        <scheme val="minor"/>
      </rPr>
      <t xml:space="preserve"> modify the formula to use a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to match the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F12</t>
    </r>
    <r>
      <rPr>
        <sz val="11"/>
        <color theme="1"/>
        <rFont val="Calibri"/>
        <family val="2"/>
        <scheme val="minor"/>
      </rPr>
      <t xml:space="preserve"> into the named range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to calculate the row.</t>
    </r>
  </si>
  <si>
    <r>
      <t xml:space="preserve">The finished </t>
    </r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should look something like this:</t>
    </r>
  </si>
  <si>
    <t>IF</t>
  </si>
  <si>
    <t>IFS</t>
  </si>
  <si>
    <t>Reorder Qty IFS</t>
  </si>
  <si>
    <t>REORDER QTY MATCH</t>
  </si>
  <si>
    <t>Reorder Qty XLOOKUP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</si>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</sst>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$&quot;#,##0_);[Red]\(&quot;$&quot;#,##0\)"/>
    <numFmt numFmtId="166" formatCode="#,##0.00;[Red]\-#,##0.00;"/>
    <numFmt numFmtId="169" formatCode="[$$-C09]#,##0.00;[Red]\-[$$-C09]#,##0.00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1"/>
      <color theme="0"/>
      <name val="Calibri"/>
      <family val="2"/>
      <scheme val="minor"/>
    </font>
    <font>
      <b/>
      <sz val="18"/>
      <color theme="2" tint="0.79998168889431442"/>
      <name val="Calibri Light"/>
      <family val="2"/>
      <scheme val="major"/>
    </font>
    <font>
      <b/>
      <sz val="22"/>
      <color theme="0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0"/>
      <name val="Arial"/>
      <family val="2"/>
    </font>
    <font>
      <i/>
      <sz val="12"/>
      <color theme="0"/>
      <name val="Calibri"/>
      <family val="2"/>
      <scheme val="minor"/>
    </font>
    <font>
      <sz val="12"/>
      <color indexed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4" fillId="0" borderId="0"/>
    <xf numFmtId="0" fontId="16" fillId="0" borderId="2" applyFill="0" applyBorder="0" applyProtection="0">
      <alignment horizontal="left" vertical="center"/>
    </xf>
    <xf numFmtId="0" fontId="10" fillId="8" borderId="0" applyNumberFormat="0" applyBorder="0" applyAlignment="0" applyProtection="0"/>
    <xf numFmtId="0" fontId="3" fillId="9" borderId="0" applyNumberFormat="0" applyBorder="0" applyAlignment="0" applyProtection="0"/>
    <xf numFmtId="0" fontId="15" fillId="0" borderId="0"/>
  </cellStyleXfs>
  <cellXfs count="10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9" fillId="0" borderId="0" xfId="0" applyFont="1" applyAlignment="1">
      <alignment horizontal="right"/>
    </xf>
    <xf numFmtId="0" fontId="2" fillId="0" borderId="0" xfId="1" applyFill="1" applyBorder="1" applyAlignment="1"/>
    <xf numFmtId="0" fontId="13" fillId="0" borderId="0" xfId="0" applyFont="1"/>
    <xf numFmtId="0" fontId="13" fillId="0" borderId="0" xfId="0" applyFont="1" applyAlignment="1">
      <alignment horizontal="center"/>
    </xf>
    <xf numFmtId="4" fontId="13" fillId="0" borderId="0" xfId="0" applyNumberFormat="1" applyFont="1"/>
    <xf numFmtId="4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left"/>
    </xf>
    <xf numFmtId="0" fontId="4" fillId="0" borderId="0" xfId="9" applyFont="1"/>
    <xf numFmtId="0" fontId="4" fillId="0" borderId="6" xfId="9" applyFont="1" applyBorder="1"/>
    <xf numFmtId="0" fontId="4" fillId="0" borderId="7" xfId="9" applyFont="1" applyBorder="1"/>
    <xf numFmtId="0" fontId="4" fillId="0" borderId="7" xfId="9" applyFont="1" applyBorder="1" applyAlignment="1">
      <alignment horizontal="left"/>
    </xf>
    <xf numFmtId="0" fontId="4" fillId="0" borderId="7" xfId="9" applyFont="1" applyBorder="1" applyAlignment="1">
      <alignment horizontal="center"/>
    </xf>
    <xf numFmtId="0" fontId="4" fillId="0" borderId="8" xfId="9" applyFont="1" applyBorder="1"/>
    <xf numFmtId="0" fontId="4" fillId="0" borderId="9" xfId="9" applyFont="1" applyBorder="1"/>
    <xf numFmtId="0" fontId="4" fillId="0" borderId="10" xfId="9" applyFont="1" applyBorder="1"/>
    <xf numFmtId="0" fontId="12" fillId="10" borderId="0" xfId="1" applyFont="1" applyFill="1" applyBorder="1" applyAlignment="1" applyProtection="1">
      <alignment horizontal="left"/>
    </xf>
    <xf numFmtId="0" fontId="3" fillId="10" borderId="0" xfId="9" applyFont="1" applyFill="1"/>
    <xf numFmtId="0" fontId="3" fillId="10" borderId="0" xfId="9" applyFont="1" applyFill="1" applyAlignment="1">
      <alignment horizontal="left"/>
    </xf>
    <xf numFmtId="0" fontId="3" fillId="10" borderId="0" xfId="9" applyFont="1" applyFill="1" applyAlignment="1">
      <alignment horizontal="center"/>
    </xf>
    <xf numFmtId="0" fontId="17" fillId="10" borderId="0" xfId="9" applyFont="1" applyFill="1" applyAlignment="1">
      <alignment horizontal="center"/>
    </xf>
    <xf numFmtId="0" fontId="18" fillId="10" borderId="0" xfId="1" applyFont="1" applyFill="1" applyBorder="1" applyAlignment="1" applyProtection="1">
      <alignment horizontal="left"/>
    </xf>
    <xf numFmtId="0" fontId="3" fillId="10" borderId="0" xfId="9" applyFont="1" applyFill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9" fillId="10" borderId="0" xfId="1" applyFont="1" applyFill="1" applyBorder="1" applyAlignment="1" applyProtection="1">
      <alignment horizontal="center"/>
    </xf>
    <xf numFmtId="0" fontId="20" fillId="6" borderId="0" xfId="0" applyFont="1" applyFill="1"/>
    <xf numFmtId="0" fontId="20" fillId="6" borderId="0" xfId="0" applyFont="1" applyFill="1" applyAlignment="1">
      <alignment horizontal="center"/>
    </xf>
    <xf numFmtId="0" fontId="1" fillId="0" borderId="0" xfId="0" applyFont="1"/>
    <xf numFmtId="0" fontId="20" fillId="3" borderId="0" xfId="2" applyFont="1" applyBorder="1" applyAlignment="1">
      <alignment horizontal="left"/>
    </xf>
    <xf numFmtId="9" fontId="21" fillId="0" borderId="2" xfId="3" applyNumberFormat="1" applyFont="1" applyFill="1" applyBorder="1" applyAlignment="1"/>
    <xf numFmtId="0" fontId="23" fillId="0" borderId="0" xfId="0" applyFont="1"/>
    <xf numFmtId="49" fontId="24" fillId="0" borderId="3" xfId="5" applyNumberFormat="1" applyFont="1" applyBorder="1" applyAlignment="1">
      <alignment horizontal="left"/>
    </xf>
    <xf numFmtId="0" fontId="24" fillId="7" borderId="4" xfId="5" applyFont="1" applyFill="1" applyBorder="1"/>
    <xf numFmtId="0" fontId="1" fillId="7" borderId="4" xfId="0" applyFont="1" applyFill="1" applyBorder="1" applyAlignment="1">
      <alignment horizontal="center"/>
    </xf>
    <xf numFmtId="4" fontId="1" fillId="7" borderId="4" xfId="0" applyNumberFormat="1" applyFont="1" applyFill="1" applyBorder="1" applyAlignment="1">
      <alignment horizontal="center"/>
    </xf>
    <xf numFmtId="164" fontId="1" fillId="7" borderId="4" xfId="0" applyNumberFormat="1" applyFont="1" applyFill="1" applyBorder="1"/>
    <xf numFmtId="164" fontId="1" fillId="0" borderId="4" xfId="0" applyNumberFormat="1" applyFont="1" applyFill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25" fillId="0" borderId="0" xfId="0" applyFont="1"/>
    <xf numFmtId="0" fontId="21" fillId="0" borderId="2" xfId="3" applyFont="1" applyFill="1" applyBorder="1" applyAlignment="1"/>
    <xf numFmtId="0" fontId="23" fillId="0" borderId="0" xfId="0" applyFont="1" applyAlignment="1">
      <alignment horizontal="center"/>
    </xf>
    <xf numFmtId="0" fontId="22" fillId="9" borderId="0" xfId="8" applyFont="1" applyAlignment="1">
      <alignment horizontal="center"/>
    </xf>
    <xf numFmtId="0" fontId="20" fillId="3" borderId="0" xfId="2" applyFont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7" borderId="4" xfId="0" applyFont="1" applyFill="1" applyBorder="1"/>
    <xf numFmtId="49" fontId="1" fillId="0" borderId="3" xfId="0" applyNumberFormat="1" applyFont="1" applyBorder="1" applyAlignment="1">
      <alignment horizontal="left"/>
    </xf>
    <xf numFmtId="164" fontId="1" fillId="0" borderId="2" xfId="0" applyNumberFormat="1" applyFont="1" applyBorder="1"/>
    <xf numFmtId="164" fontId="23" fillId="0" borderId="2" xfId="0" applyNumberFormat="1" applyFont="1" applyBorder="1"/>
    <xf numFmtId="4" fontId="1" fillId="7" borderId="4" xfId="0" applyNumberFormat="1" applyFont="1" applyFill="1" applyBorder="1" applyAlignment="1">
      <alignment horizontal="left"/>
    </xf>
    <xf numFmtId="165" fontId="1" fillId="7" borderId="4" xfId="0" applyNumberFormat="1" applyFont="1" applyFill="1" applyBorder="1"/>
    <xf numFmtId="0" fontId="24" fillId="0" borderId="3" xfId="0" applyFont="1" applyBorder="1" applyAlignment="1">
      <alignment horizontal="left"/>
    </xf>
    <xf numFmtId="0" fontId="24" fillId="7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23" fillId="0" borderId="0" xfId="0" applyNumberFormat="1" applyFont="1" applyAlignment="1">
      <alignment horizontal="left"/>
    </xf>
    <xf numFmtId="4" fontId="23" fillId="0" borderId="0" xfId="0" applyNumberFormat="1" applyFont="1" applyAlignment="1">
      <alignment horizontal="center"/>
    </xf>
    <xf numFmtId="4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9" applyFont="1"/>
    <xf numFmtId="0" fontId="23" fillId="0" borderId="9" xfId="9" applyFont="1" applyBorder="1"/>
    <xf numFmtId="0" fontId="22" fillId="10" borderId="0" xfId="9" applyFont="1" applyFill="1" applyAlignment="1">
      <alignment horizontal="left"/>
    </xf>
    <xf numFmtId="0" fontId="1" fillId="11" borderId="0" xfId="3" applyFont="1" applyFill="1" applyBorder="1" applyAlignment="1" applyProtection="1">
      <alignment horizontal="left"/>
    </xf>
    <xf numFmtId="0" fontId="22" fillId="10" borderId="0" xfId="9" applyFont="1" applyFill="1" applyAlignment="1">
      <alignment horizontal="right"/>
    </xf>
    <xf numFmtId="49" fontId="22" fillId="10" borderId="0" xfId="9" applyNumberFormat="1" applyFont="1" applyFill="1" applyAlignment="1">
      <alignment horizontal="left"/>
    </xf>
    <xf numFmtId="0" fontId="23" fillId="0" borderId="10" xfId="9" applyFont="1" applyBorder="1"/>
    <xf numFmtId="0" fontId="22" fillId="10" borderId="0" xfId="9" applyFont="1" applyFill="1"/>
    <xf numFmtId="49" fontId="22" fillId="10" borderId="0" xfId="9" applyNumberFormat="1" applyFont="1" applyFill="1" applyAlignment="1">
      <alignment horizontal="center"/>
    </xf>
    <xf numFmtId="164" fontId="20" fillId="10" borderId="0" xfId="9" applyNumberFormat="1" applyFont="1" applyFill="1" applyAlignment="1">
      <alignment horizontal="left"/>
    </xf>
    <xf numFmtId="0" fontId="26" fillId="10" borderId="0" xfId="9" applyFont="1" applyFill="1" applyAlignment="1">
      <alignment horizontal="right"/>
    </xf>
    <xf numFmtId="0" fontId="23" fillId="0" borderId="0" xfId="9" applyFont="1" applyAlignment="1">
      <alignment horizontal="right"/>
    </xf>
    <xf numFmtId="0" fontId="23" fillId="0" borderId="0" xfId="9" applyFont="1" applyAlignment="1">
      <alignment horizontal="left"/>
    </xf>
    <xf numFmtId="0" fontId="23" fillId="0" borderId="0" xfId="9" applyFont="1" applyAlignment="1">
      <alignment horizontal="center"/>
    </xf>
    <xf numFmtId="0" fontId="20" fillId="3" borderId="0" xfId="2" applyFont="1" applyBorder="1" applyAlignment="1" applyProtection="1">
      <alignment horizontal="left"/>
    </xf>
    <xf numFmtId="0" fontId="20" fillId="3" borderId="0" xfId="2" applyFont="1" applyBorder="1" applyAlignment="1" applyProtection="1"/>
    <xf numFmtId="0" fontId="20" fillId="3" borderId="0" xfId="2" applyFont="1" applyBorder="1" applyAlignment="1" applyProtection="1">
      <alignment horizontal="center"/>
    </xf>
    <xf numFmtId="0" fontId="22" fillId="9" borderId="0" xfId="8" applyFont="1" applyAlignment="1">
      <alignment horizontal="left"/>
    </xf>
    <xf numFmtId="0" fontId="22" fillId="9" borderId="0" xfId="8" applyFont="1" applyAlignment="1">
      <alignment horizontal="center"/>
    </xf>
    <xf numFmtId="0" fontId="22" fillId="9" borderId="0" xfId="8" applyFont="1" applyAlignment="1">
      <alignment horizontal="right"/>
    </xf>
    <xf numFmtId="0" fontId="23" fillId="12" borderId="0" xfId="9" applyFont="1" applyFill="1" applyAlignment="1">
      <alignment horizontal="left"/>
    </xf>
    <xf numFmtId="0" fontId="1" fillId="8" borderId="0" xfId="7" applyFont="1" applyBorder="1" applyAlignment="1" applyProtection="1">
      <alignment horizontal="left"/>
    </xf>
    <xf numFmtId="166" fontId="23" fillId="7" borderId="0" xfId="9" applyNumberFormat="1" applyFont="1" applyFill="1"/>
    <xf numFmtId="0" fontId="23" fillId="0" borderId="0" xfId="9" applyFont="1" applyAlignment="1">
      <alignment vertical="center"/>
    </xf>
    <xf numFmtId="0" fontId="23" fillId="0" borderId="9" xfId="9" applyFont="1" applyBorder="1" applyAlignment="1">
      <alignment vertical="center"/>
    </xf>
    <xf numFmtId="0" fontId="22" fillId="9" borderId="0" xfId="8" applyNumberFormat="1" applyFont="1" applyBorder="1" applyAlignment="1" applyProtection="1">
      <alignment horizontal="left" vertical="center"/>
    </xf>
    <xf numFmtId="0" fontId="22" fillId="9" borderId="0" xfId="8" applyFont="1" applyBorder="1" applyAlignment="1" applyProtection="1">
      <alignment horizontal="left" vertical="center"/>
    </xf>
    <xf numFmtId="0" fontId="22" fillId="9" borderId="0" xfId="8" applyFont="1" applyBorder="1" applyAlignment="1" applyProtection="1">
      <alignment horizontal="center" vertical="center"/>
    </xf>
    <xf numFmtId="4" fontId="22" fillId="9" borderId="0" xfId="8" applyNumberFormat="1" applyFont="1" applyBorder="1" applyAlignment="1" applyProtection="1">
      <alignment horizontal="right" vertical="center"/>
    </xf>
    <xf numFmtId="4" fontId="22" fillId="9" borderId="0" xfId="8" applyNumberFormat="1" applyFont="1" applyBorder="1" applyAlignment="1" applyProtection="1">
      <alignment vertical="center"/>
    </xf>
    <xf numFmtId="0" fontId="23" fillId="0" borderId="10" xfId="9" applyFont="1" applyBorder="1" applyAlignment="1">
      <alignment vertical="center"/>
    </xf>
    <xf numFmtId="0" fontId="1" fillId="0" borderId="0" xfId="0" applyFont="1" applyAlignment="1">
      <alignment vertical="center"/>
    </xf>
    <xf numFmtId="0" fontId="23" fillId="0" borderId="11" xfId="9" applyFont="1" applyBorder="1"/>
    <xf numFmtId="0" fontId="27" fillId="0" borderId="12" xfId="9" applyFont="1" applyBorder="1"/>
    <xf numFmtId="0" fontId="23" fillId="0" borderId="12" xfId="9" applyFont="1" applyBorder="1" applyAlignment="1">
      <alignment horizontal="left"/>
    </xf>
    <xf numFmtId="0" fontId="23" fillId="0" borderId="12" xfId="9" applyFont="1" applyBorder="1" applyAlignment="1">
      <alignment horizontal="center"/>
    </xf>
    <xf numFmtId="0" fontId="23" fillId="0" borderId="12" xfId="9" applyFont="1" applyBorder="1"/>
    <xf numFmtId="0" fontId="23" fillId="0" borderId="13" xfId="9" applyFont="1" applyBorder="1"/>
    <xf numFmtId="0" fontId="27" fillId="0" borderId="0" xfId="9" applyFont="1"/>
    <xf numFmtId="0" fontId="27" fillId="0" borderId="0" xfId="9" applyFont="1" applyAlignment="1">
      <alignment horizontal="left"/>
    </xf>
    <xf numFmtId="169" fontId="23" fillId="7" borderId="0" xfId="9" applyNumberFormat="1" applyFont="1" applyFill="1"/>
  </cellXfs>
  <cellStyles count="10">
    <cellStyle name="20% - Accent1" xfId="3" builtinId="30"/>
    <cellStyle name="20% - Accent2" xfId="7" builtinId="34"/>
    <cellStyle name="20% - Accent3" xfId="4" builtinId="38"/>
    <cellStyle name="Accent1" xfId="2" builtinId="29"/>
    <cellStyle name="Accent3" xfId="8" builtinId="37"/>
    <cellStyle name="Normal" xfId="0" builtinId="0"/>
    <cellStyle name="Normal_Q7-11 Job Card" xfId="9" xr:uid="{44A25518-A0D9-4AF9-A89E-D3732828D3E0}"/>
    <cellStyle name="Normal_Sheet1" xfId="5" xr:uid="{A227E953-6DFD-492D-BBAB-70186C4D900D}"/>
    <cellStyle name="Released-Short" xfId="6" xr:uid="{838C2EA8-B70F-4EAB-B513-6C705D70B0D0}"/>
    <cellStyle name="Title" xfId="1" builtinId="15"/>
  </cellStyles>
  <dxfs count="23">
    <dxf>
      <font>
        <strike val="0"/>
        <outline val="0"/>
        <shadow val="0"/>
        <u val="none"/>
        <vertAlign val="baseline"/>
        <sz val="12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3"/>
        </left>
        <right style="thin">
          <color indexed="64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3"/>
        </left>
        <right/>
        <top style="thin">
          <color theme="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3"/>
        </left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3"/>
        </left>
        <right/>
        <top style="thin">
          <color theme="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theme="3"/>
        </left>
        <right/>
        <top style="thin">
          <color theme="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border diagonalUp="0" diagonalDown="0">
        <left style="thin">
          <color theme="3"/>
        </left>
        <right/>
        <top style="thin">
          <color theme="3"/>
        </top>
        <bottom/>
      </border>
    </dxf>
    <dxf>
      <font>
        <strike val="0"/>
        <outline val="0"/>
        <shadow val="0"/>
        <u val="none"/>
        <vertAlign val="baseline"/>
        <sz val="12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CE808F6-2A6C-43AD-B0F9-7D5F77FE1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31752</xdr:rowOff>
    </xdr:from>
    <xdr:to>
      <xdr:col>15</xdr:col>
      <xdr:colOff>86687</xdr:colOff>
      <xdr:row>78</xdr:row>
      <xdr:rowOff>30615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677740-C178-4C73-9FA8-05CD87DE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7877971"/>
          <a:ext cx="10080000" cy="6205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99CB9A-8867-4110-94E2-1142C146F2F1}" name="Inventory" displayName="Inventory" ref="A3:P552" totalsRowShown="0" headerRowDxfId="14" dataDxfId="13" tableBorderDxfId="22">
  <tableColumns count="16">
    <tableColumn id="1" xr3:uid="{146CDACD-D326-49CF-8270-8FA6BBD0F5D2}" name="Item Code" dataDxfId="21" dataCellStyle="Normal_Sheet1"/>
    <tableColumn id="2" xr3:uid="{D6A71C84-F8CE-4290-BA74-B9DD5CE03CF4}" name="Item Description" dataDxfId="20" dataCellStyle="Normal_Sheet1"/>
    <tableColumn id="3" xr3:uid="{C4D66B5C-4D70-4E71-8589-4B398D401868}" name="Category" dataDxfId="19"/>
    <tableColumn id="4" xr3:uid="{BE3CECC2-43D3-4957-A75E-C84D07481E63}" name="Num In Stock" dataDxfId="18"/>
    <tableColumn id="5" xr3:uid="{0DC1B2A4-C1AB-44FD-B746-59C2C3BD8A11}" name="On Backorder" dataDxfId="17"/>
    <tableColumn id="7" xr3:uid="{7F39D39F-AC44-4A1C-9A57-7A5B591A3DC5}" name="Premium?" dataDxfId="16"/>
    <tableColumn id="6" xr3:uid="{C4499F53-41AD-4A7C-B90B-A4C1591A6BAB}" name="Cost Price" dataDxfId="15"/>
    <tableColumn id="8" xr3:uid="{B6B16E3E-845E-4C63-816C-091F4E0E972D}" name="Retail Price" dataDxfId="4">
      <calculatedColumnFormula>IF(Inventory[[#This Row],[Premium?]]="Y",Inventory[[#This Row],[Cost Price]]*1.25,Inventory[[#This Row],[Cost Price]]*1.18)</calculatedColumnFormula>
    </tableColumn>
    <tableColumn id="11" xr3:uid="{29B005FA-06DF-47A7-86D8-F83773A44004}" name="Below Min" dataDxfId="8">
      <calculatedColumnFormula>Inventory[[#This Row],[Num In Stock]]&lt;$S$5</calculatedColumnFormula>
    </tableColumn>
    <tableColumn id="13" xr3:uid="{B0EBA719-ECF3-4722-850A-9357DD9BC00B}" name="IF" dataDxfId="6">
      <calculatedColumnFormula>IF(Inventory[[#This Row],[Num In Stock]]&lt;$S$5,"YES","NO")</calculatedColumnFormula>
    </tableColumn>
    <tableColumn id="9" xr3:uid="{3D13555F-E3FF-41D6-914C-817AA9B1CC00}" name="Reorder?" dataDxfId="7">
      <calculatedColumnFormula>AND(Inventory[[#This Row],[Num In Stock]]&lt;$S$5,Inventory[[#This Row],[On Backorder]]&lt;&gt;"Y")</calculatedColumnFormula>
    </tableColumn>
    <tableColumn id="14" xr3:uid="{8AFC052F-F776-4897-B6AD-EB7D14AAB106}" name="IFS" dataDxfId="5">
      <calculatedColumnFormula>IF(Inventory[[#This Row],[Num In Stock]]&lt;$S$5,IF(Inventory[[#This Row],[On Backorder]]="Y","","YES"),"")</calculatedColumnFormula>
    </tableColumn>
    <tableColumn id="12" xr3:uid="{BC9E111A-C964-4635-986C-4EF7B1B009B6}" name="Reorder Qty IFS" dataDxfId="3">
      <calculatedColumnFormula array="1">_xlfn.IFS(Inventory[[#This Row],[Category]]=$Q$9,$R$9,Inventory[[#This Row],[Category]]=$Q$10,$R$10,Inventory[[#This Row],[Category]]=$Q$11,$R$11,Inventory[[#This Row],[Category]]=$Q$12,$R$12)</calculatedColumnFormula>
    </tableColumn>
    <tableColumn id="15" xr3:uid="{98141761-26CA-4789-BDF3-5270FE9F1F88}" name="REORDER QTY MATCH" dataDxfId="2">
      <calculatedColumnFormula>INDEX($Q$9:$R$12,MATCH(Inventory[[#This Row],[Category]],$Q$9:$Q$12,0),2)</calculatedColumnFormula>
    </tableColumn>
    <tableColumn id="10" xr3:uid="{DFB30B66-BC6F-4788-9468-08EE28949AEB}" name="Reorder Qty XLOOKUP" dataDxfId="1">
      <calculatedColumnFormula>_xlfn.XLOOKUP(Inventory[[#This Row],[Category]],$Q$9:$Q$12,$R$9:$R$12,,0)</calculatedColumnFormula>
    </tableColumn>
    <tableColumn id="16" xr3:uid="{EB87DA0C-CB43-4871-AF14-4BDB74420072}" name="AND" dataDxfId="0">
      <calculatedColumnFormula>AND($M4=$N4,$N4=$O4)</calculatedColumnFormula>
    </tableColumn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DBD65-5139-4386-8BDA-430B2D8A42FF}" name="tbl_ReorderQty" displayName="tbl_ReorderQty" ref="Q8:R12" totalsRowShown="0" headerRowDxfId="10" dataDxfId="9" headerRowCellStyle="Accent1">
  <tableColumns count="2">
    <tableColumn id="1" xr3:uid="{07A3AB71-F0D8-468B-967E-B4AFE5503AE0}" name="Category" dataDxfId="12" dataCellStyle="20% - Accent3"/>
    <tableColumn id="2" xr3:uid="{355B42E7-B646-4D5A-8173-2ACB444B2F5C}" name="Quantity" dataDxfId="11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44"/>
  <sheetViews>
    <sheetView showGridLines="0" topLeftCell="A43" zoomScale="120" zoomScaleNormal="120" workbookViewId="0">
      <selection activeCell="I2" sqref="I2:P2"/>
    </sheetView>
  </sheetViews>
  <sheetFormatPr defaultRowHeight="14.4" x14ac:dyDescent="0.3"/>
  <cols>
    <col min="1" max="1" width="5.33203125" customWidth="1"/>
    <col min="2" max="2" width="4.44140625" style="2" customWidth="1"/>
    <col min="8" max="8" width="12.5546875" customWidth="1"/>
    <col min="15" max="15" width="23.6640625" customWidth="1"/>
    <col min="16" max="16" width="7.44140625" style="2" customWidth="1"/>
  </cols>
  <sheetData>
    <row r="2" spans="2:16" ht="31.2" x14ac:dyDescent="0.6">
      <c r="I2" s="29" t="s">
        <v>1163</v>
      </c>
      <c r="J2" s="29"/>
      <c r="K2" s="29"/>
      <c r="L2" s="29"/>
      <c r="M2" s="29"/>
      <c r="N2" s="29"/>
      <c r="O2" s="29"/>
      <c r="P2" s="29"/>
    </row>
    <row r="3" spans="2:16" ht="21" x14ac:dyDescent="0.4">
      <c r="I3" s="30" t="s">
        <v>1164</v>
      </c>
      <c r="J3" s="30"/>
      <c r="K3" s="30"/>
      <c r="L3" s="30"/>
      <c r="M3" s="30"/>
      <c r="N3" s="30"/>
      <c r="O3" s="30"/>
      <c r="P3" s="30"/>
    </row>
    <row r="4" spans="2:16" ht="17.7" customHeight="1" x14ac:dyDescent="0.3"/>
    <row r="5" spans="2:16" ht="21.45" customHeight="1" x14ac:dyDescent="0.3">
      <c r="I5" s="28" t="s">
        <v>1162</v>
      </c>
      <c r="J5" s="28"/>
      <c r="K5" s="28"/>
      <c r="L5" s="28"/>
      <c r="M5" s="28"/>
      <c r="N5" s="28"/>
      <c r="O5" s="28"/>
      <c r="P5" s="28"/>
    </row>
    <row r="8" spans="2:16" ht="18.600000000000001" thickBot="1" x14ac:dyDescent="0.4">
      <c r="B8" s="4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/>
    </row>
    <row r="9" spans="2:16" ht="19.350000000000001" customHeight="1" x14ac:dyDescent="0.3">
      <c r="B9" t="s">
        <v>1168</v>
      </c>
    </row>
    <row r="10" spans="2:16" x14ac:dyDescent="0.3">
      <c r="B10" t="s">
        <v>1169</v>
      </c>
      <c r="P10"/>
    </row>
    <row r="11" spans="2:16" x14ac:dyDescent="0.3">
      <c r="B11" t="s">
        <v>1165</v>
      </c>
      <c r="P11"/>
    </row>
    <row r="12" spans="2:16" ht="8.25" customHeight="1" x14ac:dyDescent="0.3"/>
    <row r="13" spans="2:16" x14ac:dyDescent="0.3">
      <c r="B13" s="2" t="s">
        <v>1156</v>
      </c>
      <c r="C13" t="s">
        <v>1170</v>
      </c>
    </row>
    <row r="14" spans="2:16" ht="8.25" customHeight="1" x14ac:dyDescent="0.3"/>
    <row r="15" spans="2:16" x14ac:dyDescent="0.3">
      <c r="B15" s="2" t="s">
        <v>4</v>
      </c>
      <c r="C15" t="s">
        <v>1171</v>
      </c>
      <c r="P15" s="6" t="s">
        <v>2</v>
      </c>
    </row>
    <row r="16" spans="2:16" ht="8.25" customHeight="1" x14ac:dyDescent="0.3"/>
    <row r="17" spans="2:16" x14ac:dyDescent="0.3">
      <c r="B17" s="2" t="s">
        <v>3</v>
      </c>
      <c r="C17" t="s">
        <v>1172</v>
      </c>
      <c r="P17" s="6" t="s">
        <v>2</v>
      </c>
    </row>
    <row r="18" spans="2:16" ht="8.25" customHeight="1" x14ac:dyDescent="0.3"/>
    <row r="19" spans="2:16" x14ac:dyDescent="0.3">
      <c r="B19" s="2" t="s">
        <v>5</v>
      </c>
      <c r="C19" t="s">
        <v>1173</v>
      </c>
      <c r="P19" s="6" t="s">
        <v>2</v>
      </c>
    </row>
    <row r="20" spans="2:16" x14ac:dyDescent="0.3">
      <c r="B20" s="2" t="s">
        <v>1</v>
      </c>
      <c r="C20" t="s">
        <v>1174</v>
      </c>
      <c r="P20" s="6" t="s">
        <v>2</v>
      </c>
    </row>
    <row r="21" spans="2:16" ht="8.25" customHeight="1" x14ac:dyDescent="0.3"/>
    <row r="22" spans="2:16" x14ac:dyDescent="0.3">
      <c r="B22" s="2" t="s">
        <v>1157</v>
      </c>
      <c r="C22" t="s">
        <v>1158</v>
      </c>
    </row>
    <row r="23" spans="2:16" x14ac:dyDescent="0.3">
      <c r="B23" s="2" t="s">
        <v>1</v>
      </c>
      <c r="C23" t="s">
        <v>1159</v>
      </c>
    </row>
    <row r="24" spans="2:16" x14ac:dyDescent="0.3">
      <c r="B24" s="2" t="s">
        <v>11</v>
      </c>
      <c r="C24" t="s">
        <v>1160</v>
      </c>
    </row>
    <row r="26" spans="2:16" x14ac:dyDescent="0.3">
      <c r="B26" t="s">
        <v>1175</v>
      </c>
      <c r="P26"/>
    </row>
    <row r="27" spans="2:16" x14ac:dyDescent="0.3">
      <c r="B27" s="3" t="s">
        <v>1161</v>
      </c>
      <c r="P27"/>
    </row>
    <row r="28" spans="2:16" x14ac:dyDescent="0.3">
      <c r="B28" s="3"/>
      <c r="P28"/>
    </row>
    <row r="29" spans="2:16" x14ac:dyDescent="0.3">
      <c r="B29" s="2" t="s">
        <v>6</v>
      </c>
      <c r="C29" t="s">
        <v>1176</v>
      </c>
    </row>
    <row r="30" spans="2:16" ht="8.25" customHeight="1" x14ac:dyDescent="0.3"/>
    <row r="31" spans="2:16" x14ac:dyDescent="0.3">
      <c r="B31" s="2" t="s">
        <v>7</v>
      </c>
      <c r="C31" t="s">
        <v>1177</v>
      </c>
    </row>
    <row r="32" spans="2:16" x14ac:dyDescent="0.3">
      <c r="B32" s="2" t="s">
        <v>1</v>
      </c>
      <c r="C32" t="s">
        <v>1178</v>
      </c>
    </row>
    <row r="33" spans="2:3" ht="8.25" customHeight="1" x14ac:dyDescent="0.3"/>
    <row r="34" spans="2:3" x14ac:dyDescent="0.3">
      <c r="B34" s="2" t="s">
        <v>8</v>
      </c>
      <c r="C34" t="s">
        <v>1179</v>
      </c>
    </row>
    <row r="35" spans="2:3" x14ac:dyDescent="0.3">
      <c r="B35" s="2" t="s">
        <v>1</v>
      </c>
      <c r="C35" t="s">
        <v>1180</v>
      </c>
    </row>
    <row r="36" spans="2:3" ht="8.25" customHeight="1" x14ac:dyDescent="0.3"/>
    <row r="37" spans="2:3" x14ac:dyDescent="0.3">
      <c r="B37" s="2" t="s">
        <v>9</v>
      </c>
      <c r="C37" t="s">
        <v>1181</v>
      </c>
    </row>
    <row r="38" spans="2:3" ht="8.25" customHeight="1" x14ac:dyDescent="0.3"/>
    <row r="39" spans="2:3" x14ac:dyDescent="0.3">
      <c r="B39" s="2" t="s">
        <v>10</v>
      </c>
      <c r="C39" t="s">
        <v>1182</v>
      </c>
    </row>
    <row r="40" spans="2:3" x14ac:dyDescent="0.3">
      <c r="B40" s="2" t="s">
        <v>1</v>
      </c>
      <c r="C40" t="s">
        <v>1183</v>
      </c>
    </row>
    <row r="41" spans="2:3" x14ac:dyDescent="0.3">
      <c r="B41" s="2" t="s">
        <v>1</v>
      </c>
      <c r="C41" t="s">
        <v>1166</v>
      </c>
    </row>
    <row r="42" spans="2:3" x14ac:dyDescent="0.3">
      <c r="B42" s="2" t="s">
        <v>11</v>
      </c>
      <c r="C42" t="s">
        <v>1167</v>
      </c>
    </row>
    <row r="44" spans="2:3" x14ac:dyDescent="0.3">
      <c r="B44" s="3" t="s">
        <v>1184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n IF and an AND" sqref="P15" xr:uid="{A4D70427-4542-42F4-9424-3C51AB736F77}"/>
    <dataValidation allowBlank="1" showInputMessage="1" showErrorMessage="1" promptTitle="Hint:" prompt="To calculate the retail price you will need to multiply the cost price by either 18% or 25% and then add that to the cost price." sqref="P17" xr:uid="{D2D0F44F-B17A-4DAF-8C1E-40C4DDC41AA7}"/>
    <dataValidation allowBlank="1" showInputMessage="1" showErrorMessage="1" promptTitle="Hint:" prompt="You will need one IF to check if they need to reorder and then another 3 IFs to determine which category they are in.  Try building it in stages adding one IF at a time._x000a_" sqref="P19" xr:uid="{C36C92CE-1DD2-425E-964E-F26B0674FE38}"/>
    <dataValidation allowBlank="1" showInputMessage="1" showErrorMessage="1" promptTitle="Hint:" prompt="Get the lookup working first, then wrap it in an IF so that you only perform the lookup if a reorder is required._x000a_" sqref="P20" xr:uid="{47721728-F547-45B9-83D4-E6187AB81837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C5DA-67A8-49BD-AE6C-76BCE4A4718C}">
  <dimension ref="A1:AF1046"/>
  <sheetViews>
    <sheetView zoomScaleNormal="100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S19" sqref="S19"/>
    </sheetView>
  </sheetViews>
  <sheetFormatPr defaultColWidth="9" defaultRowHeight="15.6" x14ac:dyDescent="0.3"/>
  <cols>
    <col min="1" max="1" width="15.33203125" style="63" bestFit="1" customWidth="1"/>
    <col min="2" max="2" width="255.77734375" style="37" bestFit="1" customWidth="1"/>
    <col min="3" max="3" width="9.21875" style="48" bestFit="1" customWidth="1"/>
    <col min="4" max="4" width="13.44140625" style="48" bestFit="1" customWidth="1"/>
    <col min="5" max="5" width="13.88671875" style="48" bestFit="1" customWidth="1"/>
    <col min="6" max="6" width="10.44140625" style="64" bestFit="1" customWidth="1"/>
    <col min="7" max="7" width="12.109375" style="65" bestFit="1" customWidth="1"/>
    <col min="8" max="8" width="11.44140625" style="34" bestFit="1" customWidth="1"/>
    <col min="9" max="9" width="11" style="34" bestFit="1" customWidth="1"/>
    <col min="10" max="10" width="11" style="34" customWidth="1"/>
    <col min="11" max="11" width="9.44140625" style="66" bestFit="1" customWidth="1"/>
    <col min="12" max="12" width="9.44140625" style="66" customWidth="1"/>
    <col min="13" max="13" width="17.6640625" style="66" customWidth="1"/>
    <col min="14" max="14" width="24.5546875" style="66" customWidth="1"/>
    <col min="15" max="15" width="22.109375" style="66" customWidth="1"/>
    <col min="16" max="16" width="13.33203125" style="66" customWidth="1"/>
    <col min="17" max="17" width="9.21875" style="34" bestFit="1" customWidth="1"/>
    <col min="18" max="18" width="12" style="37" customWidth="1"/>
    <col min="19" max="19" width="6" style="48" bestFit="1" customWidth="1"/>
    <col min="20" max="20" width="10.77734375" style="37" bestFit="1" customWidth="1"/>
    <col min="21" max="21" width="9.44140625" style="37" bestFit="1" customWidth="1"/>
    <col min="22" max="22" width="15.88671875" style="34" customWidth="1"/>
    <col min="23" max="26" width="9" style="37"/>
    <col min="27" max="27" width="5.88671875" style="37" bestFit="1" customWidth="1"/>
    <col min="28" max="31" width="9" style="37"/>
    <col min="32" max="32" width="8.33203125" style="37" bestFit="1" customWidth="1"/>
    <col min="33" max="16384" width="9" style="37"/>
  </cols>
  <sheetData>
    <row r="1" spans="1:32" s="8" customFormat="1" ht="23.4" x14ac:dyDescent="0.45">
      <c r="A1" s="7" t="s">
        <v>1128</v>
      </c>
      <c r="C1" s="9"/>
      <c r="D1" s="9"/>
      <c r="E1" s="9"/>
      <c r="F1" s="11"/>
      <c r="G1" s="10"/>
      <c r="H1" s="9"/>
      <c r="I1" s="9"/>
      <c r="J1" s="9"/>
      <c r="K1" s="9"/>
      <c r="L1" s="9"/>
      <c r="M1" s="9"/>
      <c r="N1" s="9"/>
      <c r="P1"/>
      <c r="R1" s="9"/>
      <c r="U1"/>
    </row>
    <row r="2" spans="1:32" s="8" customFormat="1" ht="14.4" x14ac:dyDescent="0.3">
      <c r="A2" s="12"/>
      <c r="C2" s="9"/>
      <c r="D2" s="9"/>
      <c r="E2" s="9"/>
      <c r="F2" s="11"/>
      <c r="G2" s="10"/>
      <c r="H2" s="9"/>
      <c r="I2" s="9"/>
      <c r="J2" s="9"/>
      <c r="K2" s="9"/>
      <c r="L2" s="9"/>
      <c r="M2" s="9"/>
      <c r="N2" s="9"/>
      <c r="P2"/>
      <c r="R2" s="9"/>
      <c r="U2"/>
    </row>
    <row r="3" spans="1:32" x14ac:dyDescent="0.3">
      <c r="A3" s="32" t="s">
        <v>12</v>
      </c>
      <c r="B3" s="32" t="s">
        <v>13</v>
      </c>
      <c r="C3" s="33" t="s">
        <v>14</v>
      </c>
      <c r="D3" s="33" t="s">
        <v>15</v>
      </c>
      <c r="E3" s="33" t="s">
        <v>16</v>
      </c>
      <c r="F3" s="33" t="s">
        <v>18</v>
      </c>
      <c r="G3" s="33" t="s">
        <v>17</v>
      </c>
      <c r="H3" s="33" t="s">
        <v>19</v>
      </c>
      <c r="I3" s="33" t="s">
        <v>1135</v>
      </c>
      <c r="J3" s="33" t="s">
        <v>1185</v>
      </c>
      <c r="K3" s="33" t="s">
        <v>20</v>
      </c>
      <c r="L3" s="33" t="s">
        <v>1186</v>
      </c>
      <c r="M3" s="33" t="s">
        <v>1187</v>
      </c>
      <c r="N3" s="33" t="s">
        <v>1188</v>
      </c>
      <c r="O3" s="33" t="s">
        <v>1189</v>
      </c>
      <c r="P3" s="33" t="s">
        <v>1190</v>
      </c>
      <c r="Q3" s="35" t="s">
        <v>21</v>
      </c>
      <c r="R3" s="35"/>
      <c r="S3" s="36">
        <v>0.18</v>
      </c>
      <c r="U3" s="34"/>
      <c r="V3" s="37"/>
    </row>
    <row r="4" spans="1:32" x14ac:dyDescent="0.3">
      <c r="A4" s="38" t="s">
        <v>490</v>
      </c>
      <c r="B4" s="39" t="s">
        <v>491</v>
      </c>
      <c r="C4" s="40" t="s">
        <v>29</v>
      </c>
      <c r="D4" s="40">
        <v>0</v>
      </c>
      <c r="E4" s="40" t="s">
        <v>22</v>
      </c>
      <c r="F4" s="41"/>
      <c r="G4" s="42">
        <v>56.65</v>
      </c>
      <c r="H4" s="43">
        <f>IF(Inventory[[#This Row],[Premium?]]="Y",Inventory[[#This Row],[Cost Price]]*1.25,Inventory[[#This Row],[Cost Price]]*1.18)</f>
        <v>66.846999999999994</v>
      </c>
      <c r="I4" s="43" t="b">
        <f>Inventory[[#This Row],[Num In Stock]]&lt;$S$5</f>
        <v>1</v>
      </c>
      <c r="J4" s="43" t="str">
        <f>IF(Inventory[[#This Row],[Num In Stock]]&lt;$S$5,"YES","NO")</f>
        <v>YES</v>
      </c>
      <c r="K4" s="44" t="b">
        <f>AND(Inventory[[#This Row],[Num In Stock]]&lt;$S$5,Inventory[[#This Row],[On Backorder]]&lt;&gt;"Y")</f>
        <v>1</v>
      </c>
      <c r="L4" s="44" t="str">
        <f>IF(Inventory[[#This Row],[Num In Stock]]&lt;$S$5,IF(Inventory[[#This Row],[On Backorder]]="Y","","YES"),"")</f>
        <v>YES</v>
      </c>
      <c r="M4" s="44" cm="1">
        <f t="array" ref="M4">_xlfn.IFS(Inventory[[#This Row],[Category]]=$Q$9,$R$9,Inventory[[#This Row],[Category]]=$Q$10,$R$10,Inventory[[#This Row],[Category]]=$Q$11,$R$11,Inventory[[#This Row],[Category]]=$Q$12,$R$12)</f>
        <v>35</v>
      </c>
      <c r="N4" s="44">
        <f>INDEX($Q$9:$R$12,MATCH(Inventory[[#This Row],[Category]],$Q$9:$Q$12,0),2)</f>
        <v>35</v>
      </c>
      <c r="O4" s="45">
        <f>_xlfn.XLOOKUP(Inventory[[#This Row],[Category]],$Q$9:$Q$12,$R$9:$R$12,,0)</f>
        <v>35</v>
      </c>
      <c r="P4" s="34" t="b">
        <f t="shared" ref="P4:P67" si="0">AND($M4=$N4,$N4=$O4)</f>
        <v>1</v>
      </c>
      <c r="Q4" s="35" t="s">
        <v>23</v>
      </c>
      <c r="R4" s="35"/>
      <c r="S4" s="36">
        <v>0.25</v>
      </c>
      <c r="U4" s="34"/>
      <c r="V4" s="37"/>
      <c r="AF4" s="46">
        <v>995</v>
      </c>
    </row>
    <row r="5" spans="1:32" x14ac:dyDescent="0.3">
      <c r="A5" s="38" t="s">
        <v>486</v>
      </c>
      <c r="B5" s="39" t="s">
        <v>487</v>
      </c>
      <c r="C5" s="40" t="s">
        <v>29</v>
      </c>
      <c r="D5" s="40">
        <v>15</v>
      </c>
      <c r="E5" s="40" t="s">
        <v>22</v>
      </c>
      <c r="F5" s="41" t="s">
        <v>25</v>
      </c>
      <c r="G5" s="42">
        <v>2.14</v>
      </c>
      <c r="H5" s="43">
        <f>IF(Inventory[[#This Row],[Premium?]]="Y",Inventory[[#This Row],[Cost Price]]*1.25,Inventory[[#This Row],[Cost Price]]*1.18)</f>
        <v>2.6750000000000003</v>
      </c>
      <c r="I5" s="43" t="b">
        <f>Inventory[[#This Row],[Num In Stock]]&lt;$S$5</f>
        <v>0</v>
      </c>
      <c r="J5" s="43" t="str">
        <f>IF(Inventory[[#This Row],[Num In Stock]]&lt;$S$5,"YES","NO")</f>
        <v>NO</v>
      </c>
      <c r="K5" s="44" t="b">
        <f>AND(Inventory[[#This Row],[Num In Stock]]&lt;$S$5,Inventory[[#This Row],[On Backorder]]&lt;&gt;"Y")</f>
        <v>0</v>
      </c>
      <c r="L5" s="44" t="str">
        <f>IF(Inventory[[#This Row],[Num In Stock]]&lt;$S$5,IF(Inventory[[#This Row],[On Backorder]]="Y","","YES"),"")</f>
        <v/>
      </c>
      <c r="M5" s="44" cm="1">
        <f t="array" ref="M5">_xlfn.IFS(Inventory[[#This Row],[Category]]=$Q$9,$R$9,Inventory[[#This Row],[Category]]=$Q$10,$R$10,Inventory[[#This Row],[Category]]=$Q$11,$R$11,Inventory[[#This Row],[Category]]=$Q$12,$R$12)</f>
        <v>35</v>
      </c>
      <c r="N5" s="44">
        <f>INDEX($Q$9:$R$12,MATCH(Inventory[[#This Row],[Category]],$Q$9:$Q$12,0),2)</f>
        <v>35</v>
      </c>
      <c r="O5" s="45">
        <f>_xlfn.XLOOKUP(Inventory[[#This Row],[Category]],$Q$9:$Q$12,$R$9:$R$12,,0)</f>
        <v>35</v>
      </c>
      <c r="P5" s="34" t="b">
        <f t="shared" si="0"/>
        <v>1</v>
      </c>
      <c r="Q5" s="35" t="s">
        <v>26</v>
      </c>
      <c r="R5" s="35"/>
      <c r="S5" s="47">
        <v>10</v>
      </c>
      <c r="U5" s="34"/>
      <c r="V5" s="37"/>
      <c r="AF5" s="46">
        <v>1695</v>
      </c>
    </row>
    <row r="6" spans="1:32" x14ac:dyDescent="0.3">
      <c r="A6" s="38" t="s">
        <v>1102</v>
      </c>
      <c r="B6" s="39" t="s">
        <v>1103</v>
      </c>
      <c r="C6" s="40" t="s">
        <v>29</v>
      </c>
      <c r="D6" s="40">
        <v>3</v>
      </c>
      <c r="E6" s="40" t="s">
        <v>25</v>
      </c>
      <c r="F6" s="41" t="s">
        <v>25</v>
      </c>
      <c r="G6" s="42">
        <v>34.65</v>
      </c>
      <c r="H6" s="43">
        <f>IF(Inventory[[#This Row],[Premium?]]="Y",Inventory[[#This Row],[Cost Price]]*1.25,Inventory[[#This Row],[Cost Price]]*1.18)</f>
        <v>43.3125</v>
      </c>
      <c r="I6" s="43" t="b">
        <f>Inventory[[#This Row],[Num In Stock]]&lt;$S$5</f>
        <v>1</v>
      </c>
      <c r="J6" s="43" t="str">
        <f>IF(Inventory[[#This Row],[Num In Stock]]&lt;$S$5,"YES","NO")</f>
        <v>YES</v>
      </c>
      <c r="K6" s="44" t="b">
        <f>AND(Inventory[[#This Row],[Num In Stock]]&lt;$S$5,Inventory[[#This Row],[On Backorder]]&lt;&gt;"Y")</f>
        <v>0</v>
      </c>
      <c r="L6" s="44" t="str">
        <f>IF(Inventory[[#This Row],[Num In Stock]]&lt;$S$5,IF(Inventory[[#This Row],[On Backorder]]="Y","","YES"),"")</f>
        <v/>
      </c>
      <c r="M6" s="44" cm="1">
        <f t="array" ref="M6">_xlfn.IFS(Inventory[[#This Row],[Category]]=$Q$9,$R$9,Inventory[[#This Row],[Category]]=$Q$10,$R$10,Inventory[[#This Row],[Category]]=$Q$11,$R$11,Inventory[[#This Row],[Category]]=$Q$12,$R$12)</f>
        <v>35</v>
      </c>
      <c r="N6" s="44">
        <f>INDEX($Q$9:$R$12,MATCH(Inventory[[#This Row],[Category]],$Q$9:$Q$12,0),2)</f>
        <v>35</v>
      </c>
      <c r="O6" s="45">
        <f>_xlfn.XLOOKUP(Inventory[[#This Row],[Category]],$Q$9:$Q$12,$R$9:$R$12,,0)</f>
        <v>35</v>
      </c>
      <c r="P6" s="34" t="b">
        <f t="shared" si="0"/>
        <v>1</v>
      </c>
      <c r="Q6" s="37"/>
      <c r="R6" s="48"/>
      <c r="S6" s="37"/>
      <c r="U6" s="34"/>
      <c r="V6" s="37"/>
      <c r="AF6" s="46">
        <v>3295</v>
      </c>
    </row>
    <row r="7" spans="1:32" x14ac:dyDescent="0.3">
      <c r="A7" s="38" t="s">
        <v>1106</v>
      </c>
      <c r="B7" s="39" t="s">
        <v>1107</v>
      </c>
      <c r="C7" s="40" t="s">
        <v>29</v>
      </c>
      <c r="D7" s="40">
        <v>18</v>
      </c>
      <c r="E7" s="40" t="s">
        <v>22</v>
      </c>
      <c r="F7" s="41" t="s">
        <v>25</v>
      </c>
      <c r="G7" s="42">
        <v>69.959999999999994</v>
      </c>
      <c r="H7" s="43">
        <f>IF(Inventory[[#This Row],[Premium?]]="Y",Inventory[[#This Row],[Cost Price]]*1.25,Inventory[[#This Row],[Cost Price]]*1.18)</f>
        <v>87.449999999999989</v>
      </c>
      <c r="I7" s="43" t="b">
        <f>Inventory[[#This Row],[Num In Stock]]&lt;$S$5</f>
        <v>0</v>
      </c>
      <c r="J7" s="43" t="str">
        <f>IF(Inventory[[#This Row],[Num In Stock]]&lt;$S$5,"YES","NO")</f>
        <v>NO</v>
      </c>
      <c r="K7" s="44" t="b">
        <f>AND(Inventory[[#This Row],[Num In Stock]]&lt;$S$5,Inventory[[#This Row],[On Backorder]]&lt;&gt;"Y")</f>
        <v>0</v>
      </c>
      <c r="L7" s="44" t="str">
        <f>IF(Inventory[[#This Row],[Num In Stock]]&lt;$S$5,IF(Inventory[[#This Row],[On Backorder]]="Y","","YES"),"")</f>
        <v/>
      </c>
      <c r="M7" s="44" cm="1">
        <f t="array" ref="M7">_xlfn.IFS(Inventory[[#This Row],[Category]]=$Q$9,$R$9,Inventory[[#This Row],[Category]]=$Q$10,$R$10,Inventory[[#This Row],[Category]]=$Q$11,$R$11,Inventory[[#This Row],[Category]]=$Q$12,$R$12)</f>
        <v>35</v>
      </c>
      <c r="N7" s="44">
        <f>INDEX($Q$9:$R$12,MATCH(Inventory[[#This Row],[Category]],$Q$9:$Q$12,0),2)</f>
        <v>35</v>
      </c>
      <c r="O7" s="45">
        <f>_xlfn.XLOOKUP(Inventory[[#This Row],[Category]],$Q$9:$Q$12,$R$9:$R$12,,0)</f>
        <v>35</v>
      </c>
      <c r="P7" s="34" t="b">
        <f t="shared" si="0"/>
        <v>1</v>
      </c>
      <c r="Q7" s="49" t="s">
        <v>1130</v>
      </c>
      <c r="R7" s="49"/>
      <c r="S7" s="34"/>
      <c r="U7" s="34"/>
      <c r="V7" s="37"/>
      <c r="AF7" s="46">
        <v>4945</v>
      </c>
    </row>
    <row r="8" spans="1:32" x14ac:dyDescent="0.3">
      <c r="A8" s="38" t="s">
        <v>1104</v>
      </c>
      <c r="B8" s="39" t="s">
        <v>1105</v>
      </c>
      <c r="C8" s="40" t="s">
        <v>29</v>
      </c>
      <c r="D8" s="40">
        <v>2</v>
      </c>
      <c r="E8" s="40" t="s">
        <v>25</v>
      </c>
      <c r="F8" s="41" t="s">
        <v>22</v>
      </c>
      <c r="G8" s="42">
        <v>34.65</v>
      </c>
      <c r="H8" s="43">
        <f>IF(Inventory[[#This Row],[Premium?]]="Y",Inventory[[#This Row],[Cost Price]]*1.25,Inventory[[#This Row],[Cost Price]]*1.18)</f>
        <v>40.886999999999993</v>
      </c>
      <c r="I8" s="43" t="b">
        <f>Inventory[[#This Row],[Num In Stock]]&lt;$S$5</f>
        <v>1</v>
      </c>
      <c r="J8" s="43" t="str">
        <f>IF(Inventory[[#This Row],[Num In Stock]]&lt;$S$5,"YES","NO")</f>
        <v>YES</v>
      </c>
      <c r="K8" s="44" t="b">
        <f>AND(Inventory[[#This Row],[Num In Stock]]&lt;$S$5,Inventory[[#This Row],[On Backorder]]&lt;&gt;"Y")</f>
        <v>0</v>
      </c>
      <c r="L8" s="44" t="str">
        <f>IF(Inventory[[#This Row],[Num In Stock]]&lt;$S$5,IF(Inventory[[#This Row],[On Backorder]]="Y","","YES"),"")</f>
        <v/>
      </c>
      <c r="M8" s="44" cm="1">
        <f t="array" ref="M8">_xlfn.IFS(Inventory[[#This Row],[Category]]=$Q$9,$R$9,Inventory[[#This Row],[Category]]=$Q$10,$R$10,Inventory[[#This Row],[Category]]=$Q$11,$R$11,Inventory[[#This Row],[Category]]=$Q$12,$R$12)</f>
        <v>35</v>
      </c>
      <c r="N8" s="44">
        <f>INDEX($Q$9:$R$12,MATCH(Inventory[[#This Row],[Category]],$Q$9:$Q$12,0),2)</f>
        <v>35</v>
      </c>
      <c r="O8" s="45">
        <f>_xlfn.XLOOKUP(Inventory[[#This Row],[Category]],$Q$9:$Q$12,$R$9:$R$12,,0)</f>
        <v>35</v>
      </c>
      <c r="P8" s="34" t="b">
        <f t="shared" si="0"/>
        <v>1</v>
      </c>
      <c r="Q8" s="50" t="s">
        <v>14</v>
      </c>
      <c r="R8" s="50" t="s">
        <v>1136</v>
      </c>
      <c r="S8" s="34"/>
      <c r="U8" s="34"/>
      <c r="V8" s="37"/>
      <c r="AF8" s="46">
        <v>10995</v>
      </c>
    </row>
    <row r="9" spans="1:32" x14ac:dyDescent="0.3">
      <c r="A9" s="38" t="s">
        <v>788</v>
      </c>
      <c r="B9" s="39" t="s">
        <v>789</v>
      </c>
      <c r="C9" s="40" t="s">
        <v>29</v>
      </c>
      <c r="D9" s="40">
        <v>10</v>
      </c>
      <c r="E9" s="40" t="s">
        <v>22</v>
      </c>
      <c r="F9" s="41" t="s">
        <v>22</v>
      </c>
      <c r="G9" s="42">
        <v>47.08</v>
      </c>
      <c r="H9" s="43">
        <f>IF(Inventory[[#This Row],[Premium?]]="Y",Inventory[[#This Row],[Cost Price]]*1.25,Inventory[[#This Row],[Cost Price]]*1.18)</f>
        <v>55.554399999999994</v>
      </c>
      <c r="I9" s="43" t="b">
        <f>Inventory[[#This Row],[Num In Stock]]&lt;$S$5</f>
        <v>0</v>
      </c>
      <c r="J9" s="43" t="str">
        <f>IF(Inventory[[#This Row],[Num In Stock]]&lt;$S$5,"YES","NO")</f>
        <v>NO</v>
      </c>
      <c r="K9" s="44" t="b">
        <f>AND(Inventory[[#This Row],[Num In Stock]]&lt;$S$5,Inventory[[#This Row],[On Backorder]]&lt;&gt;"Y")</f>
        <v>0</v>
      </c>
      <c r="L9" s="44" t="str">
        <f>IF(Inventory[[#This Row],[Num In Stock]]&lt;$S$5,IF(Inventory[[#This Row],[On Backorder]]="Y","","YES"),"")</f>
        <v/>
      </c>
      <c r="M9" s="44" cm="1">
        <f t="array" ref="M9">_xlfn.IFS(Inventory[[#This Row],[Category]]=$Q$9,$R$9,Inventory[[#This Row],[Category]]=$Q$10,$R$10,Inventory[[#This Row],[Category]]=$Q$11,$R$11,Inventory[[#This Row],[Category]]=$Q$12,$R$12)</f>
        <v>35</v>
      </c>
      <c r="N9" s="44">
        <f>INDEX($Q$9:$R$12,MATCH(Inventory[[#This Row],[Category]],$Q$9:$Q$12,0),2)</f>
        <v>35</v>
      </c>
      <c r="O9" s="45">
        <f>_xlfn.XLOOKUP(Inventory[[#This Row],[Category]],$Q$9:$Q$12,$R$9:$R$12,,0)</f>
        <v>35</v>
      </c>
      <c r="P9" s="34" t="b">
        <f t="shared" si="0"/>
        <v>1</v>
      </c>
      <c r="Q9" s="51" t="s">
        <v>29</v>
      </c>
      <c r="R9" s="52">
        <v>35</v>
      </c>
      <c r="S9" s="34"/>
      <c r="U9" s="34"/>
      <c r="V9" s="37"/>
      <c r="AF9" s="46">
        <v>1370</v>
      </c>
    </row>
    <row r="10" spans="1:32" x14ac:dyDescent="0.3">
      <c r="A10" s="53" t="s">
        <v>160</v>
      </c>
      <c r="B10" s="54" t="s">
        <v>161</v>
      </c>
      <c r="C10" s="40" t="s">
        <v>24</v>
      </c>
      <c r="D10" s="40">
        <v>19</v>
      </c>
      <c r="E10" s="40" t="s">
        <v>22</v>
      </c>
      <c r="F10" s="41" t="s">
        <v>22</v>
      </c>
      <c r="G10" s="42">
        <v>22874.799999999999</v>
      </c>
      <c r="H10" s="43">
        <f>IF(Inventory[[#This Row],[Premium?]]="Y",Inventory[[#This Row],[Cost Price]]*1.25,Inventory[[#This Row],[Cost Price]]*1.18)</f>
        <v>26992.263999999999</v>
      </c>
      <c r="I10" s="43" t="b">
        <f>Inventory[[#This Row],[Num In Stock]]&lt;$S$5</f>
        <v>0</v>
      </c>
      <c r="J10" s="43" t="str">
        <f>IF(Inventory[[#This Row],[Num In Stock]]&lt;$S$5,"YES","NO")</f>
        <v>NO</v>
      </c>
      <c r="K10" s="44" t="b">
        <f>AND(Inventory[[#This Row],[Num In Stock]]&lt;$S$5,Inventory[[#This Row],[On Backorder]]&lt;&gt;"Y")</f>
        <v>0</v>
      </c>
      <c r="L10" s="44" t="str">
        <f>IF(Inventory[[#This Row],[Num In Stock]]&lt;$S$5,IF(Inventory[[#This Row],[On Backorder]]="Y","","YES"),"")</f>
        <v/>
      </c>
      <c r="M10" s="44" cm="1">
        <f t="array" ref="M10">_xlfn.IFS(Inventory[[#This Row],[Category]]=$Q$9,$R$9,Inventory[[#This Row],[Category]]=$Q$10,$R$10,Inventory[[#This Row],[Category]]=$Q$11,$R$11,Inventory[[#This Row],[Category]]=$Q$12,$R$12)</f>
        <v>10</v>
      </c>
      <c r="N10" s="44">
        <f>INDEX($Q$9:$R$12,MATCH(Inventory[[#This Row],[Category]],$Q$9:$Q$12,0),2)</f>
        <v>10</v>
      </c>
      <c r="O10" s="45">
        <f>_xlfn.XLOOKUP(Inventory[[#This Row],[Category]],$Q$9:$Q$12,$R$9:$R$12,,0)</f>
        <v>10</v>
      </c>
      <c r="P10" s="34" t="b">
        <f t="shared" si="0"/>
        <v>1</v>
      </c>
      <c r="Q10" s="51" t="s">
        <v>28</v>
      </c>
      <c r="R10" s="52">
        <v>25</v>
      </c>
      <c r="S10" s="34"/>
      <c r="U10" s="34"/>
      <c r="V10" s="37"/>
      <c r="AF10" s="46">
        <v>2745</v>
      </c>
    </row>
    <row r="11" spans="1:32" x14ac:dyDescent="0.3">
      <c r="A11" s="55" t="s">
        <v>63</v>
      </c>
      <c r="B11" s="54" t="s">
        <v>62</v>
      </c>
      <c r="C11" s="40" t="s">
        <v>29</v>
      </c>
      <c r="D11" s="40">
        <v>31</v>
      </c>
      <c r="E11" s="40" t="s">
        <v>22</v>
      </c>
      <c r="F11" s="41" t="s">
        <v>22</v>
      </c>
      <c r="G11" s="42">
        <v>1171.6500000000001</v>
      </c>
      <c r="H11" s="43">
        <f>IF(Inventory[[#This Row],[Premium?]]="Y",Inventory[[#This Row],[Cost Price]]*1.25,Inventory[[#This Row],[Cost Price]]*1.18)</f>
        <v>1382.547</v>
      </c>
      <c r="I11" s="43" t="b">
        <f>Inventory[[#This Row],[Num In Stock]]&lt;$S$5</f>
        <v>0</v>
      </c>
      <c r="J11" s="43" t="str">
        <f>IF(Inventory[[#This Row],[Num In Stock]]&lt;$S$5,"YES","NO")</f>
        <v>NO</v>
      </c>
      <c r="K11" s="44" t="b">
        <f>AND(Inventory[[#This Row],[Num In Stock]]&lt;$S$5,Inventory[[#This Row],[On Backorder]]&lt;&gt;"Y")</f>
        <v>0</v>
      </c>
      <c r="L11" s="44" t="str">
        <f>IF(Inventory[[#This Row],[Num In Stock]]&lt;$S$5,IF(Inventory[[#This Row],[On Backorder]]="Y","","YES"),"")</f>
        <v/>
      </c>
      <c r="M11" s="44" cm="1">
        <f t="array" ref="M11">_xlfn.IFS(Inventory[[#This Row],[Category]]=$Q$9,$R$9,Inventory[[#This Row],[Category]]=$Q$10,$R$10,Inventory[[#This Row],[Category]]=$Q$11,$R$11,Inventory[[#This Row],[Category]]=$Q$12,$R$12)</f>
        <v>35</v>
      </c>
      <c r="N11" s="44">
        <f>INDEX($Q$9:$R$12,MATCH(Inventory[[#This Row],[Category]],$Q$9:$Q$12,0),2)</f>
        <v>35</v>
      </c>
      <c r="O11" s="45">
        <f>_xlfn.XLOOKUP(Inventory[[#This Row],[Category]],$Q$9:$Q$12,$R$9:$R$12,,0)</f>
        <v>35</v>
      </c>
      <c r="P11" s="34" t="b">
        <f t="shared" si="0"/>
        <v>1</v>
      </c>
      <c r="Q11" s="51" t="s">
        <v>27</v>
      </c>
      <c r="R11" s="52">
        <v>15</v>
      </c>
      <c r="S11" s="34"/>
      <c r="U11" s="34"/>
      <c r="V11" s="37"/>
      <c r="AF11" s="46">
        <v>10995</v>
      </c>
    </row>
    <row r="12" spans="1:32" x14ac:dyDescent="0.3">
      <c r="A12" s="53" t="s">
        <v>156</v>
      </c>
      <c r="B12" s="54" t="s">
        <v>157</v>
      </c>
      <c r="C12" s="40" t="s">
        <v>24</v>
      </c>
      <c r="D12" s="40">
        <v>29</v>
      </c>
      <c r="E12" s="40" t="s">
        <v>22</v>
      </c>
      <c r="F12" s="41" t="s">
        <v>22</v>
      </c>
      <c r="G12" s="42">
        <v>23314.7</v>
      </c>
      <c r="H12" s="43">
        <f>IF(Inventory[[#This Row],[Premium?]]="Y",Inventory[[#This Row],[Cost Price]]*1.25,Inventory[[#This Row],[Cost Price]]*1.18)</f>
        <v>27511.345999999998</v>
      </c>
      <c r="I12" s="43" t="b">
        <f>Inventory[[#This Row],[Num In Stock]]&lt;$S$5</f>
        <v>0</v>
      </c>
      <c r="J12" s="43" t="str">
        <f>IF(Inventory[[#This Row],[Num In Stock]]&lt;$S$5,"YES","NO")</f>
        <v>NO</v>
      </c>
      <c r="K12" s="44" t="b">
        <f>AND(Inventory[[#This Row],[Num In Stock]]&lt;$S$5,Inventory[[#This Row],[On Backorder]]&lt;&gt;"Y")</f>
        <v>0</v>
      </c>
      <c r="L12" s="44" t="str">
        <f>IF(Inventory[[#This Row],[Num In Stock]]&lt;$S$5,IF(Inventory[[#This Row],[On Backorder]]="Y","","YES"),"")</f>
        <v/>
      </c>
      <c r="M12" s="44" cm="1">
        <f t="array" ref="M12">_xlfn.IFS(Inventory[[#This Row],[Category]]=$Q$9,$R$9,Inventory[[#This Row],[Category]]=$Q$10,$R$10,Inventory[[#This Row],[Category]]=$Q$11,$R$11,Inventory[[#This Row],[Category]]=$Q$12,$R$12)</f>
        <v>10</v>
      </c>
      <c r="N12" s="44">
        <f>INDEX($Q$9:$R$12,MATCH(Inventory[[#This Row],[Category]],$Q$9:$Q$12,0),2)</f>
        <v>10</v>
      </c>
      <c r="O12" s="45">
        <f>_xlfn.XLOOKUP(Inventory[[#This Row],[Category]],$Q$9:$Q$12,$R$9:$R$12,,0)</f>
        <v>10</v>
      </c>
      <c r="P12" s="34" t="b">
        <f t="shared" si="0"/>
        <v>1</v>
      </c>
      <c r="Q12" s="51" t="s">
        <v>24</v>
      </c>
      <c r="R12" s="52">
        <v>10</v>
      </c>
      <c r="S12" s="34"/>
      <c r="U12" s="34"/>
      <c r="V12" s="37"/>
      <c r="AF12" s="46">
        <v>490</v>
      </c>
    </row>
    <row r="13" spans="1:32" x14ac:dyDescent="0.3">
      <c r="A13" s="53" t="s">
        <v>149</v>
      </c>
      <c r="B13" s="54" t="s">
        <v>148</v>
      </c>
      <c r="C13" s="40" t="s">
        <v>24</v>
      </c>
      <c r="D13" s="40">
        <v>14</v>
      </c>
      <c r="E13" s="40" t="s">
        <v>22</v>
      </c>
      <c r="F13" s="41" t="s">
        <v>25</v>
      </c>
      <c r="G13" s="42">
        <v>23094.75</v>
      </c>
      <c r="H13" s="43">
        <f>IF(Inventory[[#This Row],[Premium?]]="Y",Inventory[[#This Row],[Cost Price]]*1.25,Inventory[[#This Row],[Cost Price]]*1.18)</f>
        <v>28868.4375</v>
      </c>
      <c r="I13" s="43" t="b">
        <f>Inventory[[#This Row],[Num In Stock]]&lt;$S$5</f>
        <v>0</v>
      </c>
      <c r="J13" s="43" t="str">
        <f>IF(Inventory[[#This Row],[Num In Stock]]&lt;$S$5,"YES","NO")</f>
        <v>NO</v>
      </c>
      <c r="K13" s="44" t="b">
        <f>AND(Inventory[[#This Row],[Num In Stock]]&lt;$S$5,Inventory[[#This Row],[On Backorder]]&lt;&gt;"Y")</f>
        <v>0</v>
      </c>
      <c r="L13" s="44" t="str">
        <f>IF(Inventory[[#This Row],[Num In Stock]]&lt;$S$5,IF(Inventory[[#This Row],[On Backorder]]="Y","","YES"),"")</f>
        <v/>
      </c>
      <c r="M13" s="44" cm="1">
        <f t="array" ref="M13">_xlfn.IFS(Inventory[[#This Row],[Category]]=$Q$9,$R$9,Inventory[[#This Row],[Category]]=$Q$10,$R$10,Inventory[[#This Row],[Category]]=$Q$11,$R$11,Inventory[[#This Row],[Category]]=$Q$12,$R$12)</f>
        <v>10</v>
      </c>
      <c r="N13" s="44">
        <f>INDEX($Q$9:$R$12,MATCH(Inventory[[#This Row],[Category]],$Q$9:$Q$12,0),2)</f>
        <v>10</v>
      </c>
      <c r="O13" s="45">
        <f>_xlfn.XLOOKUP(Inventory[[#This Row],[Category]],$Q$9:$Q$12,$R$9:$R$12,,0)</f>
        <v>10</v>
      </c>
      <c r="P13" s="34" t="b">
        <f t="shared" si="0"/>
        <v>1</v>
      </c>
      <c r="R13" s="34"/>
      <c r="S13" s="34"/>
      <c r="U13" s="34"/>
      <c r="V13" s="37"/>
      <c r="AF13" s="46">
        <v>1095</v>
      </c>
    </row>
    <row r="14" spans="1:32" x14ac:dyDescent="0.3">
      <c r="A14" s="55" t="s">
        <v>918</v>
      </c>
      <c r="B14" s="54" t="s">
        <v>919</v>
      </c>
      <c r="C14" s="40" t="s">
        <v>27</v>
      </c>
      <c r="D14" s="40">
        <v>3</v>
      </c>
      <c r="E14" s="40"/>
      <c r="F14" s="41" t="s">
        <v>25</v>
      </c>
      <c r="G14" s="42">
        <v>2799.9</v>
      </c>
      <c r="H14" s="43">
        <f>IF(Inventory[[#This Row],[Premium?]]="Y",Inventory[[#This Row],[Cost Price]]*1.25,Inventory[[#This Row],[Cost Price]]*1.18)</f>
        <v>3499.875</v>
      </c>
      <c r="I14" s="43" t="b">
        <f>Inventory[[#This Row],[Num In Stock]]&lt;$S$5</f>
        <v>1</v>
      </c>
      <c r="J14" s="43" t="str">
        <f>IF(Inventory[[#This Row],[Num In Stock]]&lt;$S$5,"YES","NO")</f>
        <v>YES</v>
      </c>
      <c r="K14" s="44" t="b">
        <f>AND(Inventory[[#This Row],[Num In Stock]]&lt;$S$5,Inventory[[#This Row],[On Backorder]]&lt;&gt;"Y")</f>
        <v>1</v>
      </c>
      <c r="L14" s="44" t="str">
        <f>IF(Inventory[[#This Row],[Num In Stock]]&lt;$S$5,IF(Inventory[[#This Row],[On Backorder]]="Y","","YES"),"")</f>
        <v>YES</v>
      </c>
      <c r="M14" s="44" cm="1">
        <f t="array" ref="M14">_xlfn.IFS(Inventory[[#This Row],[Category]]=$Q$9,$R$9,Inventory[[#This Row],[Category]]=$Q$10,$R$10,Inventory[[#This Row],[Category]]=$Q$11,$R$11,Inventory[[#This Row],[Category]]=$Q$12,$R$12)</f>
        <v>15</v>
      </c>
      <c r="N14" s="44">
        <f>INDEX($Q$9:$R$12,MATCH(Inventory[[#This Row],[Category]],$Q$9:$Q$12,0),2)</f>
        <v>15</v>
      </c>
      <c r="O14" s="45">
        <f>_xlfn.XLOOKUP(Inventory[[#This Row],[Category]],$Q$9:$Q$12,$R$9:$R$12,,0)</f>
        <v>15</v>
      </c>
      <c r="P14" s="34" t="b">
        <f t="shared" si="0"/>
        <v>1</v>
      </c>
      <c r="Q14" s="49" t="s">
        <v>1129</v>
      </c>
      <c r="R14" s="49"/>
      <c r="S14" s="49"/>
      <c r="T14" s="49"/>
      <c r="U14" s="49"/>
      <c r="V14" s="37"/>
      <c r="AF14" s="46">
        <v>4395</v>
      </c>
    </row>
    <row r="15" spans="1:32" x14ac:dyDescent="0.3">
      <c r="A15" s="53" t="s">
        <v>146</v>
      </c>
      <c r="B15" s="54" t="s">
        <v>147</v>
      </c>
      <c r="C15" s="40" t="s">
        <v>24</v>
      </c>
      <c r="D15" s="40">
        <v>17</v>
      </c>
      <c r="E15" s="40" t="s">
        <v>22</v>
      </c>
      <c r="F15" s="41" t="s">
        <v>22</v>
      </c>
      <c r="G15" s="42">
        <v>22434.9</v>
      </c>
      <c r="H15" s="43">
        <f>IF(Inventory[[#This Row],[Premium?]]="Y",Inventory[[#This Row],[Cost Price]]*1.25,Inventory[[#This Row],[Cost Price]]*1.18)</f>
        <v>26473.182000000001</v>
      </c>
      <c r="I15" s="43" t="b">
        <f>Inventory[[#This Row],[Num In Stock]]&lt;$S$5</f>
        <v>0</v>
      </c>
      <c r="J15" s="43" t="str">
        <f>IF(Inventory[[#This Row],[Num In Stock]]&lt;$S$5,"YES","NO")</f>
        <v>NO</v>
      </c>
      <c r="K15" s="44" t="b">
        <f>AND(Inventory[[#This Row],[Num In Stock]]&lt;$S$5,Inventory[[#This Row],[On Backorder]]&lt;&gt;"Y")</f>
        <v>0</v>
      </c>
      <c r="L15" s="44" t="str">
        <f>IF(Inventory[[#This Row],[Num In Stock]]&lt;$S$5,IF(Inventory[[#This Row],[On Backorder]]="Y","","YES"),"")</f>
        <v/>
      </c>
      <c r="M15" s="44" cm="1">
        <f t="array" ref="M15">_xlfn.IFS(Inventory[[#This Row],[Category]]=$Q$9,$R$9,Inventory[[#This Row],[Category]]=$Q$10,$R$10,Inventory[[#This Row],[Category]]=$Q$11,$R$11,Inventory[[#This Row],[Category]]=$Q$12,$R$12)</f>
        <v>10</v>
      </c>
      <c r="N15" s="44">
        <f>INDEX($Q$9:$R$12,MATCH(Inventory[[#This Row],[Category]],$Q$9:$Q$12,0),2)</f>
        <v>10</v>
      </c>
      <c r="O15" s="45">
        <f>_xlfn.XLOOKUP(Inventory[[#This Row],[Category]],$Q$9:$Q$12,$R$9:$R$12,,0)</f>
        <v>10</v>
      </c>
      <c r="P15" s="34" t="b">
        <f t="shared" si="0"/>
        <v>1</v>
      </c>
      <c r="Q15" s="50" t="s">
        <v>14</v>
      </c>
      <c r="R15" s="50" t="s">
        <v>1131</v>
      </c>
      <c r="S15" s="50" t="s">
        <v>1132</v>
      </c>
      <c r="T15" s="50" t="s">
        <v>1133</v>
      </c>
      <c r="U15" s="50" t="s">
        <v>1134</v>
      </c>
      <c r="V15" s="37"/>
      <c r="AF15" s="46">
        <v>5495</v>
      </c>
    </row>
    <row r="16" spans="1:32" x14ac:dyDescent="0.3">
      <c r="A16" s="53" t="s">
        <v>153</v>
      </c>
      <c r="B16" s="54" t="s">
        <v>152</v>
      </c>
      <c r="C16" s="40" t="s">
        <v>24</v>
      </c>
      <c r="D16" s="40">
        <v>8</v>
      </c>
      <c r="E16" s="40" t="s">
        <v>22</v>
      </c>
      <c r="F16" s="41" t="s">
        <v>22</v>
      </c>
      <c r="G16" s="42">
        <v>23534.65</v>
      </c>
      <c r="H16" s="43">
        <f>IF(Inventory[[#This Row],[Premium?]]="Y",Inventory[[#This Row],[Cost Price]]*1.25,Inventory[[#This Row],[Cost Price]]*1.18)</f>
        <v>27770.886999999999</v>
      </c>
      <c r="I16" s="43" t="b">
        <f>Inventory[[#This Row],[Num In Stock]]&lt;$S$5</f>
        <v>1</v>
      </c>
      <c r="J16" s="43" t="str">
        <f>IF(Inventory[[#This Row],[Num In Stock]]&lt;$S$5,"YES","NO")</f>
        <v>YES</v>
      </c>
      <c r="K16" s="44" t="b">
        <f>AND(Inventory[[#This Row],[Num In Stock]]&lt;$S$5,Inventory[[#This Row],[On Backorder]]&lt;&gt;"Y")</f>
        <v>1</v>
      </c>
      <c r="L16" s="44" t="str">
        <f>IF(Inventory[[#This Row],[Num In Stock]]&lt;$S$5,IF(Inventory[[#This Row],[On Backorder]]="Y","","YES"),"")</f>
        <v>YES</v>
      </c>
      <c r="M16" s="44" cm="1">
        <f t="array" ref="M16">_xlfn.IFS(Inventory[[#This Row],[Category]]=$Q$9,$R$9,Inventory[[#This Row],[Category]]=$Q$10,$R$10,Inventory[[#This Row],[Category]]=$Q$11,$R$11,Inventory[[#This Row],[Category]]=$Q$12,$R$12)</f>
        <v>10</v>
      </c>
      <c r="N16" s="44">
        <f>INDEX($Q$9:$R$12,MATCH(Inventory[[#This Row],[Category]],$Q$9:$Q$12,0),2)</f>
        <v>10</v>
      </c>
      <c r="O16" s="45">
        <f>_xlfn.XLOOKUP(Inventory[[#This Row],[Category]],$Q$9:$Q$12,$R$9:$R$12,,0)</f>
        <v>10</v>
      </c>
      <c r="P16" s="34" t="b">
        <f t="shared" si="0"/>
        <v>1</v>
      </c>
      <c r="Q16" s="51" t="s">
        <v>29</v>
      </c>
      <c r="R16" s="56">
        <v>0</v>
      </c>
      <c r="S16" s="56">
        <v>2.25</v>
      </c>
      <c r="T16" s="57">
        <v>3.99</v>
      </c>
      <c r="U16" s="56">
        <v>12.5</v>
      </c>
      <c r="V16" s="37"/>
      <c r="AF16" s="46">
        <v>5495</v>
      </c>
    </row>
    <row r="17" spans="1:32" x14ac:dyDescent="0.3">
      <c r="A17" s="53" t="s">
        <v>145</v>
      </c>
      <c r="B17" s="54" t="s">
        <v>144</v>
      </c>
      <c r="C17" s="40" t="s">
        <v>24</v>
      </c>
      <c r="D17" s="40">
        <v>0</v>
      </c>
      <c r="E17" s="40" t="s">
        <v>25</v>
      </c>
      <c r="F17" s="41" t="s">
        <v>25</v>
      </c>
      <c r="G17" s="42">
        <v>22434.9</v>
      </c>
      <c r="H17" s="43">
        <f>IF(Inventory[[#This Row],[Premium?]]="Y",Inventory[[#This Row],[Cost Price]]*1.25,Inventory[[#This Row],[Cost Price]]*1.18)</f>
        <v>28043.625</v>
      </c>
      <c r="I17" s="43" t="b">
        <f>Inventory[[#This Row],[Num In Stock]]&lt;$S$5</f>
        <v>1</v>
      </c>
      <c r="J17" s="43" t="str">
        <f>IF(Inventory[[#This Row],[Num In Stock]]&lt;$S$5,"YES","NO")</f>
        <v>YES</v>
      </c>
      <c r="K17" s="44" t="b">
        <f>AND(Inventory[[#This Row],[Num In Stock]]&lt;$S$5,Inventory[[#This Row],[On Backorder]]&lt;&gt;"Y")</f>
        <v>0</v>
      </c>
      <c r="L17" s="44" t="str">
        <f>IF(Inventory[[#This Row],[Num In Stock]]&lt;$S$5,IF(Inventory[[#This Row],[On Backorder]]="Y","","YES"),"")</f>
        <v/>
      </c>
      <c r="M17" s="44" cm="1">
        <f t="array" ref="M17">_xlfn.IFS(Inventory[[#This Row],[Category]]=$Q$9,$R$9,Inventory[[#This Row],[Category]]=$Q$10,$R$10,Inventory[[#This Row],[Category]]=$Q$11,$R$11,Inventory[[#This Row],[Category]]=$Q$12,$R$12)</f>
        <v>10</v>
      </c>
      <c r="N17" s="44">
        <f>INDEX($Q$9:$R$12,MATCH(Inventory[[#This Row],[Category]],$Q$9:$Q$12,0),2)</f>
        <v>10</v>
      </c>
      <c r="O17" s="45">
        <f>_xlfn.XLOOKUP(Inventory[[#This Row],[Category]],$Q$9:$Q$12,$R$9:$R$12,,0)</f>
        <v>10</v>
      </c>
      <c r="P17" s="34" t="b">
        <f t="shared" si="0"/>
        <v>1</v>
      </c>
      <c r="Q17" s="51" t="s">
        <v>28</v>
      </c>
      <c r="R17" s="56">
        <v>0</v>
      </c>
      <c r="S17" s="56">
        <v>3</v>
      </c>
      <c r="T17" s="57">
        <v>5.99</v>
      </c>
      <c r="U17" s="56">
        <v>15.5</v>
      </c>
      <c r="V17" s="37"/>
      <c r="AF17" s="46">
        <v>5495</v>
      </c>
    </row>
    <row r="18" spans="1:32" x14ac:dyDescent="0.3">
      <c r="A18" s="53" t="s">
        <v>165</v>
      </c>
      <c r="B18" s="54" t="s">
        <v>164</v>
      </c>
      <c r="C18" s="40" t="s">
        <v>24</v>
      </c>
      <c r="D18" s="40">
        <v>5</v>
      </c>
      <c r="E18" s="40" t="s">
        <v>22</v>
      </c>
      <c r="F18" s="41" t="s">
        <v>25</v>
      </c>
      <c r="G18" s="42">
        <v>22874.799999999999</v>
      </c>
      <c r="H18" s="43">
        <f>IF(Inventory[[#This Row],[Premium?]]="Y",Inventory[[#This Row],[Cost Price]]*1.25,Inventory[[#This Row],[Cost Price]]*1.18)</f>
        <v>28593.5</v>
      </c>
      <c r="I18" s="43" t="b">
        <f>Inventory[[#This Row],[Num In Stock]]&lt;$S$5</f>
        <v>1</v>
      </c>
      <c r="J18" s="43" t="str">
        <f>IF(Inventory[[#This Row],[Num In Stock]]&lt;$S$5,"YES","NO")</f>
        <v>YES</v>
      </c>
      <c r="K18" s="44" t="b">
        <f>AND(Inventory[[#This Row],[Num In Stock]]&lt;$S$5,Inventory[[#This Row],[On Backorder]]&lt;&gt;"Y")</f>
        <v>1</v>
      </c>
      <c r="L18" s="44" t="str">
        <f>IF(Inventory[[#This Row],[Num In Stock]]&lt;$S$5,IF(Inventory[[#This Row],[On Backorder]]="Y","","YES"),"")</f>
        <v>YES</v>
      </c>
      <c r="M18" s="44" cm="1">
        <f t="array" ref="M18">_xlfn.IFS(Inventory[[#This Row],[Category]]=$Q$9,$R$9,Inventory[[#This Row],[Category]]=$Q$10,$R$10,Inventory[[#This Row],[Category]]=$Q$11,$R$11,Inventory[[#This Row],[Category]]=$Q$12,$R$12)</f>
        <v>10</v>
      </c>
      <c r="N18" s="44">
        <f>INDEX($Q$9:$R$12,MATCH(Inventory[[#This Row],[Category]],$Q$9:$Q$12,0),2)</f>
        <v>10</v>
      </c>
      <c r="O18" s="45">
        <f>_xlfn.XLOOKUP(Inventory[[#This Row],[Category]],$Q$9:$Q$12,$R$9:$R$12,,0)</f>
        <v>10</v>
      </c>
      <c r="P18" s="34" t="b">
        <f t="shared" si="0"/>
        <v>1</v>
      </c>
      <c r="Q18" s="51" t="s">
        <v>27</v>
      </c>
      <c r="R18" s="56">
        <v>2.5</v>
      </c>
      <c r="S18" s="56">
        <v>3.75</v>
      </c>
      <c r="T18" s="57">
        <v>7.99</v>
      </c>
      <c r="U18" s="56">
        <v>18.5</v>
      </c>
      <c r="V18" s="37"/>
      <c r="AF18" s="46">
        <v>5495</v>
      </c>
    </row>
    <row r="19" spans="1:32" x14ac:dyDescent="0.3">
      <c r="A19" s="53" t="s">
        <v>159</v>
      </c>
      <c r="B19" s="54" t="s">
        <v>158</v>
      </c>
      <c r="C19" s="40" t="s">
        <v>24</v>
      </c>
      <c r="D19" s="40">
        <v>12</v>
      </c>
      <c r="E19" s="40" t="s">
        <v>22</v>
      </c>
      <c r="F19" s="41" t="s">
        <v>25</v>
      </c>
      <c r="G19" s="42">
        <v>22654.85</v>
      </c>
      <c r="H19" s="43">
        <f>IF(Inventory[[#This Row],[Premium?]]="Y",Inventory[[#This Row],[Cost Price]]*1.25,Inventory[[#This Row],[Cost Price]]*1.18)</f>
        <v>28318.5625</v>
      </c>
      <c r="I19" s="43" t="b">
        <f>Inventory[[#This Row],[Num In Stock]]&lt;$S$5</f>
        <v>0</v>
      </c>
      <c r="J19" s="43" t="str">
        <f>IF(Inventory[[#This Row],[Num In Stock]]&lt;$S$5,"YES","NO")</f>
        <v>NO</v>
      </c>
      <c r="K19" s="44" t="b">
        <f>AND(Inventory[[#This Row],[Num In Stock]]&lt;$S$5,Inventory[[#This Row],[On Backorder]]&lt;&gt;"Y")</f>
        <v>0</v>
      </c>
      <c r="L19" s="44" t="str">
        <f>IF(Inventory[[#This Row],[Num In Stock]]&lt;$S$5,IF(Inventory[[#This Row],[On Backorder]]="Y","","YES"),"")</f>
        <v/>
      </c>
      <c r="M19" s="44" cm="1">
        <f t="array" ref="M19">_xlfn.IFS(Inventory[[#This Row],[Category]]=$Q$9,$R$9,Inventory[[#This Row],[Category]]=$Q$10,$R$10,Inventory[[#This Row],[Category]]=$Q$11,$R$11,Inventory[[#This Row],[Category]]=$Q$12,$R$12)</f>
        <v>10</v>
      </c>
      <c r="N19" s="44">
        <f>INDEX($Q$9:$R$12,MATCH(Inventory[[#This Row],[Category]],$Q$9:$Q$12,0),2)</f>
        <v>10</v>
      </c>
      <c r="O19" s="45">
        <f>_xlfn.XLOOKUP(Inventory[[#This Row],[Category]],$Q$9:$Q$12,$R$9:$R$12,,0)</f>
        <v>10</v>
      </c>
      <c r="P19" s="34" t="b">
        <f t="shared" si="0"/>
        <v>1</v>
      </c>
      <c r="Q19" s="51" t="s">
        <v>24</v>
      </c>
      <c r="R19" s="56">
        <v>2.75</v>
      </c>
      <c r="S19" s="56">
        <v>4.5</v>
      </c>
      <c r="T19" s="57">
        <v>9.99</v>
      </c>
      <c r="U19" s="56">
        <v>21.5</v>
      </c>
      <c r="V19" s="37"/>
      <c r="AF19" s="46">
        <v>5495</v>
      </c>
    </row>
    <row r="20" spans="1:32" x14ac:dyDescent="0.3">
      <c r="A20" s="53" t="s">
        <v>167</v>
      </c>
      <c r="B20" s="54" t="s">
        <v>166</v>
      </c>
      <c r="C20" s="40" t="s">
        <v>24</v>
      </c>
      <c r="D20" s="40">
        <v>1</v>
      </c>
      <c r="E20" s="40" t="s">
        <v>22</v>
      </c>
      <c r="F20" s="41" t="s">
        <v>25</v>
      </c>
      <c r="G20" s="42">
        <v>23094.75</v>
      </c>
      <c r="H20" s="43">
        <f>IF(Inventory[[#This Row],[Premium?]]="Y",Inventory[[#This Row],[Cost Price]]*1.25,Inventory[[#This Row],[Cost Price]]*1.18)</f>
        <v>28868.4375</v>
      </c>
      <c r="I20" s="43" t="b">
        <f>Inventory[[#This Row],[Num In Stock]]&lt;$S$5</f>
        <v>1</v>
      </c>
      <c r="J20" s="43" t="str">
        <f>IF(Inventory[[#This Row],[Num In Stock]]&lt;$S$5,"YES","NO")</f>
        <v>YES</v>
      </c>
      <c r="K20" s="44" t="b">
        <f>AND(Inventory[[#This Row],[Num In Stock]]&lt;$S$5,Inventory[[#This Row],[On Backorder]]&lt;&gt;"Y")</f>
        <v>1</v>
      </c>
      <c r="L20" s="44" t="str">
        <f>IF(Inventory[[#This Row],[Num In Stock]]&lt;$S$5,IF(Inventory[[#This Row],[On Backorder]]="Y","","YES"),"")</f>
        <v>YES</v>
      </c>
      <c r="M20" s="44" cm="1">
        <f t="array" ref="M20">_xlfn.IFS(Inventory[[#This Row],[Category]]=$Q$9,$R$9,Inventory[[#This Row],[Category]]=$Q$10,$R$10,Inventory[[#This Row],[Category]]=$Q$11,$R$11,Inventory[[#This Row],[Category]]=$Q$12,$R$12)</f>
        <v>10</v>
      </c>
      <c r="N20" s="44">
        <f>INDEX($Q$9:$R$12,MATCH(Inventory[[#This Row],[Category]],$Q$9:$Q$12,0),2)</f>
        <v>10</v>
      </c>
      <c r="O20" s="45">
        <f>_xlfn.XLOOKUP(Inventory[[#This Row],[Category]],$Q$9:$Q$12,$R$9:$R$12,,0)</f>
        <v>10</v>
      </c>
      <c r="P20" s="34" t="b">
        <f t="shared" si="0"/>
        <v>1</v>
      </c>
      <c r="Q20" s="37"/>
      <c r="S20" s="37"/>
      <c r="V20" s="37"/>
      <c r="AF20" s="46">
        <v>5495</v>
      </c>
    </row>
    <row r="21" spans="1:32" x14ac:dyDescent="0.3">
      <c r="A21" s="38" t="s">
        <v>57</v>
      </c>
      <c r="B21" s="39" t="s">
        <v>56</v>
      </c>
      <c r="C21" s="40" t="s">
        <v>24</v>
      </c>
      <c r="D21" s="40">
        <v>8</v>
      </c>
      <c r="E21" s="40" t="s">
        <v>22</v>
      </c>
      <c r="F21" s="41" t="s">
        <v>25</v>
      </c>
      <c r="G21" s="42">
        <v>11434.8</v>
      </c>
      <c r="H21" s="43">
        <f>IF(Inventory[[#This Row],[Premium?]]="Y",Inventory[[#This Row],[Cost Price]]*1.25,Inventory[[#This Row],[Cost Price]]*1.18)</f>
        <v>14293.5</v>
      </c>
      <c r="I21" s="43" t="b">
        <f>Inventory[[#This Row],[Num In Stock]]&lt;$S$5</f>
        <v>1</v>
      </c>
      <c r="J21" s="43" t="str">
        <f>IF(Inventory[[#This Row],[Num In Stock]]&lt;$S$5,"YES","NO")</f>
        <v>YES</v>
      </c>
      <c r="K21" s="44" t="b">
        <f>AND(Inventory[[#This Row],[Num In Stock]]&lt;$S$5,Inventory[[#This Row],[On Backorder]]&lt;&gt;"Y")</f>
        <v>1</v>
      </c>
      <c r="L21" s="44" t="str">
        <f>IF(Inventory[[#This Row],[Num In Stock]]&lt;$S$5,IF(Inventory[[#This Row],[On Backorder]]="Y","","YES"),"")</f>
        <v>YES</v>
      </c>
      <c r="M21" s="44" cm="1">
        <f t="array" ref="M21">_xlfn.IFS(Inventory[[#This Row],[Category]]=$Q$9,$R$9,Inventory[[#This Row],[Category]]=$Q$10,$R$10,Inventory[[#This Row],[Category]]=$Q$11,$R$11,Inventory[[#This Row],[Category]]=$Q$12,$R$12)</f>
        <v>10</v>
      </c>
      <c r="N21" s="44">
        <f>INDEX($Q$9:$R$12,MATCH(Inventory[[#This Row],[Category]],$Q$9:$Q$12,0),2)</f>
        <v>10</v>
      </c>
      <c r="O21" s="45">
        <f>_xlfn.XLOOKUP(Inventory[[#This Row],[Category]],$Q$9:$Q$12,$R$9:$R$12,,0)</f>
        <v>10</v>
      </c>
      <c r="P21" s="34" t="b">
        <f t="shared" si="0"/>
        <v>1</v>
      </c>
      <c r="R21" s="34"/>
      <c r="S21" s="37"/>
      <c r="U21" s="34"/>
      <c r="V21" s="37"/>
      <c r="AA21" s="46">
        <v>5495</v>
      </c>
    </row>
    <row r="22" spans="1:32" x14ac:dyDescent="0.3">
      <c r="A22" s="53" t="s">
        <v>155</v>
      </c>
      <c r="B22" s="54" t="s">
        <v>154</v>
      </c>
      <c r="C22" s="40" t="s">
        <v>24</v>
      </c>
      <c r="D22" s="40">
        <v>9</v>
      </c>
      <c r="E22" s="40" t="s">
        <v>25</v>
      </c>
      <c r="F22" s="41" t="s">
        <v>22</v>
      </c>
      <c r="G22" s="42">
        <v>23094.75</v>
      </c>
      <c r="H22" s="43">
        <f>IF(Inventory[[#This Row],[Premium?]]="Y",Inventory[[#This Row],[Cost Price]]*1.25,Inventory[[#This Row],[Cost Price]]*1.18)</f>
        <v>27251.805</v>
      </c>
      <c r="I22" s="43" t="b">
        <f>Inventory[[#This Row],[Num In Stock]]&lt;$S$5</f>
        <v>1</v>
      </c>
      <c r="J22" s="43" t="str">
        <f>IF(Inventory[[#This Row],[Num In Stock]]&lt;$S$5,"YES","NO")</f>
        <v>YES</v>
      </c>
      <c r="K22" s="44" t="b">
        <f>AND(Inventory[[#This Row],[Num In Stock]]&lt;$S$5,Inventory[[#This Row],[On Backorder]]&lt;&gt;"Y")</f>
        <v>0</v>
      </c>
      <c r="L22" s="44" t="str">
        <f>IF(Inventory[[#This Row],[Num In Stock]]&lt;$S$5,IF(Inventory[[#This Row],[On Backorder]]="Y","","YES"),"")</f>
        <v/>
      </c>
      <c r="M22" s="44" cm="1">
        <f t="array" ref="M22">_xlfn.IFS(Inventory[[#This Row],[Category]]=$Q$9,$R$9,Inventory[[#This Row],[Category]]=$Q$10,$R$10,Inventory[[#This Row],[Category]]=$Q$11,$R$11,Inventory[[#This Row],[Category]]=$Q$12,$R$12)</f>
        <v>10</v>
      </c>
      <c r="N22" s="44">
        <f>INDEX($Q$9:$R$12,MATCH(Inventory[[#This Row],[Category]],$Q$9:$Q$12,0),2)</f>
        <v>10</v>
      </c>
      <c r="O22" s="45">
        <f>_xlfn.XLOOKUP(Inventory[[#This Row],[Category]],$Q$9:$Q$12,$R$9:$R$12,,0)</f>
        <v>10</v>
      </c>
      <c r="P22" s="34" t="b">
        <f t="shared" si="0"/>
        <v>1</v>
      </c>
      <c r="R22" s="34"/>
      <c r="S22" s="37"/>
      <c r="U22" s="34"/>
      <c r="V22" s="37"/>
      <c r="AF22" s="46">
        <v>5495</v>
      </c>
    </row>
    <row r="23" spans="1:32" x14ac:dyDescent="0.3">
      <c r="A23" s="53" t="s">
        <v>150</v>
      </c>
      <c r="B23" s="54" t="s">
        <v>151</v>
      </c>
      <c r="C23" s="40" t="s">
        <v>24</v>
      </c>
      <c r="D23" s="40">
        <v>11</v>
      </c>
      <c r="E23" s="40" t="s">
        <v>22</v>
      </c>
      <c r="F23" s="41" t="s">
        <v>25</v>
      </c>
      <c r="G23" s="42">
        <v>23534.65</v>
      </c>
      <c r="H23" s="43">
        <f>IF(Inventory[[#This Row],[Premium?]]="Y",Inventory[[#This Row],[Cost Price]]*1.25,Inventory[[#This Row],[Cost Price]]*1.18)</f>
        <v>29418.3125</v>
      </c>
      <c r="I23" s="43" t="b">
        <f>Inventory[[#This Row],[Num In Stock]]&lt;$S$5</f>
        <v>0</v>
      </c>
      <c r="J23" s="43" t="str">
        <f>IF(Inventory[[#This Row],[Num In Stock]]&lt;$S$5,"YES","NO")</f>
        <v>NO</v>
      </c>
      <c r="K23" s="44" t="b">
        <f>AND(Inventory[[#This Row],[Num In Stock]]&lt;$S$5,Inventory[[#This Row],[On Backorder]]&lt;&gt;"Y")</f>
        <v>0</v>
      </c>
      <c r="L23" s="44" t="str">
        <f>IF(Inventory[[#This Row],[Num In Stock]]&lt;$S$5,IF(Inventory[[#This Row],[On Backorder]]="Y","","YES"),"")</f>
        <v/>
      </c>
      <c r="M23" s="44" cm="1">
        <f t="array" ref="M23">_xlfn.IFS(Inventory[[#This Row],[Category]]=$Q$9,$R$9,Inventory[[#This Row],[Category]]=$Q$10,$R$10,Inventory[[#This Row],[Category]]=$Q$11,$R$11,Inventory[[#This Row],[Category]]=$Q$12,$R$12)</f>
        <v>10</v>
      </c>
      <c r="N23" s="44">
        <f>INDEX($Q$9:$R$12,MATCH(Inventory[[#This Row],[Category]],$Q$9:$Q$12,0),2)</f>
        <v>10</v>
      </c>
      <c r="O23" s="45">
        <f>_xlfn.XLOOKUP(Inventory[[#This Row],[Category]],$Q$9:$Q$12,$R$9:$R$12,,0)</f>
        <v>10</v>
      </c>
      <c r="P23" s="34" t="b">
        <f t="shared" si="0"/>
        <v>1</v>
      </c>
      <c r="R23" s="34"/>
      <c r="S23" s="37"/>
      <c r="U23" s="34"/>
      <c r="V23" s="37"/>
      <c r="AF23" s="46">
        <v>2795</v>
      </c>
    </row>
    <row r="24" spans="1:32" x14ac:dyDescent="0.3">
      <c r="A24" s="53" t="s">
        <v>162</v>
      </c>
      <c r="B24" s="54" t="s">
        <v>163</v>
      </c>
      <c r="C24" s="40" t="s">
        <v>24</v>
      </c>
      <c r="D24" s="40">
        <v>23</v>
      </c>
      <c r="E24" s="40" t="s">
        <v>22</v>
      </c>
      <c r="F24" s="41" t="s">
        <v>22</v>
      </c>
      <c r="G24" s="42">
        <v>23094.75</v>
      </c>
      <c r="H24" s="43">
        <f>IF(Inventory[[#This Row],[Premium?]]="Y",Inventory[[#This Row],[Cost Price]]*1.25,Inventory[[#This Row],[Cost Price]]*1.18)</f>
        <v>27251.805</v>
      </c>
      <c r="I24" s="43" t="b">
        <f>Inventory[[#This Row],[Num In Stock]]&lt;$S$5</f>
        <v>0</v>
      </c>
      <c r="J24" s="43" t="str">
        <f>IF(Inventory[[#This Row],[Num In Stock]]&lt;$S$5,"YES","NO")</f>
        <v>NO</v>
      </c>
      <c r="K24" s="44" t="b">
        <f>AND(Inventory[[#This Row],[Num In Stock]]&lt;$S$5,Inventory[[#This Row],[On Backorder]]&lt;&gt;"Y")</f>
        <v>0</v>
      </c>
      <c r="L24" s="44" t="str">
        <f>IF(Inventory[[#This Row],[Num In Stock]]&lt;$S$5,IF(Inventory[[#This Row],[On Backorder]]="Y","","YES"),"")</f>
        <v/>
      </c>
      <c r="M24" s="44" cm="1">
        <f t="array" ref="M24">_xlfn.IFS(Inventory[[#This Row],[Category]]=$Q$9,$R$9,Inventory[[#This Row],[Category]]=$Q$10,$R$10,Inventory[[#This Row],[Category]]=$Q$11,$R$11,Inventory[[#This Row],[Category]]=$Q$12,$R$12)</f>
        <v>10</v>
      </c>
      <c r="N24" s="44">
        <f>INDEX($Q$9:$R$12,MATCH(Inventory[[#This Row],[Category]],$Q$9:$Q$12,0),2)</f>
        <v>10</v>
      </c>
      <c r="O24" s="45">
        <f>_xlfn.XLOOKUP(Inventory[[#This Row],[Category]],$Q$9:$Q$12,$R$9:$R$12,,0)</f>
        <v>10</v>
      </c>
      <c r="P24" s="34" t="b">
        <f t="shared" si="0"/>
        <v>1</v>
      </c>
      <c r="R24" s="34"/>
      <c r="S24" s="37"/>
      <c r="U24" s="34"/>
      <c r="V24" s="37"/>
      <c r="AF24" s="46">
        <v>4995</v>
      </c>
    </row>
    <row r="25" spans="1:32" x14ac:dyDescent="0.3">
      <c r="A25" s="38" t="s">
        <v>58</v>
      </c>
      <c r="B25" s="39" t="s">
        <v>59</v>
      </c>
      <c r="C25" s="40" t="s">
        <v>28</v>
      </c>
      <c r="D25" s="40">
        <v>4</v>
      </c>
      <c r="E25" s="40" t="s">
        <v>22</v>
      </c>
      <c r="F25" s="41" t="s">
        <v>22</v>
      </c>
      <c r="G25" s="42">
        <v>2799.9</v>
      </c>
      <c r="H25" s="43">
        <f>IF(Inventory[[#This Row],[Premium?]]="Y",Inventory[[#This Row],[Cost Price]]*1.25,Inventory[[#This Row],[Cost Price]]*1.18)</f>
        <v>3303.8820000000001</v>
      </c>
      <c r="I25" s="43" t="b">
        <f>Inventory[[#This Row],[Num In Stock]]&lt;$S$5</f>
        <v>1</v>
      </c>
      <c r="J25" s="43" t="str">
        <f>IF(Inventory[[#This Row],[Num In Stock]]&lt;$S$5,"YES","NO")</f>
        <v>YES</v>
      </c>
      <c r="K25" s="44" t="b">
        <f>AND(Inventory[[#This Row],[Num In Stock]]&lt;$S$5,Inventory[[#This Row],[On Backorder]]&lt;&gt;"Y")</f>
        <v>1</v>
      </c>
      <c r="L25" s="44" t="str">
        <f>IF(Inventory[[#This Row],[Num In Stock]]&lt;$S$5,IF(Inventory[[#This Row],[On Backorder]]="Y","","YES"),"")</f>
        <v>YES</v>
      </c>
      <c r="M25" s="44" cm="1">
        <f t="array" ref="M25">_xlfn.IFS(Inventory[[#This Row],[Category]]=$Q$9,$R$9,Inventory[[#This Row],[Category]]=$Q$10,$R$10,Inventory[[#This Row],[Category]]=$Q$11,$R$11,Inventory[[#This Row],[Category]]=$Q$12,$R$12)</f>
        <v>25</v>
      </c>
      <c r="N25" s="44">
        <f>INDEX($Q$9:$R$12,MATCH(Inventory[[#This Row],[Category]],$Q$9:$Q$12,0),2)</f>
        <v>25</v>
      </c>
      <c r="O25" s="45">
        <f>_xlfn.XLOOKUP(Inventory[[#This Row],[Category]],$Q$9:$Q$12,$R$9:$R$12,,0)</f>
        <v>25</v>
      </c>
      <c r="P25" s="34" t="b">
        <f t="shared" si="0"/>
        <v>1</v>
      </c>
      <c r="R25" s="34"/>
      <c r="S25" s="37"/>
      <c r="U25" s="34"/>
      <c r="V25" s="37"/>
      <c r="AF25" s="46">
        <v>9395</v>
      </c>
    </row>
    <row r="26" spans="1:32" x14ac:dyDescent="0.3">
      <c r="A26" s="38" t="s">
        <v>61</v>
      </c>
      <c r="B26" s="39" t="s">
        <v>60</v>
      </c>
      <c r="C26" s="40" t="s">
        <v>29</v>
      </c>
      <c r="D26" s="40">
        <v>11</v>
      </c>
      <c r="E26" s="40" t="s">
        <v>22</v>
      </c>
      <c r="F26" s="41" t="s">
        <v>25</v>
      </c>
      <c r="G26" s="42">
        <v>1452.2</v>
      </c>
      <c r="H26" s="43">
        <f>IF(Inventory[[#This Row],[Premium?]]="Y",Inventory[[#This Row],[Cost Price]]*1.25,Inventory[[#This Row],[Cost Price]]*1.18)</f>
        <v>1815.25</v>
      </c>
      <c r="I26" s="43" t="b">
        <f>Inventory[[#This Row],[Num In Stock]]&lt;$S$5</f>
        <v>0</v>
      </c>
      <c r="J26" s="43" t="str">
        <f>IF(Inventory[[#This Row],[Num In Stock]]&lt;$S$5,"YES","NO")</f>
        <v>NO</v>
      </c>
      <c r="K26" s="44" t="b">
        <f>AND(Inventory[[#This Row],[Num In Stock]]&lt;$S$5,Inventory[[#This Row],[On Backorder]]&lt;&gt;"Y")</f>
        <v>0</v>
      </c>
      <c r="L26" s="44" t="str">
        <f>IF(Inventory[[#This Row],[Num In Stock]]&lt;$S$5,IF(Inventory[[#This Row],[On Backorder]]="Y","","YES"),"")</f>
        <v/>
      </c>
      <c r="M26" s="44" cm="1">
        <f t="array" ref="M26">_xlfn.IFS(Inventory[[#This Row],[Category]]=$Q$9,$R$9,Inventory[[#This Row],[Category]]=$Q$10,$R$10,Inventory[[#This Row],[Category]]=$Q$11,$R$11,Inventory[[#This Row],[Category]]=$Q$12,$R$12)</f>
        <v>35</v>
      </c>
      <c r="N26" s="44">
        <f>INDEX($Q$9:$R$12,MATCH(Inventory[[#This Row],[Category]],$Q$9:$Q$12,0),2)</f>
        <v>35</v>
      </c>
      <c r="O26" s="45">
        <f>_xlfn.XLOOKUP(Inventory[[#This Row],[Category]],$Q$9:$Q$12,$R$9:$R$12,,0)</f>
        <v>35</v>
      </c>
      <c r="P26" s="34" t="b">
        <f t="shared" si="0"/>
        <v>1</v>
      </c>
      <c r="R26" s="34"/>
      <c r="S26" s="37"/>
      <c r="U26" s="34"/>
      <c r="V26" s="37"/>
      <c r="AF26" s="46">
        <v>3095</v>
      </c>
    </row>
    <row r="27" spans="1:32" x14ac:dyDescent="0.3">
      <c r="A27" s="55" t="s">
        <v>124</v>
      </c>
      <c r="B27" s="54" t="s">
        <v>125</v>
      </c>
      <c r="C27" s="40" t="s">
        <v>24</v>
      </c>
      <c r="D27" s="40">
        <v>32</v>
      </c>
      <c r="E27" s="40" t="s">
        <v>22</v>
      </c>
      <c r="F27" s="41" t="s">
        <v>22</v>
      </c>
      <c r="G27" s="42">
        <v>35304.65</v>
      </c>
      <c r="H27" s="43">
        <f>IF(Inventory[[#This Row],[Premium?]]="Y",Inventory[[#This Row],[Cost Price]]*1.25,Inventory[[#This Row],[Cost Price]]*1.18)</f>
        <v>41659.487000000001</v>
      </c>
      <c r="I27" s="43" t="b">
        <f>Inventory[[#This Row],[Num In Stock]]&lt;$S$5</f>
        <v>0</v>
      </c>
      <c r="J27" s="43" t="str">
        <f>IF(Inventory[[#This Row],[Num In Stock]]&lt;$S$5,"YES","NO")</f>
        <v>NO</v>
      </c>
      <c r="K27" s="44" t="b">
        <f>AND(Inventory[[#This Row],[Num In Stock]]&lt;$S$5,Inventory[[#This Row],[On Backorder]]&lt;&gt;"Y")</f>
        <v>0</v>
      </c>
      <c r="L27" s="44" t="str">
        <f>IF(Inventory[[#This Row],[Num In Stock]]&lt;$S$5,IF(Inventory[[#This Row],[On Backorder]]="Y","","YES"),"")</f>
        <v/>
      </c>
      <c r="M27" s="44" cm="1">
        <f t="array" ref="M27">_xlfn.IFS(Inventory[[#This Row],[Category]]=$Q$9,$R$9,Inventory[[#This Row],[Category]]=$Q$10,$R$10,Inventory[[#This Row],[Category]]=$Q$11,$R$11,Inventory[[#This Row],[Category]]=$Q$12,$R$12)</f>
        <v>10</v>
      </c>
      <c r="N27" s="44">
        <f>INDEX($Q$9:$R$12,MATCH(Inventory[[#This Row],[Category]],$Q$9:$Q$12,0),2)</f>
        <v>10</v>
      </c>
      <c r="O27" s="45">
        <f>_xlfn.XLOOKUP(Inventory[[#This Row],[Category]],$Q$9:$Q$12,$R$9:$R$12,,0)</f>
        <v>10</v>
      </c>
      <c r="P27" s="34" t="b">
        <f t="shared" si="0"/>
        <v>1</v>
      </c>
      <c r="Q27" s="37"/>
      <c r="R27" s="48"/>
      <c r="S27" s="37"/>
      <c r="U27" s="34"/>
      <c r="V27" s="37"/>
      <c r="AF27" s="46">
        <v>5295</v>
      </c>
    </row>
    <row r="28" spans="1:32" x14ac:dyDescent="0.3">
      <c r="A28" s="55" t="s">
        <v>108</v>
      </c>
      <c r="B28" s="54" t="s">
        <v>109</v>
      </c>
      <c r="C28" s="40" t="s">
        <v>24</v>
      </c>
      <c r="D28" s="40">
        <v>25</v>
      </c>
      <c r="E28" s="40" t="s">
        <v>22</v>
      </c>
      <c r="F28" s="41" t="s">
        <v>25</v>
      </c>
      <c r="G28" s="42">
        <v>34314.800000000003</v>
      </c>
      <c r="H28" s="43">
        <f>IF(Inventory[[#This Row],[Premium?]]="Y",Inventory[[#This Row],[Cost Price]]*1.25,Inventory[[#This Row],[Cost Price]]*1.18)</f>
        <v>42893.5</v>
      </c>
      <c r="I28" s="43" t="b">
        <f>Inventory[[#This Row],[Num In Stock]]&lt;$S$5</f>
        <v>0</v>
      </c>
      <c r="J28" s="43" t="str">
        <f>IF(Inventory[[#This Row],[Num In Stock]]&lt;$S$5,"YES","NO")</f>
        <v>NO</v>
      </c>
      <c r="K28" s="44" t="b">
        <f>AND(Inventory[[#This Row],[Num In Stock]]&lt;$S$5,Inventory[[#This Row],[On Backorder]]&lt;&gt;"Y")</f>
        <v>0</v>
      </c>
      <c r="L28" s="44" t="str">
        <f>IF(Inventory[[#This Row],[Num In Stock]]&lt;$S$5,IF(Inventory[[#This Row],[On Backorder]]="Y","","YES"),"")</f>
        <v/>
      </c>
      <c r="M28" s="44" cm="1">
        <f t="array" ref="M28">_xlfn.IFS(Inventory[[#This Row],[Category]]=$Q$9,$R$9,Inventory[[#This Row],[Category]]=$Q$10,$R$10,Inventory[[#This Row],[Category]]=$Q$11,$R$11,Inventory[[#This Row],[Category]]=$Q$12,$R$12)</f>
        <v>10</v>
      </c>
      <c r="N28" s="44">
        <f>INDEX($Q$9:$R$12,MATCH(Inventory[[#This Row],[Category]],$Q$9:$Q$12,0),2)</f>
        <v>10</v>
      </c>
      <c r="O28" s="45">
        <f>_xlfn.XLOOKUP(Inventory[[#This Row],[Category]],$Q$9:$Q$12,$R$9:$R$12,,0)</f>
        <v>10</v>
      </c>
      <c r="P28" s="34" t="b">
        <f t="shared" si="0"/>
        <v>1</v>
      </c>
      <c r="Q28" s="37"/>
      <c r="R28" s="48"/>
      <c r="S28" s="37"/>
      <c r="U28" s="34"/>
      <c r="V28" s="37"/>
      <c r="AF28" s="46">
        <v>10000</v>
      </c>
    </row>
    <row r="29" spans="1:32" x14ac:dyDescent="0.3">
      <c r="A29" s="55" t="s">
        <v>112</v>
      </c>
      <c r="B29" s="54" t="s">
        <v>113</v>
      </c>
      <c r="C29" s="40" t="s">
        <v>24</v>
      </c>
      <c r="D29" s="40">
        <v>19</v>
      </c>
      <c r="E29" s="40" t="s">
        <v>22</v>
      </c>
      <c r="F29" s="41" t="s">
        <v>22</v>
      </c>
      <c r="G29" s="42">
        <v>35304.65</v>
      </c>
      <c r="H29" s="43">
        <f>IF(Inventory[[#This Row],[Premium?]]="Y",Inventory[[#This Row],[Cost Price]]*1.25,Inventory[[#This Row],[Cost Price]]*1.18)</f>
        <v>41659.487000000001</v>
      </c>
      <c r="I29" s="43" t="b">
        <f>Inventory[[#This Row],[Num In Stock]]&lt;$S$5</f>
        <v>0</v>
      </c>
      <c r="J29" s="43" t="str">
        <f>IF(Inventory[[#This Row],[Num In Stock]]&lt;$S$5,"YES","NO")</f>
        <v>NO</v>
      </c>
      <c r="K29" s="44" t="b">
        <f>AND(Inventory[[#This Row],[Num In Stock]]&lt;$S$5,Inventory[[#This Row],[On Backorder]]&lt;&gt;"Y")</f>
        <v>0</v>
      </c>
      <c r="L29" s="44" t="str">
        <f>IF(Inventory[[#This Row],[Num In Stock]]&lt;$S$5,IF(Inventory[[#This Row],[On Backorder]]="Y","","YES"),"")</f>
        <v/>
      </c>
      <c r="M29" s="44" cm="1">
        <f t="array" ref="M29">_xlfn.IFS(Inventory[[#This Row],[Category]]=$Q$9,$R$9,Inventory[[#This Row],[Category]]=$Q$10,$R$10,Inventory[[#This Row],[Category]]=$Q$11,$R$11,Inventory[[#This Row],[Category]]=$Q$12,$R$12)</f>
        <v>10</v>
      </c>
      <c r="N29" s="44">
        <f>INDEX($Q$9:$R$12,MATCH(Inventory[[#This Row],[Category]],$Q$9:$Q$12,0),2)</f>
        <v>10</v>
      </c>
      <c r="O29" s="45">
        <f>_xlfn.XLOOKUP(Inventory[[#This Row],[Category]],$Q$9:$Q$12,$R$9:$R$12,,0)</f>
        <v>10</v>
      </c>
      <c r="P29" s="34" t="b">
        <f t="shared" si="0"/>
        <v>1</v>
      </c>
      <c r="Q29" s="37"/>
      <c r="R29" s="48"/>
      <c r="S29" s="37"/>
      <c r="U29" s="34"/>
      <c r="V29" s="37"/>
      <c r="AF29" s="46">
        <v>4395</v>
      </c>
    </row>
    <row r="30" spans="1:32" x14ac:dyDescent="0.3">
      <c r="A30" s="55" t="s">
        <v>120</v>
      </c>
      <c r="B30" s="54" t="s">
        <v>121</v>
      </c>
      <c r="C30" s="40" t="s">
        <v>24</v>
      </c>
      <c r="D30" s="40">
        <v>21</v>
      </c>
      <c r="E30" s="40" t="s">
        <v>22</v>
      </c>
      <c r="F30" s="41" t="s">
        <v>22</v>
      </c>
      <c r="G30" s="42">
        <v>35304.65</v>
      </c>
      <c r="H30" s="43">
        <f>IF(Inventory[[#This Row],[Premium?]]="Y",Inventory[[#This Row],[Cost Price]]*1.25,Inventory[[#This Row],[Cost Price]]*1.18)</f>
        <v>41659.487000000001</v>
      </c>
      <c r="I30" s="43" t="b">
        <f>Inventory[[#This Row],[Num In Stock]]&lt;$S$5</f>
        <v>0</v>
      </c>
      <c r="J30" s="43" t="str">
        <f>IF(Inventory[[#This Row],[Num In Stock]]&lt;$S$5,"YES","NO")</f>
        <v>NO</v>
      </c>
      <c r="K30" s="44" t="b">
        <f>AND(Inventory[[#This Row],[Num In Stock]]&lt;$S$5,Inventory[[#This Row],[On Backorder]]&lt;&gt;"Y")</f>
        <v>0</v>
      </c>
      <c r="L30" s="44" t="str">
        <f>IF(Inventory[[#This Row],[Num In Stock]]&lt;$S$5,IF(Inventory[[#This Row],[On Backorder]]="Y","","YES"),"")</f>
        <v/>
      </c>
      <c r="M30" s="44" cm="1">
        <f t="array" ref="M30">_xlfn.IFS(Inventory[[#This Row],[Category]]=$Q$9,$R$9,Inventory[[#This Row],[Category]]=$Q$10,$R$10,Inventory[[#This Row],[Category]]=$Q$11,$R$11,Inventory[[#This Row],[Category]]=$Q$12,$R$12)</f>
        <v>10</v>
      </c>
      <c r="N30" s="44">
        <f>INDEX($Q$9:$R$12,MATCH(Inventory[[#This Row],[Category]],$Q$9:$Q$12,0),2)</f>
        <v>10</v>
      </c>
      <c r="O30" s="45">
        <f>_xlfn.XLOOKUP(Inventory[[#This Row],[Category]],$Q$9:$Q$12,$R$9:$R$12,,0)</f>
        <v>10</v>
      </c>
      <c r="P30" s="34" t="b">
        <f t="shared" si="0"/>
        <v>1</v>
      </c>
      <c r="Q30" s="37"/>
      <c r="R30" s="48"/>
      <c r="S30" s="37"/>
      <c r="U30" s="34"/>
      <c r="V30" s="37"/>
      <c r="AF30" s="46">
        <v>7195</v>
      </c>
    </row>
    <row r="31" spans="1:32" x14ac:dyDescent="0.3">
      <c r="A31" s="55" t="s">
        <v>138</v>
      </c>
      <c r="B31" s="54" t="s">
        <v>139</v>
      </c>
      <c r="C31" s="40" t="s">
        <v>24</v>
      </c>
      <c r="D31" s="40">
        <v>18</v>
      </c>
      <c r="E31" s="40" t="s">
        <v>22</v>
      </c>
      <c r="F31" s="41" t="s">
        <v>22</v>
      </c>
      <c r="G31" s="42">
        <v>33984.85</v>
      </c>
      <c r="H31" s="43">
        <f>IF(Inventory[[#This Row],[Premium?]]="Y",Inventory[[#This Row],[Cost Price]]*1.25,Inventory[[#This Row],[Cost Price]]*1.18)</f>
        <v>40102.123</v>
      </c>
      <c r="I31" s="43" t="b">
        <f>Inventory[[#This Row],[Num In Stock]]&lt;$S$5</f>
        <v>0</v>
      </c>
      <c r="J31" s="43" t="str">
        <f>IF(Inventory[[#This Row],[Num In Stock]]&lt;$S$5,"YES","NO")</f>
        <v>NO</v>
      </c>
      <c r="K31" s="44" t="b">
        <f>AND(Inventory[[#This Row],[Num In Stock]]&lt;$S$5,Inventory[[#This Row],[On Backorder]]&lt;&gt;"Y")</f>
        <v>0</v>
      </c>
      <c r="L31" s="44" t="str">
        <f>IF(Inventory[[#This Row],[Num In Stock]]&lt;$S$5,IF(Inventory[[#This Row],[On Backorder]]="Y","","YES"),"")</f>
        <v/>
      </c>
      <c r="M31" s="44" cm="1">
        <f t="array" ref="M31">_xlfn.IFS(Inventory[[#This Row],[Category]]=$Q$9,$R$9,Inventory[[#This Row],[Category]]=$Q$10,$R$10,Inventory[[#This Row],[Category]]=$Q$11,$R$11,Inventory[[#This Row],[Category]]=$Q$12,$R$12)</f>
        <v>10</v>
      </c>
      <c r="N31" s="44">
        <f>INDEX($Q$9:$R$12,MATCH(Inventory[[#This Row],[Category]],$Q$9:$Q$12,0),2)</f>
        <v>10</v>
      </c>
      <c r="O31" s="45">
        <f>_xlfn.XLOOKUP(Inventory[[#This Row],[Category]],$Q$9:$Q$12,$R$9:$R$12,,0)</f>
        <v>10</v>
      </c>
      <c r="P31" s="34" t="b">
        <f t="shared" si="0"/>
        <v>1</v>
      </c>
      <c r="Q31" s="37"/>
      <c r="R31" s="48"/>
      <c r="S31" s="37"/>
      <c r="U31" s="34"/>
      <c r="V31" s="37"/>
      <c r="AF31" s="46">
        <v>13795</v>
      </c>
    </row>
    <row r="32" spans="1:32" x14ac:dyDescent="0.3">
      <c r="A32" s="55" t="s">
        <v>106</v>
      </c>
      <c r="B32" s="54" t="s">
        <v>107</v>
      </c>
      <c r="C32" s="40" t="s">
        <v>24</v>
      </c>
      <c r="D32" s="40">
        <v>26</v>
      </c>
      <c r="E32" s="40" t="s">
        <v>22</v>
      </c>
      <c r="F32" s="41" t="s">
        <v>25</v>
      </c>
      <c r="G32" s="42">
        <v>34644.75</v>
      </c>
      <c r="H32" s="43">
        <f>IF(Inventory[[#This Row],[Premium?]]="Y",Inventory[[#This Row],[Cost Price]]*1.25,Inventory[[#This Row],[Cost Price]]*1.18)</f>
        <v>43305.9375</v>
      </c>
      <c r="I32" s="43" t="b">
        <f>Inventory[[#This Row],[Num In Stock]]&lt;$S$5</f>
        <v>0</v>
      </c>
      <c r="J32" s="43" t="str">
        <f>IF(Inventory[[#This Row],[Num In Stock]]&lt;$S$5,"YES","NO")</f>
        <v>NO</v>
      </c>
      <c r="K32" s="44" t="b">
        <f>AND(Inventory[[#This Row],[Num In Stock]]&lt;$S$5,Inventory[[#This Row],[On Backorder]]&lt;&gt;"Y")</f>
        <v>0</v>
      </c>
      <c r="L32" s="44" t="str">
        <f>IF(Inventory[[#This Row],[Num In Stock]]&lt;$S$5,IF(Inventory[[#This Row],[On Backorder]]="Y","","YES"),"")</f>
        <v/>
      </c>
      <c r="M32" s="44" cm="1">
        <f t="array" ref="M32">_xlfn.IFS(Inventory[[#This Row],[Category]]=$Q$9,$R$9,Inventory[[#This Row],[Category]]=$Q$10,$R$10,Inventory[[#This Row],[Category]]=$Q$11,$R$11,Inventory[[#This Row],[Category]]=$Q$12,$R$12)</f>
        <v>10</v>
      </c>
      <c r="N32" s="44">
        <f>INDEX($Q$9:$R$12,MATCH(Inventory[[#This Row],[Category]],$Q$9:$Q$12,0),2)</f>
        <v>10</v>
      </c>
      <c r="O32" s="45">
        <f>_xlfn.XLOOKUP(Inventory[[#This Row],[Category]],$Q$9:$Q$12,$R$9:$R$12,,0)</f>
        <v>10</v>
      </c>
      <c r="P32" s="34" t="b">
        <f t="shared" si="0"/>
        <v>1</v>
      </c>
      <c r="Q32" s="37"/>
      <c r="R32" s="48"/>
      <c r="S32" s="37"/>
      <c r="U32" s="34"/>
      <c r="V32" s="37"/>
      <c r="AF32" s="46">
        <v>4795</v>
      </c>
    </row>
    <row r="33" spans="1:32" x14ac:dyDescent="0.3">
      <c r="A33" s="55" t="s">
        <v>100</v>
      </c>
      <c r="B33" s="54" t="s">
        <v>101</v>
      </c>
      <c r="C33" s="40" t="s">
        <v>24</v>
      </c>
      <c r="D33" s="40">
        <v>14</v>
      </c>
      <c r="E33" s="40" t="s">
        <v>22</v>
      </c>
      <c r="F33" s="41" t="s">
        <v>22</v>
      </c>
      <c r="G33" s="42">
        <v>35304.65</v>
      </c>
      <c r="H33" s="43">
        <f>IF(Inventory[[#This Row],[Premium?]]="Y",Inventory[[#This Row],[Cost Price]]*1.25,Inventory[[#This Row],[Cost Price]]*1.18)</f>
        <v>41659.487000000001</v>
      </c>
      <c r="I33" s="43" t="b">
        <f>Inventory[[#This Row],[Num In Stock]]&lt;$S$5</f>
        <v>0</v>
      </c>
      <c r="J33" s="43" t="str">
        <f>IF(Inventory[[#This Row],[Num In Stock]]&lt;$S$5,"YES","NO")</f>
        <v>NO</v>
      </c>
      <c r="K33" s="44" t="b">
        <f>AND(Inventory[[#This Row],[Num In Stock]]&lt;$S$5,Inventory[[#This Row],[On Backorder]]&lt;&gt;"Y")</f>
        <v>0</v>
      </c>
      <c r="L33" s="44" t="str">
        <f>IF(Inventory[[#This Row],[Num In Stock]]&lt;$S$5,IF(Inventory[[#This Row],[On Backorder]]="Y","","YES"),"")</f>
        <v/>
      </c>
      <c r="M33" s="44" cm="1">
        <f t="array" ref="M33">_xlfn.IFS(Inventory[[#This Row],[Category]]=$Q$9,$R$9,Inventory[[#This Row],[Category]]=$Q$10,$R$10,Inventory[[#This Row],[Category]]=$Q$11,$R$11,Inventory[[#This Row],[Category]]=$Q$12,$R$12)</f>
        <v>10</v>
      </c>
      <c r="N33" s="44">
        <f>INDEX($Q$9:$R$12,MATCH(Inventory[[#This Row],[Category]],$Q$9:$Q$12,0),2)</f>
        <v>10</v>
      </c>
      <c r="O33" s="45">
        <f>_xlfn.XLOOKUP(Inventory[[#This Row],[Category]],$Q$9:$Q$12,$R$9:$R$12,,0)</f>
        <v>10</v>
      </c>
      <c r="P33" s="34" t="b">
        <f t="shared" si="0"/>
        <v>1</v>
      </c>
      <c r="Q33" s="37"/>
      <c r="R33" s="48"/>
      <c r="S33" s="37"/>
      <c r="U33" s="34"/>
      <c r="V33" s="37"/>
      <c r="AF33" s="46">
        <v>7495</v>
      </c>
    </row>
    <row r="34" spans="1:32" x14ac:dyDescent="0.3">
      <c r="A34" s="55" t="s">
        <v>88</v>
      </c>
      <c r="B34" s="54" t="s">
        <v>89</v>
      </c>
      <c r="C34" s="40" t="s">
        <v>24</v>
      </c>
      <c r="D34" s="40">
        <v>17</v>
      </c>
      <c r="E34" s="40" t="s">
        <v>22</v>
      </c>
      <c r="F34" s="41" t="s">
        <v>22</v>
      </c>
      <c r="G34" s="42">
        <v>33654.9</v>
      </c>
      <c r="H34" s="43">
        <f>IF(Inventory[[#This Row],[Premium?]]="Y",Inventory[[#This Row],[Cost Price]]*1.25,Inventory[[#This Row],[Cost Price]]*1.18)</f>
        <v>39712.781999999999</v>
      </c>
      <c r="I34" s="43" t="b">
        <f>Inventory[[#This Row],[Num In Stock]]&lt;$S$5</f>
        <v>0</v>
      </c>
      <c r="J34" s="43" t="str">
        <f>IF(Inventory[[#This Row],[Num In Stock]]&lt;$S$5,"YES","NO")</f>
        <v>NO</v>
      </c>
      <c r="K34" s="44" t="b">
        <f>AND(Inventory[[#This Row],[Num In Stock]]&lt;$S$5,Inventory[[#This Row],[On Backorder]]&lt;&gt;"Y")</f>
        <v>0</v>
      </c>
      <c r="L34" s="44" t="str">
        <f>IF(Inventory[[#This Row],[Num In Stock]]&lt;$S$5,IF(Inventory[[#This Row],[On Backorder]]="Y","","YES"),"")</f>
        <v/>
      </c>
      <c r="M34" s="44" cm="1">
        <f t="array" ref="M34">_xlfn.IFS(Inventory[[#This Row],[Category]]=$Q$9,$R$9,Inventory[[#This Row],[Category]]=$Q$10,$R$10,Inventory[[#This Row],[Category]]=$Q$11,$R$11,Inventory[[#This Row],[Category]]=$Q$12,$R$12)</f>
        <v>10</v>
      </c>
      <c r="N34" s="44">
        <f>INDEX($Q$9:$R$12,MATCH(Inventory[[#This Row],[Category]],$Q$9:$Q$12,0),2)</f>
        <v>10</v>
      </c>
      <c r="O34" s="45">
        <f>_xlfn.XLOOKUP(Inventory[[#This Row],[Category]],$Q$9:$Q$12,$R$9:$R$12,,0)</f>
        <v>10</v>
      </c>
      <c r="P34" s="34" t="b">
        <f t="shared" si="0"/>
        <v>1</v>
      </c>
      <c r="Q34" s="37"/>
      <c r="R34" s="48"/>
      <c r="S34" s="37"/>
      <c r="U34" s="34"/>
      <c r="V34" s="37"/>
      <c r="AF34" s="46">
        <v>14095</v>
      </c>
    </row>
    <row r="35" spans="1:32" x14ac:dyDescent="0.3">
      <c r="A35" s="55" t="s">
        <v>78</v>
      </c>
      <c r="B35" s="54" t="s">
        <v>79</v>
      </c>
      <c r="C35" s="40" t="s">
        <v>24</v>
      </c>
      <c r="D35" s="40">
        <v>22</v>
      </c>
      <c r="E35" s="40" t="s">
        <v>22</v>
      </c>
      <c r="F35" s="41" t="s">
        <v>25</v>
      </c>
      <c r="G35" s="42">
        <v>33984.85</v>
      </c>
      <c r="H35" s="43">
        <f>IF(Inventory[[#This Row],[Premium?]]="Y",Inventory[[#This Row],[Cost Price]]*1.25,Inventory[[#This Row],[Cost Price]]*1.18)</f>
        <v>42481.0625</v>
      </c>
      <c r="I35" s="43" t="b">
        <f>Inventory[[#This Row],[Num In Stock]]&lt;$S$5</f>
        <v>0</v>
      </c>
      <c r="J35" s="43" t="str">
        <f>IF(Inventory[[#This Row],[Num In Stock]]&lt;$S$5,"YES","NO")</f>
        <v>NO</v>
      </c>
      <c r="K35" s="44" t="b">
        <f>AND(Inventory[[#This Row],[Num In Stock]]&lt;$S$5,Inventory[[#This Row],[On Backorder]]&lt;&gt;"Y")</f>
        <v>0</v>
      </c>
      <c r="L35" s="44" t="str">
        <f>IF(Inventory[[#This Row],[Num In Stock]]&lt;$S$5,IF(Inventory[[#This Row],[On Backorder]]="Y","","YES"),"")</f>
        <v/>
      </c>
      <c r="M35" s="44" cm="1">
        <f t="array" ref="M35">_xlfn.IFS(Inventory[[#This Row],[Category]]=$Q$9,$R$9,Inventory[[#This Row],[Category]]=$Q$10,$R$10,Inventory[[#This Row],[Category]]=$Q$11,$R$11,Inventory[[#This Row],[Category]]=$Q$12,$R$12)</f>
        <v>10</v>
      </c>
      <c r="N35" s="44">
        <f>INDEX($Q$9:$R$12,MATCH(Inventory[[#This Row],[Category]],$Q$9:$Q$12,0),2)</f>
        <v>10</v>
      </c>
      <c r="O35" s="45">
        <f>_xlfn.XLOOKUP(Inventory[[#This Row],[Category]],$Q$9:$Q$12,$R$9:$R$12,,0)</f>
        <v>10</v>
      </c>
      <c r="P35" s="34" t="b">
        <f t="shared" si="0"/>
        <v>1</v>
      </c>
      <c r="Q35" s="37"/>
      <c r="R35" s="48"/>
      <c r="S35" s="37"/>
      <c r="U35" s="34"/>
      <c r="V35" s="37"/>
      <c r="AF35" s="46">
        <v>3845</v>
      </c>
    </row>
    <row r="36" spans="1:32" x14ac:dyDescent="0.3">
      <c r="A36" s="55" t="s">
        <v>118</v>
      </c>
      <c r="B36" s="54" t="s">
        <v>119</v>
      </c>
      <c r="C36" s="40" t="s">
        <v>24</v>
      </c>
      <c r="D36" s="40">
        <v>20</v>
      </c>
      <c r="E36" s="40" t="s">
        <v>22</v>
      </c>
      <c r="F36" s="41" t="s">
        <v>22</v>
      </c>
      <c r="G36" s="42">
        <v>34974.699999999997</v>
      </c>
      <c r="H36" s="43">
        <f>IF(Inventory[[#This Row],[Premium?]]="Y",Inventory[[#This Row],[Cost Price]]*1.25,Inventory[[#This Row],[Cost Price]]*1.18)</f>
        <v>41270.145999999993</v>
      </c>
      <c r="I36" s="43" t="b">
        <f>Inventory[[#This Row],[Num In Stock]]&lt;$S$5</f>
        <v>0</v>
      </c>
      <c r="J36" s="43" t="str">
        <f>IF(Inventory[[#This Row],[Num In Stock]]&lt;$S$5,"YES","NO")</f>
        <v>NO</v>
      </c>
      <c r="K36" s="44" t="b">
        <f>AND(Inventory[[#This Row],[Num In Stock]]&lt;$S$5,Inventory[[#This Row],[On Backorder]]&lt;&gt;"Y")</f>
        <v>0</v>
      </c>
      <c r="L36" s="44" t="str">
        <f>IF(Inventory[[#This Row],[Num In Stock]]&lt;$S$5,IF(Inventory[[#This Row],[On Backorder]]="Y","","YES"),"")</f>
        <v/>
      </c>
      <c r="M36" s="44" cm="1">
        <f t="array" ref="M36">_xlfn.IFS(Inventory[[#This Row],[Category]]=$Q$9,$R$9,Inventory[[#This Row],[Category]]=$Q$10,$R$10,Inventory[[#This Row],[Category]]=$Q$11,$R$11,Inventory[[#This Row],[Category]]=$Q$12,$R$12)</f>
        <v>10</v>
      </c>
      <c r="N36" s="44">
        <f>INDEX($Q$9:$R$12,MATCH(Inventory[[#This Row],[Category]],$Q$9:$Q$12,0),2)</f>
        <v>10</v>
      </c>
      <c r="O36" s="45">
        <f>_xlfn.XLOOKUP(Inventory[[#This Row],[Category]],$Q$9:$Q$12,$R$9:$R$12,,0)</f>
        <v>10</v>
      </c>
      <c r="P36" s="34" t="b">
        <f t="shared" si="0"/>
        <v>1</v>
      </c>
      <c r="Q36" s="37"/>
      <c r="R36" s="48"/>
      <c r="S36" s="37"/>
      <c r="U36" s="34"/>
      <c r="V36" s="37"/>
      <c r="AF36" s="46">
        <v>6045</v>
      </c>
    </row>
    <row r="37" spans="1:32" x14ac:dyDescent="0.3">
      <c r="A37" s="55" t="s">
        <v>64</v>
      </c>
      <c r="B37" s="54" t="s">
        <v>65</v>
      </c>
      <c r="C37" s="40" t="s">
        <v>24</v>
      </c>
      <c r="D37" s="40">
        <v>13</v>
      </c>
      <c r="E37" s="40" t="s">
        <v>22</v>
      </c>
      <c r="F37" s="41" t="s">
        <v>25</v>
      </c>
      <c r="G37" s="42">
        <v>33654.9</v>
      </c>
      <c r="H37" s="43">
        <f>IF(Inventory[[#This Row],[Premium?]]="Y",Inventory[[#This Row],[Cost Price]]*1.25,Inventory[[#This Row],[Cost Price]]*1.18)</f>
        <v>42068.625</v>
      </c>
      <c r="I37" s="43" t="b">
        <f>Inventory[[#This Row],[Num In Stock]]&lt;$S$5</f>
        <v>0</v>
      </c>
      <c r="J37" s="43" t="str">
        <f>IF(Inventory[[#This Row],[Num In Stock]]&lt;$S$5,"YES","NO")</f>
        <v>NO</v>
      </c>
      <c r="K37" s="44" t="b">
        <f>AND(Inventory[[#This Row],[Num In Stock]]&lt;$S$5,Inventory[[#This Row],[On Backorder]]&lt;&gt;"Y")</f>
        <v>0</v>
      </c>
      <c r="L37" s="44" t="str">
        <f>IF(Inventory[[#This Row],[Num In Stock]]&lt;$S$5,IF(Inventory[[#This Row],[On Backorder]]="Y","","YES"),"")</f>
        <v/>
      </c>
      <c r="M37" s="44" cm="1">
        <f t="array" ref="M37">_xlfn.IFS(Inventory[[#This Row],[Category]]=$Q$9,$R$9,Inventory[[#This Row],[Category]]=$Q$10,$R$10,Inventory[[#This Row],[Category]]=$Q$11,$R$11,Inventory[[#This Row],[Category]]=$Q$12,$R$12)</f>
        <v>10</v>
      </c>
      <c r="N37" s="44">
        <f>INDEX($Q$9:$R$12,MATCH(Inventory[[#This Row],[Category]],$Q$9:$Q$12,0),2)</f>
        <v>10</v>
      </c>
      <c r="O37" s="45">
        <f>_xlfn.XLOOKUP(Inventory[[#This Row],[Category]],$Q$9:$Q$12,$R$9:$R$12,,0)</f>
        <v>10</v>
      </c>
      <c r="P37" s="34" t="b">
        <f t="shared" si="0"/>
        <v>1</v>
      </c>
      <c r="Q37" s="37"/>
      <c r="R37" s="48"/>
      <c r="S37" s="37"/>
      <c r="U37" s="34"/>
      <c r="V37" s="37"/>
      <c r="AF37" s="46">
        <v>10445</v>
      </c>
    </row>
    <row r="38" spans="1:32" x14ac:dyDescent="0.3">
      <c r="A38" s="38" t="s">
        <v>52</v>
      </c>
      <c r="B38" s="39" t="s">
        <v>53</v>
      </c>
      <c r="C38" s="40" t="s">
        <v>24</v>
      </c>
      <c r="D38" s="40">
        <v>16</v>
      </c>
      <c r="E38" s="40" t="s">
        <v>22</v>
      </c>
      <c r="F38" s="41" t="s">
        <v>25</v>
      </c>
      <c r="G38" s="42">
        <v>14580.9</v>
      </c>
      <c r="H38" s="43">
        <f>IF(Inventory[[#This Row],[Premium?]]="Y",Inventory[[#This Row],[Cost Price]]*1.25,Inventory[[#This Row],[Cost Price]]*1.18)</f>
        <v>18226.125</v>
      </c>
      <c r="I38" s="43" t="b">
        <f>Inventory[[#This Row],[Num In Stock]]&lt;$S$5</f>
        <v>0</v>
      </c>
      <c r="J38" s="43" t="str">
        <f>IF(Inventory[[#This Row],[Num In Stock]]&lt;$S$5,"YES","NO")</f>
        <v>NO</v>
      </c>
      <c r="K38" s="44" t="b">
        <f>AND(Inventory[[#This Row],[Num In Stock]]&lt;$S$5,Inventory[[#This Row],[On Backorder]]&lt;&gt;"Y")</f>
        <v>0</v>
      </c>
      <c r="L38" s="44" t="str">
        <f>IF(Inventory[[#This Row],[Num In Stock]]&lt;$S$5,IF(Inventory[[#This Row],[On Backorder]]="Y","","YES"),"")</f>
        <v/>
      </c>
      <c r="M38" s="44" cm="1">
        <f t="array" ref="M38">_xlfn.IFS(Inventory[[#This Row],[Category]]=$Q$9,$R$9,Inventory[[#This Row],[Category]]=$Q$10,$R$10,Inventory[[#This Row],[Category]]=$Q$11,$R$11,Inventory[[#This Row],[Category]]=$Q$12,$R$12)</f>
        <v>10</v>
      </c>
      <c r="N38" s="44">
        <f>INDEX($Q$9:$R$12,MATCH(Inventory[[#This Row],[Category]],$Q$9:$Q$12,0),2)</f>
        <v>10</v>
      </c>
      <c r="O38" s="45">
        <f>_xlfn.XLOOKUP(Inventory[[#This Row],[Category]],$Q$9:$Q$12,$R$9:$R$12,,0)</f>
        <v>10</v>
      </c>
      <c r="P38" s="34" t="b">
        <f t="shared" si="0"/>
        <v>1</v>
      </c>
      <c r="Q38" s="37"/>
      <c r="R38" s="48"/>
      <c r="S38" s="37"/>
      <c r="U38" s="34"/>
      <c r="V38" s="37"/>
      <c r="AF38" s="46">
        <v>4175</v>
      </c>
    </row>
    <row r="39" spans="1:32" x14ac:dyDescent="0.3">
      <c r="A39" s="55" t="s">
        <v>126</v>
      </c>
      <c r="B39" s="54" t="s">
        <v>127</v>
      </c>
      <c r="C39" s="40" t="s">
        <v>24</v>
      </c>
      <c r="D39" s="40">
        <v>26</v>
      </c>
      <c r="E39" s="40" t="s">
        <v>22</v>
      </c>
      <c r="F39" s="41" t="s">
        <v>25</v>
      </c>
      <c r="G39" s="42">
        <v>34314.800000000003</v>
      </c>
      <c r="H39" s="43">
        <f>IF(Inventory[[#This Row],[Premium?]]="Y",Inventory[[#This Row],[Cost Price]]*1.25,Inventory[[#This Row],[Cost Price]]*1.18)</f>
        <v>42893.5</v>
      </c>
      <c r="I39" s="43" t="b">
        <f>Inventory[[#This Row],[Num In Stock]]&lt;$S$5</f>
        <v>0</v>
      </c>
      <c r="J39" s="43" t="str">
        <f>IF(Inventory[[#This Row],[Num In Stock]]&lt;$S$5,"YES","NO")</f>
        <v>NO</v>
      </c>
      <c r="K39" s="44" t="b">
        <f>AND(Inventory[[#This Row],[Num In Stock]]&lt;$S$5,Inventory[[#This Row],[On Backorder]]&lt;&gt;"Y")</f>
        <v>0</v>
      </c>
      <c r="L39" s="44" t="str">
        <f>IF(Inventory[[#This Row],[Num In Stock]]&lt;$S$5,IF(Inventory[[#This Row],[On Backorder]]="Y","","YES"),"")</f>
        <v/>
      </c>
      <c r="M39" s="44" cm="1">
        <f t="array" ref="M39">_xlfn.IFS(Inventory[[#This Row],[Category]]=$Q$9,$R$9,Inventory[[#This Row],[Category]]=$Q$10,$R$10,Inventory[[#This Row],[Category]]=$Q$11,$R$11,Inventory[[#This Row],[Category]]=$Q$12,$R$12)</f>
        <v>10</v>
      </c>
      <c r="N39" s="44">
        <f>INDEX($Q$9:$R$12,MATCH(Inventory[[#This Row],[Category]],$Q$9:$Q$12,0),2)</f>
        <v>10</v>
      </c>
      <c r="O39" s="45">
        <f>_xlfn.XLOOKUP(Inventory[[#This Row],[Category]],$Q$9:$Q$12,$R$9:$R$12,,0)</f>
        <v>10</v>
      </c>
      <c r="P39" s="34" t="b">
        <f t="shared" si="0"/>
        <v>1</v>
      </c>
      <c r="Q39" s="37"/>
      <c r="R39" s="48"/>
      <c r="S39" s="37"/>
      <c r="U39" s="34"/>
      <c r="V39" s="37"/>
      <c r="AF39" s="46">
        <v>6375</v>
      </c>
    </row>
    <row r="40" spans="1:32" x14ac:dyDescent="0.3">
      <c r="A40" s="55" t="s">
        <v>74</v>
      </c>
      <c r="B40" s="54" t="s">
        <v>75</v>
      </c>
      <c r="C40" s="40" t="s">
        <v>24</v>
      </c>
      <c r="D40" s="40">
        <v>28</v>
      </c>
      <c r="E40" s="40" t="s">
        <v>22</v>
      </c>
      <c r="F40" s="41" t="s">
        <v>25</v>
      </c>
      <c r="G40" s="42">
        <v>33984.85</v>
      </c>
      <c r="H40" s="43">
        <f>IF(Inventory[[#This Row],[Premium?]]="Y",Inventory[[#This Row],[Cost Price]]*1.25,Inventory[[#This Row],[Cost Price]]*1.18)</f>
        <v>42481.0625</v>
      </c>
      <c r="I40" s="43" t="b">
        <f>Inventory[[#This Row],[Num In Stock]]&lt;$S$5</f>
        <v>0</v>
      </c>
      <c r="J40" s="43" t="str">
        <f>IF(Inventory[[#This Row],[Num In Stock]]&lt;$S$5,"YES","NO")</f>
        <v>NO</v>
      </c>
      <c r="K40" s="44" t="b">
        <f>AND(Inventory[[#This Row],[Num In Stock]]&lt;$S$5,Inventory[[#This Row],[On Backorder]]&lt;&gt;"Y")</f>
        <v>0</v>
      </c>
      <c r="L40" s="44" t="str">
        <f>IF(Inventory[[#This Row],[Num In Stock]]&lt;$S$5,IF(Inventory[[#This Row],[On Backorder]]="Y","","YES"),"")</f>
        <v/>
      </c>
      <c r="M40" s="44" cm="1">
        <f t="array" ref="M40">_xlfn.IFS(Inventory[[#This Row],[Category]]=$Q$9,$R$9,Inventory[[#This Row],[Category]]=$Q$10,$R$10,Inventory[[#This Row],[Category]]=$Q$11,$R$11,Inventory[[#This Row],[Category]]=$Q$12,$R$12)</f>
        <v>10</v>
      </c>
      <c r="N40" s="44">
        <f>INDEX($Q$9:$R$12,MATCH(Inventory[[#This Row],[Category]],$Q$9:$Q$12,0),2)</f>
        <v>10</v>
      </c>
      <c r="O40" s="45">
        <f>_xlfn.XLOOKUP(Inventory[[#This Row],[Category]],$Q$9:$Q$12,$R$9:$R$12,,0)</f>
        <v>10</v>
      </c>
      <c r="P40" s="34" t="b">
        <f t="shared" si="0"/>
        <v>1</v>
      </c>
      <c r="Q40" s="37"/>
      <c r="R40" s="48"/>
      <c r="S40" s="37"/>
      <c r="U40" s="34"/>
      <c r="V40" s="37"/>
      <c r="AF40" s="46">
        <v>10775</v>
      </c>
    </row>
    <row r="41" spans="1:32" x14ac:dyDescent="0.3">
      <c r="A41" s="55" t="s">
        <v>140</v>
      </c>
      <c r="B41" s="54" t="s">
        <v>141</v>
      </c>
      <c r="C41" s="40" t="s">
        <v>24</v>
      </c>
      <c r="D41" s="40">
        <v>8</v>
      </c>
      <c r="E41" s="40" t="s">
        <v>22</v>
      </c>
      <c r="F41" s="41" t="s">
        <v>25</v>
      </c>
      <c r="G41" s="42">
        <v>35304.65</v>
      </c>
      <c r="H41" s="43">
        <f>IF(Inventory[[#This Row],[Premium?]]="Y",Inventory[[#This Row],[Cost Price]]*1.25,Inventory[[#This Row],[Cost Price]]*1.18)</f>
        <v>44130.8125</v>
      </c>
      <c r="I41" s="43" t="b">
        <f>Inventory[[#This Row],[Num In Stock]]&lt;$S$5</f>
        <v>1</v>
      </c>
      <c r="J41" s="43" t="str">
        <f>IF(Inventory[[#This Row],[Num In Stock]]&lt;$S$5,"YES","NO")</f>
        <v>YES</v>
      </c>
      <c r="K41" s="44" t="b">
        <f>AND(Inventory[[#This Row],[Num In Stock]]&lt;$S$5,Inventory[[#This Row],[On Backorder]]&lt;&gt;"Y")</f>
        <v>1</v>
      </c>
      <c r="L41" s="44" t="str">
        <f>IF(Inventory[[#This Row],[Num In Stock]]&lt;$S$5,IF(Inventory[[#This Row],[On Backorder]]="Y","","YES"),"")</f>
        <v>YES</v>
      </c>
      <c r="M41" s="44" cm="1">
        <f t="array" ref="M41">_xlfn.IFS(Inventory[[#This Row],[Category]]=$Q$9,$R$9,Inventory[[#This Row],[Category]]=$Q$10,$R$10,Inventory[[#This Row],[Category]]=$Q$11,$R$11,Inventory[[#This Row],[Category]]=$Q$12,$R$12)</f>
        <v>10</v>
      </c>
      <c r="N41" s="44">
        <f>INDEX($Q$9:$R$12,MATCH(Inventory[[#This Row],[Category]],$Q$9:$Q$12,0),2)</f>
        <v>10</v>
      </c>
      <c r="O41" s="45">
        <f>_xlfn.XLOOKUP(Inventory[[#This Row],[Category]],$Q$9:$Q$12,$R$9:$R$12,,0)</f>
        <v>10</v>
      </c>
      <c r="P41" s="34" t="b">
        <f t="shared" si="0"/>
        <v>1</v>
      </c>
      <c r="Q41" s="37"/>
      <c r="R41" s="48"/>
      <c r="S41" s="37"/>
      <c r="U41" s="34"/>
      <c r="V41" s="37"/>
      <c r="AF41" s="46">
        <v>4395</v>
      </c>
    </row>
    <row r="42" spans="1:32" x14ac:dyDescent="0.3">
      <c r="A42" s="38" t="s">
        <v>380</v>
      </c>
      <c r="B42" s="39" t="s">
        <v>381</v>
      </c>
      <c r="C42" s="40" t="s">
        <v>28</v>
      </c>
      <c r="D42" s="40">
        <v>11</v>
      </c>
      <c r="E42" s="40" t="s">
        <v>22</v>
      </c>
      <c r="F42" s="41" t="s">
        <v>22</v>
      </c>
      <c r="G42" s="42">
        <v>2854.8</v>
      </c>
      <c r="H42" s="43">
        <f>IF(Inventory[[#This Row],[Premium?]]="Y",Inventory[[#This Row],[Cost Price]]*1.25,Inventory[[#This Row],[Cost Price]]*1.18)</f>
        <v>3368.6640000000002</v>
      </c>
      <c r="I42" s="43" t="b">
        <f>Inventory[[#This Row],[Num In Stock]]&lt;$S$5</f>
        <v>0</v>
      </c>
      <c r="J42" s="43" t="str">
        <f>IF(Inventory[[#This Row],[Num In Stock]]&lt;$S$5,"YES","NO")</f>
        <v>NO</v>
      </c>
      <c r="K42" s="44" t="b">
        <f>AND(Inventory[[#This Row],[Num In Stock]]&lt;$S$5,Inventory[[#This Row],[On Backorder]]&lt;&gt;"Y")</f>
        <v>0</v>
      </c>
      <c r="L42" s="44" t="str">
        <f>IF(Inventory[[#This Row],[Num In Stock]]&lt;$S$5,IF(Inventory[[#This Row],[On Backorder]]="Y","","YES"),"")</f>
        <v/>
      </c>
      <c r="M42" s="44" cm="1">
        <f t="array" ref="M42">_xlfn.IFS(Inventory[[#This Row],[Category]]=$Q$9,$R$9,Inventory[[#This Row],[Category]]=$Q$10,$R$10,Inventory[[#This Row],[Category]]=$Q$11,$R$11,Inventory[[#This Row],[Category]]=$Q$12,$R$12)</f>
        <v>25</v>
      </c>
      <c r="N42" s="44">
        <f>INDEX($Q$9:$R$12,MATCH(Inventory[[#This Row],[Category]],$Q$9:$Q$12,0),2)</f>
        <v>25</v>
      </c>
      <c r="O42" s="45">
        <f>_xlfn.XLOOKUP(Inventory[[#This Row],[Category]],$Q$9:$Q$12,$R$9:$R$12,,0)</f>
        <v>25</v>
      </c>
      <c r="P42" s="34" t="b">
        <f t="shared" si="0"/>
        <v>1</v>
      </c>
      <c r="Q42" s="37"/>
      <c r="R42" s="48"/>
      <c r="S42" s="37"/>
      <c r="U42" s="34"/>
      <c r="V42" s="37"/>
      <c r="AF42" s="46">
        <v>6595</v>
      </c>
    </row>
    <row r="43" spans="1:32" x14ac:dyDescent="0.3">
      <c r="A43" s="55" t="s">
        <v>130</v>
      </c>
      <c r="B43" s="54" t="s">
        <v>131</v>
      </c>
      <c r="C43" s="40" t="s">
        <v>24</v>
      </c>
      <c r="D43" s="40">
        <v>8</v>
      </c>
      <c r="E43" s="40" t="s">
        <v>25</v>
      </c>
      <c r="F43" s="41" t="s">
        <v>22</v>
      </c>
      <c r="G43" s="42">
        <v>33984.85</v>
      </c>
      <c r="H43" s="43">
        <f>IF(Inventory[[#This Row],[Premium?]]="Y",Inventory[[#This Row],[Cost Price]]*1.25,Inventory[[#This Row],[Cost Price]]*1.18)</f>
        <v>40102.123</v>
      </c>
      <c r="I43" s="43" t="b">
        <f>Inventory[[#This Row],[Num In Stock]]&lt;$S$5</f>
        <v>1</v>
      </c>
      <c r="J43" s="43" t="str">
        <f>IF(Inventory[[#This Row],[Num In Stock]]&lt;$S$5,"YES","NO")</f>
        <v>YES</v>
      </c>
      <c r="K43" s="44" t="b">
        <f>AND(Inventory[[#This Row],[Num In Stock]]&lt;$S$5,Inventory[[#This Row],[On Backorder]]&lt;&gt;"Y")</f>
        <v>0</v>
      </c>
      <c r="L43" s="44" t="str">
        <f>IF(Inventory[[#This Row],[Num In Stock]]&lt;$S$5,IF(Inventory[[#This Row],[On Backorder]]="Y","","YES"),"")</f>
        <v/>
      </c>
      <c r="M43" s="44" cm="1">
        <f t="array" ref="M43">_xlfn.IFS(Inventory[[#This Row],[Category]]=$Q$9,$R$9,Inventory[[#This Row],[Category]]=$Q$10,$R$10,Inventory[[#This Row],[Category]]=$Q$11,$R$11,Inventory[[#This Row],[Category]]=$Q$12,$R$12)</f>
        <v>10</v>
      </c>
      <c r="N43" s="44">
        <f>INDEX($Q$9:$R$12,MATCH(Inventory[[#This Row],[Category]],$Q$9:$Q$12,0),2)</f>
        <v>10</v>
      </c>
      <c r="O43" s="45">
        <f>_xlfn.XLOOKUP(Inventory[[#This Row],[Category]],$Q$9:$Q$12,$R$9:$R$12,,0)</f>
        <v>10</v>
      </c>
      <c r="P43" s="34" t="b">
        <f t="shared" si="0"/>
        <v>1</v>
      </c>
      <c r="Q43" s="37"/>
      <c r="R43" s="48"/>
      <c r="S43" s="37"/>
      <c r="U43" s="34"/>
      <c r="V43" s="37"/>
      <c r="AF43" s="46">
        <v>1095</v>
      </c>
    </row>
    <row r="44" spans="1:32" x14ac:dyDescent="0.3">
      <c r="A44" s="38" t="s">
        <v>55</v>
      </c>
      <c r="B44" s="39" t="s">
        <v>54</v>
      </c>
      <c r="C44" s="40" t="s">
        <v>27</v>
      </c>
      <c r="D44" s="40">
        <v>23</v>
      </c>
      <c r="E44" s="40" t="s">
        <v>22</v>
      </c>
      <c r="F44" s="41" t="s">
        <v>25</v>
      </c>
      <c r="G44" s="42">
        <v>5714.8</v>
      </c>
      <c r="H44" s="43">
        <f>IF(Inventory[[#This Row],[Premium?]]="Y",Inventory[[#This Row],[Cost Price]]*1.25,Inventory[[#This Row],[Cost Price]]*1.18)</f>
        <v>7143.5</v>
      </c>
      <c r="I44" s="43" t="b">
        <f>Inventory[[#This Row],[Num In Stock]]&lt;$S$5</f>
        <v>0</v>
      </c>
      <c r="J44" s="43" t="str">
        <f>IF(Inventory[[#This Row],[Num In Stock]]&lt;$S$5,"YES","NO")</f>
        <v>NO</v>
      </c>
      <c r="K44" s="44" t="b">
        <f>AND(Inventory[[#This Row],[Num In Stock]]&lt;$S$5,Inventory[[#This Row],[On Backorder]]&lt;&gt;"Y")</f>
        <v>0</v>
      </c>
      <c r="L44" s="44" t="str">
        <f>IF(Inventory[[#This Row],[Num In Stock]]&lt;$S$5,IF(Inventory[[#This Row],[On Backorder]]="Y","","YES"),"")</f>
        <v/>
      </c>
      <c r="M44" s="44" cm="1">
        <f t="array" ref="M44">_xlfn.IFS(Inventory[[#This Row],[Category]]=$Q$9,$R$9,Inventory[[#This Row],[Category]]=$Q$10,$R$10,Inventory[[#This Row],[Category]]=$Q$11,$R$11,Inventory[[#This Row],[Category]]=$Q$12,$R$12)</f>
        <v>15</v>
      </c>
      <c r="N44" s="44">
        <f>INDEX($Q$9:$R$12,MATCH(Inventory[[#This Row],[Category]],$Q$9:$Q$12,0),2)</f>
        <v>15</v>
      </c>
      <c r="O44" s="45">
        <f>_xlfn.XLOOKUP(Inventory[[#This Row],[Category]],$Q$9:$Q$12,$R$9:$R$12,,0)</f>
        <v>15</v>
      </c>
      <c r="P44" s="34" t="b">
        <f t="shared" si="0"/>
        <v>1</v>
      </c>
      <c r="Q44" s="37"/>
      <c r="R44" s="48"/>
      <c r="S44" s="37"/>
      <c r="U44" s="34"/>
      <c r="V44" s="37"/>
      <c r="AF44" s="46">
        <v>6595</v>
      </c>
    </row>
    <row r="45" spans="1:32" x14ac:dyDescent="0.3">
      <c r="A45" s="55" t="s">
        <v>114</v>
      </c>
      <c r="B45" s="54" t="s">
        <v>115</v>
      </c>
      <c r="C45" s="40" t="s">
        <v>24</v>
      </c>
      <c r="D45" s="40">
        <v>28</v>
      </c>
      <c r="E45" s="40" t="s">
        <v>22</v>
      </c>
      <c r="F45" s="41" t="s">
        <v>25</v>
      </c>
      <c r="G45" s="42">
        <v>33654.9</v>
      </c>
      <c r="H45" s="43">
        <f>IF(Inventory[[#This Row],[Premium?]]="Y",Inventory[[#This Row],[Cost Price]]*1.25,Inventory[[#This Row],[Cost Price]]*1.18)</f>
        <v>42068.625</v>
      </c>
      <c r="I45" s="43" t="b">
        <f>Inventory[[#This Row],[Num In Stock]]&lt;$S$5</f>
        <v>0</v>
      </c>
      <c r="J45" s="43" t="str">
        <f>IF(Inventory[[#This Row],[Num In Stock]]&lt;$S$5,"YES","NO")</f>
        <v>NO</v>
      </c>
      <c r="K45" s="44" t="b">
        <f>AND(Inventory[[#This Row],[Num In Stock]]&lt;$S$5,Inventory[[#This Row],[On Backorder]]&lt;&gt;"Y")</f>
        <v>0</v>
      </c>
      <c r="L45" s="44" t="str">
        <f>IF(Inventory[[#This Row],[Num In Stock]]&lt;$S$5,IF(Inventory[[#This Row],[On Backorder]]="Y","","YES"),"")</f>
        <v/>
      </c>
      <c r="M45" s="44" cm="1">
        <f t="array" ref="M45">_xlfn.IFS(Inventory[[#This Row],[Category]]=$Q$9,$R$9,Inventory[[#This Row],[Category]]=$Q$10,$R$10,Inventory[[#This Row],[Category]]=$Q$11,$R$11,Inventory[[#This Row],[Category]]=$Q$12,$R$12)</f>
        <v>10</v>
      </c>
      <c r="N45" s="44">
        <f>INDEX($Q$9:$R$12,MATCH(Inventory[[#This Row],[Category]],$Q$9:$Q$12,0),2)</f>
        <v>10</v>
      </c>
      <c r="O45" s="45">
        <f>_xlfn.XLOOKUP(Inventory[[#This Row],[Category]],$Q$9:$Q$12,$R$9:$R$12,,0)</f>
        <v>10</v>
      </c>
      <c r="P45" s="34" t="b">
        <f t="shared" si="0"/>
        <v>1</v>
      </c>
      <c r="Q45" s="37"/>
      <c r="R45" s="48"/>
      <c r="S45" s="37"/>
      <c r="U45" s="34"/>
      <c r="V45" s="37"/>
      <c r="AF45" s="46">
        <v>6925</v>
      </c>
    </row>
    <row r="46" spans="1:32" x14ac:dyDescent="0.3">
      <c r="A46" s="55" t="s">
        <v>80</v>
      </c>
      <c r="B46" s="54" t="s">
        <v>81</v>
      </c>
      <c r="C46" s="40" t="s">
        <v>24</v>
      </c>
      <c r="D46" s="40">
        <v>24</v>
      </c>
      <c r="E46" s="40" t="s">
        <v>22</v>
      </c>
      <c r="F46" s="41" t="s">
        <v>25</v>
      </c>
      <c r="G46" s="42">
        <v>33984.85</v>
      </c>
      <c r="H46" s="43">
        <f>IF(Inventory[[#This Row],[Premium?]]="Y",Inventory[[#This Row],[Cost Price]]*1.25,Inventory[[#This Row],[Cost Price]]*1.18)</f>
        <v>42481.0625</v>
      </c>
      <c r="I46" s="43" t="b">
        <f>Inventory[[#This Row],[Num In Stock]]&lt;$S$5</f>
        <v>0</v>
      </c>
      <c r="J46" s="43" t="str">
        <f>IF(Inventory[[#This Row],[Num In Stock]]&lt;$S$5,"YES","NO")</f>
        <v>NO</v>
      </c>
      <c r="K46" s="44" t="b">
        <f>AND(Inventory[[#This Row],[Num In Stock]]&lt;$S$5,Inventory[[#This Row],[On Backorder]]&lt;&gt;"Y")</f>
        <v>0</v>
      </c>
      <c r="L46" s="44" t="str">
        <f>IF(Inventory[[#This Row],[Num In Stock]]&lt;$S$5,IF(Inventory[[#This Row],[On Backorder]]="Y","","YES"),"")</f>
        <v/>
      </c>
      <c r="M46" s="44" cm="1">
        <f t="array" ref="M46">_xlfn.IFS(Inventory[[#This Row],[Category]]=$Q$9,$R$9,Inventory[[#This Row],[Category]]=$Q$10,$R$10,Inventory[[#This Row],[Category]]=$Q$11,$R$11,Inventory[[#This Row],[Category]]=$Q$12,$R$12)</f>
        <v>10</v>
      </c>
      <c r="N46" s="44">
        <f>INDEX($Q$9:$R$12,MATCH(Inventory[[#This Row],[Category]],$Q$9:$Q$12,0),2)</f>
        <v>10</v>
      </c>
      <c r="O46" s="45">
        <f>_xlfn.XLOOKUP(Inventory[[#This Row],[Category]],$Q$9:$Q$12,$R$9:$R$12,,0)</f>
        <v>10</v>
      </c>
      <c r="P46" s="34" t="b">
        <f t="shared" si="0"/>
        <v>1</v>
      </c>
      <c r="Q46" s="37"/>
      <c r="R46" s="48"/>
      <c r="S46" s="37"/>
      <c r="U46" s="34"/>
      <c r="V46" s="37"/>
      <c r="AF46" s="46">
        <v>8795</v>
      </c>
    </row>
    <row r="47" spans="1:32" x14ac:dyDescent="0.3">
      <c r="A47" s="55" t="s">
        <v>92</v>
      </c>
      <c r="B47" s="54" t="s">
        <v>93</v>
      </c>
      <c r="C47" s="40" t="s">
        <v>24</v>
      </c>
      <c r="D47" s="40">
        <v>1</v>
      </c>
      <c r="E47" s="40" t="s">
        <v>22</v>
      </c>
      <c r="F47" s="41" t="s">
        <v>22</v>
      </c>
      <c r="G47" s="42">
        <v>33984.85</v>
      </c>
      <c r="H47" s="43">
        <f>IF(Inventory[[#This Row],[Premium?]]="Y",Inventory[[#This Row],[Cost Price]]*1.25,Inventory[[#This Row],[Cost Price]]*1.18)</f>
        <v>40102.123</v>
      </c>
      <c r="I47" s="43" t="b">
        <f>Inventory[[#This Row],[Num In Stock]]&lt;$S$5</f>
        <v>1</v>
      </c>
      <c r="J47" s="43" t="str">
        <f>IF(Inventory[[#This Row],[Num In Stock]]&lt;$S$5,"YES","NO")</f>
        <v>YES</v>
      </c>
      <c r="K47" s="44" t="b">
        <f>AND(Inventory[[#This Row],[Num In Stock]]&lt;$S$5,Inventory[[#This Row],[On Backorder]]&lt;&gt;"Y")</f>
        <v>1</v>
      </c>
      <c r="L47" s="44" t="str">
        <f>IF(Inventory[[#This Row],[Num In Stock]]&lt;$S$5,IF(Inventory[[#This Row],[On Backorder]]="Y","","YES"),"")</f>
        <v>YES</v>
      </c>
      <c r="M47" s="44" cm="1">
        <f t="array" ref="M47">_xlfn.IFS(Inventory[[#This Row],[Category]]=$Q$9,$R$9,Inventory[[#This Row],[Category]]=$Q$10,$R$10,Inventory[[#This Row],[Category]]=$Q$11,$R$11,Inventory[[#This Row],[Category]]=$Q$12,$R$12)</f>
        <v>10</v>
      </c>
      <c r="N47" s="44">
        <f>INDEX($Q$9:$R$12,MATCH(Inventory[[#This Row],[Category]],$Q$9:$Q$12,0),2)</f>
        <v>10</v>
      </c>
      <c r="O47" s="45">
        <f>_xlfn.XLOOKUP(Inventory[[#This Row],[Category]],$Q$9:$Q$12,$R$9:$R$12,,0)</f>
        <v>10</v>
      </c>
      <c r="P47" s="34" t="b">
        <f t="shared" si="0"/>
        <v>1</v>
      </c>
      <c r="Q47" s="37"/>
      <c r="R47" s="48"/>
      <c r="S47" s="37"/>
      <c r="U47" s="34"/>
      <c r="V47" s="37"/>
      <c r="AF47" s="46">
        <v>9125</v>
      </c>
    </row>
    <row r="48" spans="1:32" x14ac:dyDescent="0.3">
      <c r="A48" s="55" t="s">
        <v>76</v>
      </c>
      <c r="B48" s="54" t="s">
        <v>77</v>
      </c>
      <c r="C48" s="40" t="s">
        <v>24</v>
      </c>
      <c r="D48" s="40">
        <v>20</v>
      </c>
      <c r="E48" s="40" t="s">
        <v>22</v>
      </c>
      <c r="F48" s="41" t="s">
        <v>22</v>
      </c>
      <c r="G48" s="42">
        <v>34974.699999999997</v>
      </c>
      <c r="H48" s="43">
        <f>IF(Inventory[[#This Row],[Premium?]]="Y",Inventory[[#This Row],[Cost Price]]*1.25,Inventory[[#This Row],[Cost Price]]*1.18)</f>
        <v>41270.145999999993</v>
      </c>
      <c r="I48" s="43" t="b">
        <f>Inventory[[#This Row],[Num In Stock]]&lt;$S$5</f>
        <v>0</v>
      </c>
      <c r="J48" s="43" t="str">
        <f>IF(Inventory[[#This Row],[Num In Stock]]&lt;$S$5,"YES","NO")</f>
        <v>NO</v>
      </c>
      <c r="K48" s="44" t="b">
        <f>AND(Inventory[[#This Row],[Num In Stock]]&lt;$S$5,Inventory[[#This Row],[On Backorder]]&lt;&gt;"Y")</f>
        <v>0</v>
      </c>
      <c r="L48" s="44" t="str">
        <f>IF(Inventory[[#This Row],[Num In Stock]]&lt;$S$5,IF(Inventory[[#This Row],[On Backorder]]="Y","","YES"),"")</f>
        <v/>
      </c>
      <c r="M48" s="44" cm="1">
        <f t="array" ref="M48">_xlfn.IFS(Inventory[[#This Row],[Category]]=$Q$9,$R$9,Inventory[[#This Row],[Category]]=$Q$10,$R$10,Inventory[[#This Row],[Category]]=$Q$11,$R$11,Inventory[[#This Row],[Category]]=$Q$12,$R$12)</f>
        <v>10</v>
      </c>
      <c r="N48" s="44">
        <f>INDEX($Q$9:$R$12,MATCH(Inventory[[#This Row],[Category]],$Q$9:$Q$12,0),2)</f>
        <v>10</v>
      </c>
      <c r="O48" s="45">
        <f>_xlfn.XLOOKUP(Inventory[[#This Row],[Category]],$Q$9:$Q$12,$R$9:$R$12,,0)</f>
        <v>10</v>
      </c>
      <c r="P48" s="34" t="b">
        <f t="shared" si="0"/>
        <v>1</v>
      </c>
      <c r="Q48" s="37"/>
      <c r="R48" s="48"/>
      <c r="S48" s="37"/>
      <c r="U48" s="34"/>
      <c r="V48" s="37"/>
      <c r="AF48" s="46">
        <v>3295</v>
      </c>
    </row>
    <row r="49" spans="1:32" x14ac:dyDescent="0.3">
      <c r="A49" s="55" t="s">
        <v>86</v>
      </c>
      <c r="B49" s="54" t="s">
        <v>87</v>
      </c>
      <c r="C49" s="40" t="s">
        <v>24</v>
      </c>
      <c r="D49" s="40">
        <v>31</v>
      </c>
      <c r="E49" s="40" t="s">
        <v>22</v>
      </c>
      <c r="F49" s="41" t="s">
        <v>22</v>
      </c>
      <c r="G49" s="42">
        <v>34644.75</v>
      </c>
      <c r="H49" s="43">
        <f>IF(Inventory[[#This Row],[Premium?]]="Y",Inventory[[#This Row],[Cost Price]]*1.25,Inventory[[#This Row],[Cost Price]]*1.18)</f>
        <v>40880.805</v>
      </c>
      <c r="I49" s="43" t="b">
        <f>Inventory[[#This Row],[Num In Stock]]&lt;$S$5</f>
        <v>0</v>
      </c>
      <c r="J49" s="43" t="str">
        <f>IF(Inventory[[#This Row],[Num In Stock]]&lt;$S$5,"YES","NO")</f>
        <v>NO</v>
      </c>
      <c r="K49" s="44" t="b">
        <f>AND(Inventory[[#This Row],[Num In Stock]]&lt;$S$5,Inventory[[#This Row],[On Backorder]]&lt;&gt;"Y")</f>
        <v>0</v>
      </c>
      <c r="L49" s="44" t="str">
        <f>IF(Inventory[[#This Row],[Num In Stock]]&lt;$S$5,IF(Inventory[[#This Row],[On Backorder]]="Y","","YES"),"")</f>
        <v/>
      </c>
      <c r="M49" s="44" cm="1">
        <f t="array" ref="M49">_xlfn.IFS(Inventory[[#This Row],[Category]]=$Q$9,$R$9,Inventory[[#This Row],[Category]]=$Q$10,$R$10,Inventory[[#This Row],[Category]]=$Q$11,$R$11,Inventory[[#This Row],[Category]]=$Q$12,$R$12)</f>
        <v>10</v>
      </c>
      <c r="N49" s="44">
        <f>INDEX($Q$9:$R$12,MATCH(Inventory[[#This Row],[Category]],$Q$9:$Q$12,0),2)</f>
        <v>10</v>
      </c>
      <c r="O49" s="45">
        <f>_xlfn.XLOOKUP(Inventory[[#This Row],[Category]],$Q$9:$Q$12,$R$9:$R$12,,0)</f>
        <v>10</v>
      </c>
      <c r="P49" s="34" t="b">
        <f t="shared" si="0"/>
        <v>1</v>
      </c>
      <c r="Q49" s="37"/>
      <c r="R49" s="48"/>
      <c r="S49" s="37"/>
      <c r="U49" s="34"/>
      <c r="V49" s="37"/>
      <c r="AF49" s="46">
        <v>5495</v>
      </c>
    </row>
    <row r="50" spans="1:32" x14ac:dyDescent="0.3">
      <c r="A50" s="55" t="s">
        <v>104</v>
      </c>
      <c r="B50" s="54" t="s">
        <v>105</v>
      </c>
      <c r="C50" s="40" t="s">
        <v>24</v>
      </c>
      <c r="D50" s="40">
        <v>26</v>
      </c>
      <c r="E50" s="40" t="s">
        <v>22</v>
      </c>
      <c r="F50" s="41" t="s">
        <v>22</v>
      </c>
      <c r="G50" s="42">
        <v>34644.75</v>
      </c>
      <c r="H50" s="43">
        <f>IF(Inventory[[#This Row],[Premium?]]="Y",Inventory[[#This Row],[Cost Price]]*1.25,Inventory[[#This Row],[Cost Price]]*1.18)</f>
        <v>40880.805</v>
      </c>
      <c r="I50" s="43" t="b">
        <f>Inventory[[#This Row],[Num In Stock]]&lt;$S$5</f>
        <v>0</v>
      </c>
      <c r="J50" s="43" t="str">
        <f>IF(Inventory[[#This Row],[Num In Stock]]&lt;$S$5,"YES","NO")</f>
        <v>NO</v>
      </c>
      <c r="K50" s="44" t="b">
        <f>AND(Inventory[[#This Row],[Num In Stock]]&lt;$S$5,Inventory[[#This Row],[On Backorder]]&lt;&gt;"Y")</f>
        <v>0</v>
      </c>
      <c r="L50" s="44" t="str">
        <f>IF(Inventory[[#This Row],[Num In Stock]]&lt;$S$5,IF(Inventory[[#This Row],[On Backorder]]="Y","","YES"),"")</f>
        <v/>
      </c>
      <c r="M50" s="44" cm="1">
        <f t="array" ref="M50">_xlfn.IFS(Inventory[[#This Row],[Category]]=$Q$9,$R$9,Inventory[[#This Row],[Category]]=$Q$10,$R$10,Inventory[[#This Row],[Category]]=$Q$11,$R$11,Inventory[[#This Row],[Category]]=$Q$12,$R$12)</f>
        <v>10</v>
      </c>
      <c r="N50" s="44">
        <f>INDEX($Q$9:$R$12,MATCH(Inventory[[#This Row],[Category]],$Q$9:$Q$12,0),2)</f>
        <v>10</v>
      </c>
      <c r="O50" s="45">
        <f>_xlfn.XLOOKUP(Inventory[[#This Row],[Category]],$Q$9:$Q$12,$R$9:$R$12,,0)</f>
        <v>10</v>
      </c>
      <c r="P50" s="34" t="b">
        <f t="shared" si="0"/>
        <v>1</v>
      </c>
      <c r="Q50" s="37"/>
      <c r="R50" s="48"/>
      <c r="S50" s="37"/>
      <c r="U50" s="34"/>
      <c r="V50" s="37"/>
      <c r="AF50" s="46">
        <v>4995</v>
      </c>
    </row>
    <row r="51" spans="1:32" x14ac:dyDescent="0.3">
      <c r="A51" s="38" t="s">
        <v>378</v>
      </c>
      <c r="B51" s="39" t="s">
        <v>379</v>
      </c>
      <c r="C51" s="40" t="s">
        <v>28</v>
      </c>
      <c r="D51" s="40">
        <v>5</v>
      </c>
      <c r="E51" s="40" t="s">
        <v>25</v>
      </c>
      <c r="F51" s="41" t="s">
        <v>22</v>
      </c>
      <c r="G51" s="42">
        <v>2827.35</v>
      </c>
      <c r="H51" s="43">
        <f>IF(Inventory[[#This Row],[Premium?]]="Y",Inventory[[#This Row],[Cost Price]]*1.25,Inventory[[#This Row],[Cost Price]]*1.18)</f>
        <v>3336.2729999999997</v>
      </c>
      <c r="I51" s="43" t="b">
        <f>Inventory[[#This Row],[Num In Stock]]&lt;$S$5</f>
        <v>1</v>
      </c>
      <c r="J51" s="43" t="str">
        <f>IF(Inventory[[#This Row],[Num In Stock]]&lt;$S$5,"YES","NO")</f>
        <v>YES</v>
      </c>
      <c r="K51" s="44" t="b">
        <f>AND(Inventory[[#This Row],[Num In Stock]]&lt;$S$5,Inventory[[#This Row],[On Backorder]]&lt;&gt;"Y")</f>
        <v>0</v>
      </c>
      <c r="L51" s="44" t="str">
        <f>IF(Inventory[[#This Row],[Num In Stock]]&lt;$S$5,IF(Inventory[[#This Row],[On Backorder]]="Y","","YES"),"")</f>
        <v/>
      </c>
      <c r="M51" s="44" cm="1">
        <f t="array" ref="M51">_xlfn.IFS(Inventory[[#This Row],[Category]]=$Q$9,$R$9,Inventory[[#This Row],[Category]]=$Q$10,$R$10,Inventory[[#This Row],[Category]]=$Q$11,$R$11,Inventory[[#This Row],[Category]]=$Q$12,$R$12)</f>
        <v>25</v>
      </c>
      <c r="N51" s="44">
        <f>INDEX($Q$9:$R$12,MATCH(Inventory[[#This Row],[Category]],$Q$9:$Q$12,0),2)</f>
        <v>25</v>
      </c>
      <c r="O51" s="45">
        <f>_xlfn.XLOOKUP(Inventory[[#This Row],[Category]],$Q$9:$Q$12,$R$9:$R$12,,0)</f>
        <v>25</v>
      </c>
      <c r="P51" s="34" t="b">
        <f t="shared" si="0"/>
        <v>1</v>
      </c>
      <c r="Q51" s="37"/>
      <c r="R51" s="48"/>
      <c r="S51" s="37"/>
      <c r="U51" s="34"/>
      <c r="V51" s="37"/>
      <c r="AF51" s="46">
        <v>7695</v>
      </c>
    </row>
    <row r="52" spans="1:32" x14ac:dyDescent="0.3">
      <c r="A52" s="55" t="s">
        <v>70</v>
      </c>
      <c r="B52" s="54" t="s">
        <v>71</v>
      </c>
      <c r="C52" s="40" t="s">
        <v>24</v>
      </c>
      <c r="D52" s="40">
        <v>27</v>
      </c>
      <c r="E52" s="40" t="s">
        <v>22</v>
      </c>
      <c r="F52" s="41" t="s">
        <v>25</v>
      </c>
      <c r="G52" s="42">
        <v>34314.800000000003</v>
      </c>
      <c r="H52" s="43">
        <f>IF(Inventory[[#This Row],[Premium?]]="Y",Inventory[[#This Row],[Cost Price]]*1.25,Inventory[[#This Row],[Cost Price]]*1.18)</f>
        <v>42893.5</v>
      </c>
      <c r="I52" s="43" t="b">
        <f>Inventory[[#This Row],[Num In Stock]]&lt;$S$5</f>
        <v>0</v>
      </c>
      <c r="J52" s="43" t="str">
        <f>IF(Inventory[[#This Row],[Num In Stock]]&lt;$S$5,"YES","NO")</f>
        <v>NO</v>
      </c>
      <c r="K52" s="44" t="b">
        <f>AND(Inventory[[#This Row],[Num In Stock]]&lt;$S$5,Inventory[[#This Row],[On Backorder]]&lt;&gt;"Y")</f>
        <v>0</v>
      </c>
      <c r="L52" s="44" t="str">
        <f>IF(Inventory[[#This Row],[Num In Stock]]&lt;$S$5,IF(Inventory[[#This Row],[On Backorder]]="Y","","YES"),"")</f>
        <v/>
      </c>
      <c r="M52" s="44" cm="1">
        <f t="array" ref="M52">_xlfn.IFS(Inventory[[#This Row],[Category]]=$Q$9,$R$9,Inventory[[#This Row],[Category]]=$Q$10,$R$10,Inventory[[#This Row],[Category]]=$Q$11,$R$11,Inventory[[#This Row],[Category]]=$Q$12,$R$12)</f>
        <v>10</v>
      </c>
      <c r="N52" s="44">
        <f>INDEX($Q$9:$R$12,MATCH(Inventory[[#This Row],[Category]],$Q$9:$Q$12,0),2)</f>
        <v>10</v>
      </c>
      <c r="O52" s="45">
        <f>_xlfn.XLOOKUP(Inventory[[#This Row],[Category]],$Q$9:$Q$12,$R$9:$R$12,,0)</f>
        <v>10</v>
      </c>
      <c r="P52" s="34" t="b">
        <f t="shared" si="0"/>
        <v>1</v>
      </c>
      <c r="Q52" s="37"/>
      <c r="R52" s="48"/>
      <c r="S52" s="37"/>
      <c r="U52" s="34"/>
      <c r="V52" s="37"/>
      <c r="AF52" s="46">
        <v>1645</v>
      </c>
    </row>
    <row r="53" spans="1:32" x14ac:dyDescent="0.3">
      <c r="A53" s="55" t="s">
        <v>134</v>
      </c>
      <c r="B53" s="54" t="s">
        <v>135</v>
      </c>
      <c r="C53" s="40" t="s">
        <v>24</v>
      </c>
      <c r="D53" s="40">
        <v>16</v>
      </c>
      <c r="E53" s="40" t="s">
        <v>22</v>
      </c>
      <c r="F53" s="41" t="s">
        <v>25</v>
      </c>
      <c r="G53" s="42">
        <v>35304.65</v>
      </c>
      <c r="H53" s="43">
        <f>IF(Inventory[[#This Row],[Premium?]]="Y",Inventory[[#This Row],[Cost Price]]*1.25,Inventory[[#This Row],[Cost Price]]*1.18)</f>
        <v>44130.8125</v>
      </c>
      <c r="I53" s="43" t="b">
        <f>Inventory[[#This Row],[Num In Stock]]&lt;$S$5</f>
        <v>0</v>
      </c>
      <c r="J53" s="43" t="str">
        <f>IF(Inventory[[#This Row],[Num In Stock]]&lt;$S$5,"YES","NO")</f>
        <v>NO</v>
      </c>
      <c r="K53" s="44" t="b">
        <f>AND(Inventory[[#This Row],[Num In Stock]]&lt;$S$5,Inventory[[#This Row],[On Backorder]]&lt;&gt;"Y")</f>
        <v>0</v>
      </c>
      <c r="L53" s="44" t="str">
        <f>IF(Inventory[[#This Row],[Num In Stock]]&lt;$S$5,IF(Inventory[[#This Row],[On Backorder]]="Y","","YES"),"")</f>
        <v/>
      </c>
      <c r="M53" s="44" cm="1">
        <f t="array" ref="M53">_xlfn.IFS(Inventory[[#This Row],[Category]]=$Q$9,$R$9,Inventory[[#This Row],[Category]]=$Q$10,$R$10,Inventory[[#This Row],[Category]]=$Q$11,$R$11,Inventory[[#This Row],[Category]]=$Q$12,$R$12)</f>
        <v>10</v>
      </c>
      <c r="N53" s="44">
        <f>INDEX($Q$9:$R$12,MATCH(Inventory[[#This Row],[Category]],$Q$9:$Q$12,0),2)</f>
        <v>10</v>
      </c>
      <c r="O53" s="45">
        <f>_xlfn.XLOOKUP(Inventory[[#This Row],[Category]],$Q$9:$Q$12,$R$9:$R$12,,0)</f>
        <v>10</v>
      </c>
      <c r="P53" s="34" t="b">
        <f t="shared" si="0"/>
        <v>1</v>
      </c>
      <c r="Q53" s="37"/>
      <c r="R53" s="48"/>
      <c r="S53" s="37"/>
      <c r="U53" s="34"/>
      <c r="V53" s="37"/>
      <c r="AF53" s="46">
        <v>2195</v>
      </c>
    </row>
    <row r="54" spans="1:32" x14ac:dyDescent="0.3">
      <c r="A54" s="55" t="s">
        <v>132</v>
      </c>
      <c r="B54" s="54" t="s">
        <v>133</v>
      </c>
      <c r="C54" s="40" t="s">
        <v>24</v>
      </c>
      <c r="D54" s="40">
        <v>32</v>
      </c>
      <c r="E54" s="40" t="s">
        <v>22</v>
      </c>
      <c r="F54" s="41" t="s">
        <v>25</v>
      </c>
      <c r="G54" s="42">
        <v>33984.85</v>
      </c>
      <c r="H54" s="43">
        <f>IF(Inventory[[#This Row],[Premium?]]="Y",Inventory[[#This Row],[Cost Price]]*1.25,Inventory[[#This Row],[Cost Price]]*1.18)</f>
        <v>42481.0625</v>
      </c>
      <c r="I54" s="43" t="b">
        <f>Inventory[[#This Row],[Num In Stock]]&lt;$S$5</f>
        <v>0</v>
      </c>
      <c r="J54" s="43" t="str">
        <f>IF(Inventory[[#This Row],[Num In Stock]]&lt;$S$5,"YES","NO")</f>
        <v>NO</v>
      </c>
      <c r="K54" s="44" t="b">
        <f>AND(Inventory[[#This Row],[Num In Stock]]&lt;$S$5,Inventory[[#This Row],[On Backorder]]&lt;&gt;"Y")</f>
        <v>0</v>
      </c>
      <c r="L54" s="44" t="str">
        <f>IF(Inventory[[#This Row],[Num In Stock]]&lt;$S$5,IF(Inventory[[#This Row],[On Backorder]]="Y","","YES"),"")</f>
        <v/>
      </c>
      <c r="M54" s="44" cm="1">
        <f t="array" ref="M54">_xlfn.IFS(Inventory[[#This Row],[Category]]=$Q$9,$R$9,Inventory[[#This Row],[Category]]=$Q$10,$R$10,Inventory[[#This Row],[Category]]=$Q$11,$R$11,Inventory[[#This Row],[Category]]=$Q$12,$R$12)</f>
        <v>10</v>
      </c>
      <c r="N54" s="44">
        <f>INDEX($Q$9:$R$12,MATCH(Inventory[[#This Row],[Category]],$Q$9:$Q$12,0),2)</f>
        <v>10</v>
      </c>
      <c r="O54" s="45">
        <f>_xlfn.XLOOKUP(Inventory[[#This Row],[Category]],$Q$9:$Q$12,$R$9:$R$12,,0)</f>
        <v>10</v>
      </c>
      <c r="P54" s="34" t="b">
        <f t="shared" si="0"/>
        <v>1</v>
      </c>
      <c r="Q54" s="37"/>
      <c r="R54" s="48"/>
      <c r="S54" s="37"/>
      <c r="U54" s="34"/>
      <c r="V54" s="37"/>
      <c r="AF54" s="46">
        <v>4395</v>
      </c>
    </row>
    <row r="55" spans="1:32" x14ac:dyDescent="0.3">
      <c r="A55" s="55" t="s">
        <v>110</v>
      </c>
      <c r="B55" s="54" t="s">
        <v>111</v>
      </c>
      <c r="C55" s="40" t="s">
        <v>24</v>
      </c>
      <c r="D55" s="40">
        <v>30</v>
      </c>
      <c r="E55" s="40" t="s">
        <v>22</v>
      </c>
      <c r="F55" s="41" t="s">
        <v>22</v>
      </c>
      <c r="G55" s="42">
        <v>34644.75</v>
      </c>
      <c r="H55" s="43">
        <f>IF(Inventory[[#This Row],[Premium?]]="Y",Inventory[[#This Row],[Cost Price]]*1.25,Inventory[[#This Row],[Cost Price]]*1.18)</f>
        <v>40880.805</v>
      </c>
      <c r="I55" s="43" t="b">
        <f>Inventory[[#This Row],[Num In Stock]]&lt;$S$5</f>
        <v>0</v>
      </c>
      <c r="J55" s="43" t="str">
        <f>IF(Inventory[[#This Row],[Num In Stock]]&lt;$S$5,"YES","NO")</f>
        <v>NO</v>
      </c>
      <c r="K55" s="44" t="b">
        <f>AND(Inventory[[#This Row],[Num In Stock]]&lt;$S$5,Inventory[[#This Row],[On Backorder]]&lt;&gt;"Y")</f>
        <v>0</v>
      </c>
      <c r="L55" s="44" t="str">
        <f>IF(Inventory[[#This Row],[Num In Stock]]&lt;$S$5,IF(Inventory[[#This Row],[On Backorder]]="Y","","YES"),"")</f>
        <v/>
      </c>
      <c r="M55" s="44" cm="1">
        <f t="array" ref="M55">_xlfn.IFS(Inventory[[#This Row],[Category]]=$Q$9,$R$9,Inventory[[#This Row],[Category]]=$Q$10,$R$10,Inventory[[#This Row],[Category]]=$Q$11,$R$11,Inventory[[#This Row],[Category]]=$Q$12,$R$12)</f>
        <v>10</v>
      </c>
      <c r="N55" s="44">
        <f>INDEX($Q$9:$R$12,MATCH(Inventory[[#This Row],[Category]],$Q$9:$Q$12,0),2)</f>
        <v>10</v>
      </c>
      <c r="O55" s="45">
        <f>_xlfn.XLOOKUP(Inventory[[#This Row],[Category]],$Q$9:$Q$12,$R$9:$R$12,,0)</f>
        <v>10</v>
      </c>
      <c r="P55" s="34" t="b">
        <f t="shared" si="0"/>
        <v>1</v>
      </c>
      <c r="Q55" s="37"/>
      <c r="R55" s="48"/>
      <c r="S55" s="37"/>
      <c r="U55" s="34"/>
      <c r="V55" s="37"/>
      <c r="AF55" s="46">
        <v>2195</v>
      </c>
    </row>
    <row r="56" spans="1:32" x14ac:dyDescent="0.3">
      <c r="A56" s="55" t="s">
        <v>128</v>
      </c>
      <c r="B56" s="54" t="s">
        <v>129</v>
      </c>
      <c r="C56" s="40" t="s">
        <v>24</v>
      </c>
      <c r="D56" s="40">
        <v>21</v>
      </c>
      <c r="E56" s="40" t="s">
        <v>22</v>
      </c>
      <c r="F56" s="41" t="s">
        <v>25</v>
      </c>
      <c r="G56" s="42">
        <v>35304.65</v>
      </c>
      <c r="H56" s="43">
        <f>IF(Inventory[[#This Row],[Premium?]]="Y",Inventory[[#This Row],[Cost Price]]*1.25,Inventory[[#This Row],[Cost Price]]*1.18)</f>
        <v>44130.8125</v>
      </c>
      <c r="I56" s="43" t="b">
        <f>Inventory[[#This Row],[Num In Stock]]&lt;$S$5</f>
        <v>0</v>
      </c>
      <c r="J56" s="43" t="str">
        <f>IF(Inventory[[#This Row],[Num In Stock]]&lt;$S$5,"YES","NO")</f>
        <v>NO</v>
      </c>
      <c r="K56" s="44" t="b">
        <f>AND(Inventory[[#This Row],[Num In Stock]]&lt;$S$5,Inventory[[#This Row],[On Backorder]]&lt;&gt;"Y")</f>
        <v>0</v>
      </c>
      <c r="L56" s="44" t="str">
        <f>IF(Inventory[[#This Row],[Num In Stock]]&lt;$S$5,IF(Inventory[[#This Row],[On Backorder]]="Y","","YES"),"")</f>
        <v/>
      </c>
      <c r="M56" s="44" cm="1">
        <f t="array" ref="M56">_xlfn.IFS(Inventory[[#This Row],[Category]]=$Q$9,$R$9,Inventory[[#This Row],[Category]]=$Q$10,$R$10,Inventory[[#This Row],[Category]]=$Q$11,$R$11,Inventory[[#This Row],[Category]]=$Q$12,$R$12)</f>
        <v>10</v>
      </c>
      <c r="N56" s="44">
        <f>INDEX($Q$9:$R$12,MATCH(Inventory[[#This Row],[Category]],$Q$9:$Q$12,0),2)</f>
        <v>10</v>
      </c>
      <c r="O56" s="45">
        <f>_xlfn.XLOOKUP(Inventory[[#This Row],[Category]],$Q$9:$Q$12,$R$9:$R$12,,0)</f>
        <v>10</v>
      </c>
      <c r="P56" s="34" t="b">
        <f t="shared" si="0"/>
        <v>1</v>
      </c>
      <c r="Q56" s="37"/>
      <c r="R56" s="48"/>
      <c r="S56" s="37"/>
      <c r="U56" s="34"/>
      <c r="V56" s="37"/>
      <c r="AF56" s="46">
        <v>1095</v>
      </c>
    </row>
    <row r="57" spans="1:32" x14ac:dyDescent="0.3">
      <c r="A57" s="55" t="s">
        <v>94</v>
      </c>
      <c r="B57" s="54" t="s">
        <v>95</v>
      </c>
      <c r="C57" s="40" t="s">
        <v>24</v>
      </c>
      <c r="D57" s="40">
        <v>7</v>
      </c>
      <c r="E57" s="40" t="s">
        <v>25</v>
      </c>
      <c r="F57" s="41" t="s">
        <v>22</v>
      </c>
      <c r="G57" s="42">
        <v>33654.9</v>
      </c>
      <c r="H57" s="43">
        <f>IF(Inventory[[#This Row],[Premium?]]="Y",Inventory[[#This Row],[Cost Price]]*1.25,Inventory[[#This Row],[Cost Price]]*1.18)</f>
        <v>39712.781999999999</v>
      </c>
      <c r="I57" s="43" t="b">
        <f>Inventory[[#This Row],[Num In Stock]]&lt;$S$5</f>
        <v>1</v>
      </c>
      <c r="J57" s="43" t="str">
        <f>IF(Inventory[[#This Row],[Num In Stock]]&lt;$S$5,"YES","NO")</f>
        <v>YES</v>
      </c>
      <c r="K57" s="44" t="b">
        <f>AND(Inventory[[#This Row],[Num In Stock]]&lt;$S$5,Inventory[[#This Row],[On Backorder]]&lt;&gt;"Y")</f>
        <v>0</v>
      </c>
      <c r="L57" s="44" t="str">
        <f>IF(Inventory[[#This Row],[Num In Stock]]&lt;$S$5,IF(Inventory[[#This Row],[On Backorder]]="Y","","YES"),"")</f>
        <v/>
      </c>
      <c r="M57" s="44" cm="1">
        <f t="array" ref="M57">_xlfn.IFS(Inventory[[#This Row],[Category]]=$Q$9,$R$9,Inventory[[#This Row],[Category]]=$Q$10,$R$10,Inventory[[#This Row],[Category]]=$Q$11,$R$11,Inventory[[#This Row],[Category]]=$Q$12,$R$12)</f>
        <v>10</v>
      </c>
      <c r="N57" s="44">
        <f>INDEX($Q$9:$R$12,MATCH(Inventory[[#This Row],[Category]],$Q$9:$Q$12,0),2)</f>
        <v>10</v>
      </c>
      <c r="O57" s="45">
        <f>_xlfn.XLOOKUP(Inventory[[#This Row],[Category]],$Q$9:$Q$12,$R$9:$R$12,,0)</f>
        <v>10</v>
      </c>
      <c r="P57" s="34" t="b">
        <f t="shared" si="0"/>
        <v>1</v>
      </c>
      <c r="Q57" s="37"/>
      <c r="R57" s="48"/>
      <c r="S57" s="37"/>
      <c r="U57" s="34"/>
      <c r="V57" s="37"/>
      <c r="AF57" s="46">
        <v>1425</v>
      </c>
    </row>
    <row r="58" spans="1:32" x14ac:dyDescent="0.3">
      <c r="A58" s="55" t="s">
        <v>82</v>
      </c>
      <c r="B58" s="54" t="s">
        <v>83</v>
      </c>
      <c r="C58" s="40" t="s">
        <v>24</v>
      </c>
      <c r="D58" s="40">
        <v>3</v>
      </c>
      <c r="E58" s="40" t="s">
        <v>22</v>
      </c>
      <c r="F58" s="41" t="s">
        <v>22</v>
      </c>
      <c r="G58" s="42">
        <v>33984.85</v>
      </c>
      <c r="H58" s="43">
        <f>IF(Inventory[[#This Row],[Premium?]]="Y",Inventory[[#This Row],[Cost Price]]*1.25,Inventory[[#This Row],[Cost Price]]*1.18)</f>
        <v>40102.123</v>
      </c>
      <c r="I58" s="43" t="b">
        <f>Inventory[[#This Row],[Num In Stock]]&lt;$S$5</f>
        <v>1</v>
      </c>
      <c r="J58" s="43" t="str">
        <f>IF(Inventory[[#This Row],[Num In Stock]]&lt;$S$5,"YES","NO")</f>
        <v>YES</v>
      </c>
      <c r="K58" s="44" t="b">
        <f>AND(Inventory[[#This Row],[Num In Stock]]&lt;$S$5,Inventory[[#This Row],[On Backorder]]&lt;&gt;"Y")</f>
        <v>1</v>
      </c>
      <c r="L58" s="44" t="str">
        <f>IF(Inventory[[#This Row],[Num In Stock]]&lt;$S$5,IF(Inventory[[#This Row],[On Backorder]]="Y","","YES"),"")</f>
        <v>YES</v>
      </c>
      <c r="M58" s="44" cm="1">
        <f t="array" ref="M58">_xlfn.IFS(Inventory[[#This Row],[Category]]=$Q$9,$R$9,Inventory[[#This Row],[Category]]=$Q$10,$R$10,Inventory[[#This Row],[Category]]=$Q$11,$R$11,Inventory[[#This Row],[Category]]=$Q$12,$R$12)</f>
        <v>10</v>
      </c>
      <c r="N58" s="44">
        <f>INDEX($Q$9:$R$12,MATCH(Inventory[[#This Row],[Category]],$Q$9:$Q$12,0),2)</f>
        <v>10</v>
      </c>
      <c r="O58" s="45">
        <f>_xlfn.XLOOKUP(Inventory[[#This Row],[Category]],$Q$9:$Q$12,$R$9:$R$12,,0)</f>
        <v>10</v>
      </c>
      <c r="P58" s="34" t="b">
        <f t="shared" si="0"/>
        <v>1</v>
      </c>
      <c r="Q58" s="37"/>
      <c r="R58" s="48"/>
      <c r="S58" s="37"/>
      <c r="U58" s="34"/>
      <c r="V58" s="37"/>
      <c r="AF58" s="46">
        <v>1645</v>
      </c>
    </row>
    <row r="59" spans="1:32" x14ac:dyDescent="0.3">
      <c r="A59" s="55" t="s">
        <v>72</v>
      </c>
      <c r="B59" s="54" t="s">
        <v>73</v>
      </c>
      <c r="C59" s="40" t="s">
        <v>24</v>
      </c>
      <c r="D59" s="40">
        <v>9</v>
      </c>
      <c r="E59" s="40" t="s">
        <v>22</v>
      </c>
      <c r="F59" s="41" t="s">
        <v>25</v>
      </c>
      <c r="G59" s="42">
        <v>34314.800000000003</v>
      </c>
      <c r="H59" s="43">
        <f>IF(Inventory[[#This Row],[Premium?]]="Y",Inventory[[#This Row],[Cost Price]]*1.25,Inventory[[#This Row],[Cost Price]]*1.18)</f>
        <v>42893.5</v>
      </c>
      <c r="I59" s="43" t="b">
        <f>Inventory[[#This Row],[Num In Stock]]&lt;$S$5</f>
        <v>1</v>
      </c>
      <c r="J59" s="43" t="str">
        <f>IF(Inventory[[#This Row],[Num In Stock]]&lt;$S$5,"YES","NO")</f>
        <v>YES</v>
      </c>
      <c r="K59" s="44" t="b">
        <f>AND(Inventory[[#This Row],[Num In Stock]]&lt;$S$5,Inventory[[#This Row],[On Backorder]]&lt;&gt;"Y")</f>
        <v>1</v>
      </c>
      <c r="L59" s="44" t="str">
        <f>IF(Inventory[[#This Row],[Num In Stock]]&lt;$S$5,IF(Inventory[[#This Row],[On Backorder]]="Y","","YES"),"")</f>
        <v>YES</v>
      </c>
      <c r="M59" s="44" cm="1">
        <f t="array" ref="M59">_xlfn.IFS(Inventory[[#This Row],[Category]]=$Q$9,$R$9,Inventory[[#This Row],[Category]]=$Q$10,$R$10,Inventory[[#This Row],[Category]]=$Q$11,$R$11,Inventory[[#This Row],[Category]]=$Q$12,$R$12)</f>
        <v>10</v>
      </c>
      <c r="N59" s="44">
        <f>INDEX($Q$9:$R$12,MATCH(Inventory[[#This Row],[Category]],$Q$9:$Q$12,0),2)</f>
        <v>10</v>
      </c>
      <c r="O59" s="45">
        <f>_xlfn.XLOOKUP(Inventory[[#This Row],[Category]],$Q$9:$Q$12,$R$9:$R$12,,0)</f>
        <v>10</v>
      </c>
      <c r="P59" s="34" t="b">
        <f t="shared" si="0"/>
        <v>1</v>
      </c>
      <c r="Q59" s="37"/>
      <c r="R59" s="48"/>
      <c r="S59" s="37"/>
      <c r="U59" s="34"/>
      <c r="V59" s="37"/>
      <c r="AF59" s="46">
        <v>1975</v>
      </c>
    </row>
    <row r="60" spans="1:32" x14ac:dyDescent="0.3">
      <c r="A60" s="55" t="s">
        <v>98</v>
      </c>
      <c r="B60" s="54" t="s">
        <v>99</v>
      </c>
      <c r="C60" s="40" t="s">
        <v>24</v>
      </c>
      <c r="D60" s="40">
        <v>29</v>
      </c>
      <c r="E60" s="40" t="s">
        <v>22</v>
      </c>
      <c r="F60" s="41" t="s">
        <v>25</v>
      </c>
      <c r="G60" s="42">
        <v>34644.75</v>
      </c>
      <c r="H60" s="43">
        <f>IF(Inventory[[#This Row],[Premium?]]="Y",Inventory[[#This Row],[Cost Price]]*1.25,Inventory[[#This Row],[Cost Price]]*1.18)</f>
        <v>43305.9375</v>
      </c>
      <c r="I60" s="43" t="b">
        <f>Inventory[[#This Row],[Num In Stock]]&lt;$S$5</f>
        <v>0</v>
      </c>
      <c r="J60" s="43" t="str">
        <f>IF(Inventory[[#This Row],[Num In Stock]]&lt;$S$5,"YES","NO")</f>
        <v>NO</v>
      </c>
      <c r="K60" s="44" t="b">
        <f>AND(Inventory[[#This Row],[Num In Stock]]&lt;$S$5,Inventory[[#This Row],[On Backorder]]&lt;&gt;"Y")</f>
        <v>0</v>
      </c>
      <c r="L60" s="44" t="str">
        <f>IF(Inventory[[#This Row],[Num In Stock]]&lt;$S$5,IF(Inventory[[#This Row],[On Backorder]]="Y","","YES"),"")</f>
        <v/>
      </c>
      <c r="M60" s="44" cm="1">
        <f t="array" ref="M60">_xlfn.IFS(Inventory[[#This Row],[Category]]=$Q$9,$R$9,Inventory[[#This Row],[Category]]=$Q$10,$R$10,Inventory[[#This Row],[Category]]=$Q$11,$R$11,Inventory[[#This Row],[Category]]=$Q$12,$R$12)</f>
        <v>10</v>
      </c>
      <c r="N60" s="44">
        <f>INDEX($Q$9:$R$12,MATCH(Inventory[[#This Row],[Category]],$Q$9:$Q$12,0),2)</f>
        <v>10</v>
      </c>
      <c r="O60" s="45">
        <f>_xlfn.XLOOKUP(Inventory[[#This Row],[Category]],$Q$9:$Q$12,$R$9:$R$12,,0)</f>
        <v>10</v>
      </c>
      <c r="P60" s="34" t="b">
        <f t="shared" si="0"/>
        <v>1</v>
      </c>
      <c r="Q60" s="37"/>
      <c r="R60" s="48"/>
      <c r="S60" s="37"/>
      <c r="U60" s="34"/>
      <c r="V60" s="37"/>
      <c r="AF60" s="46">
        <v>55</v>
      </c>
    </row>
    <row r="61" spans="1:32" x14ac:dyDescent="0.3">
      <c r="A61" s="55" t="s">
        <v>90</v>
      </c>
      <c r="B61" s="54" t="s">
        <v>91</v>
      </c>
      <c r="C61" s="40" t="s">
        <v>24</v>
      </c>
      <c r="D61" s="40">
        <v>3</v>
      </c>
      <c r="E61" s="40" t="s">
        <v>22</v>
      </c>
      <c r="F61" s="41" t="s">
        <v>22</v>
      </c>
      <c r="G61" s="42">
        <v>33654.9</v>
      </c>
      <c r="H61" s="43">
        <f>IF(Inventory[[#This Row],[Premium?]]="Y",Inventory[[#This Row],[Cost Price]]*1.25,Inventory[[#This Row],[Cost Price]]*1.18)</f>
        <v>39712.781999999999</v>
      </c>
      <c r="I61" s="43" t="b">
        <f>Inventory[[#This Row],[Num In Stock]]&lt;$S$5</f>
        <v>1</v>
      </c>
      <c r="J61" s="43" t="str">
        <f>IF(Inventory[[#This Row],[Num In Stock]]&lt;$S$5,"YES","NO")</f>
        <v>YES</v>
      </c>
      <c r="K61" s="44" t="b">
        <f>AND(Inventory[[#This Row],[Num In Stock]]&lt;$S$5,Inventory[[#This Row],[On Backorder]]&lt;&gt;"Y")</f>
        <v>1</v>
      </c>
      <c r="L61" s="44" t="str">
        <f>IF(Inventory[[#This Row],[Num In Stock]]&lt;$S$5,IF(Inventory[[#This Row],[On Backorder]]="Y","","YES"),"")</f>
        <v>YES</v>
      </c>
      <c r="M61" s="44" cm="1">
        <f t="array" ref="M61">_xlfn.IFS(Inventory[[#This Row],[Category]]=$Q$9,$R$9,Inventory[[#This Row],[Category]]=$Q$10,$R$10,Inventory[[#This Row],[Category]]=$Q$11,$R$11,Inventory[[#This Row],[Category]]=$Q$12,$R$12)</f>
        <v>10</v>
      </c>
      <c r="N61" s="44">
        <f>INDEX($Q$9:$R$12,MATCH(Inventory[[#This Row],[Category]],$Q$9:$Q$12,0),2)</f>
        <v>10</v>
      </c>
      <c r="O61" s="45">
        <f>_xlfn.XLOOKUP(Inventory[[#This Row],[Category]],$Q$9:$Q$12,$R$9:$R$12,,0)</f>
        <v>10</v>
      </c>
      <c r="P61" s="34" t="b">
        <f t="shared" si="0"/>
        <v>1</v>
      </c>
      <c r="Q61" s="37"/>
      <c r="R61" s="48"/>
      <c r="S61" s="37"/>
      <c r="U61" s="34"/>
      <c r="V61" s="37"/>
      <c r="AF61" s="46">
        <v>5495</v>
      </c>
    </row>
    <row r="62" spans="1:32" x14ac:dyDescent="0.3">
      <c r="A62" s="55" t="s">
        <v>102</v>
      </c>
      <c r="B62" s="54" t="s">
        <v>103</v>
      </c>
      <c r="C62" s="40" t="s">
        <v>24</v>
      </c>
      <c r="D62" s="40">
        <v>1</v>
      </c>
      <c r="E62" s="40" t="s">
        <v>22</v>
      </c>
      <c r="F62" s="41" t="s">
        <v>22</v>
      </c>
      <c r="G62" s="42">
        <v>33654.9</v>
      </c>
      <c r="H62" s="43">
        <f>IF(Inventory[[#This Row],[Premium?]]="Y",Inventory[[#This Row],[Cost Price]]*1.25,Inventory[[#This Row],[Cost Price]]*1.18)</f>
        <v>39712.781999999999</v>
      </c>
      <c r="I62" s="43" t="b">
        <f>Inventory[[#This Row],[Num In Stock]]&lt;$S$5</f>
        <v>1</v>
      </c>
      <c r="J62" s="43" t="str">
        <f>IF(Inventory[[#This Row],[Num In Stock]]&lt;$S$5,"YES","NO")</f>
        <v>YES</v>
      </c>
      <c r="K62" s="44" t="b">
        <f>AND(Inventory[[#This Row],[Num In Stock]]&lt;$S$5,Inventory[[#This Row],[On Backorder]]&lt;&gt;"Y")</f>
        <v>1</v>
      </c>
      <c r="L62" s="44" t="str">
        <f>IF(Inventory[[#This Row],[Num In Stock]]&lt;$S$5,IF(Inventory[[#This Row],[On Backorder]]="Y","","YES"),"")</f>
        <v>YES</v>
      </c>
      <c r="M62" s="44" cm="1">
        <f t="array" ref="M62">_xlfn.IFS(Inventory[[#This Row],[Category]]=$Q$9,$R$9,Inventory[[#This Row],[Category]]=$Q$10,$R$10,Inventory[[#This Row],[Category]]=$Q$11,$R$11,Inventory[[#This Row],[Category]]=$Q$12,$R$12)</f>
        <v>10</v>
      </c>
      <c r="N62" s="44">
        <f>INDEX($Q$9:$R$12,MATCH(Inventory[[#This Row],[Category]],$Q$9:$Q$12,0),2)</f>
        <v>10</v>
      </c>
      <c r="O62" s="45">
        <f>_xlfn.XLOOKUP(Inventory[[#This Row],[Category]],$Q$9:$Q$12,$R$9:$R$12,,0)</f>
        <v>10</v>
      </c>
      <c r="P62" s="34" t="b">
        <f t="shared" si="0"/>
        <v>1</v>
      </c>
      <c r="Q62" s="37"/>
      <c r="R62" s="48"/>
      <c r="S62" s="37"/>
      <c r="U62" s="34"/>
      <c r="V62" s="37"/>
      <c r="AF62" s="46">
        <v>490</v>
      </c>
    </row>
    <row r="63" spans="1:32" x14ac:dyDescent="0.3">
      <c r="A63" s="55" t="s">
        <v>142</v>
      </c>
      <c r="B63" s="54" t="s">
        <v>143</v>
      </c>
      <c r="C63" s="40" t="s">
        <v>24</v>
      </c>
      <c r="D63" s="40">
        <v>7</v>
      </c>
      <c r="E63" s="40" t="s">
        <v>25</v>
      </c>
      <c r="F63" s="41" t="s">
        <v>22</v>
      </c>
      <c r="G63" s="42">
        <v>34314.800000000003</v>
      </c>
      <c r="H63" s="43">
        <f>IF(Inventory[[#This Row],[Premium?]]="Y",Inventory[[#This Row],[Cost Price]]*1.25,Inventory[[#This Row],[Cost Price]]*1.18)</f>
        <v>40491.464</v>
      </c>
      <c r="I63" s="43" t="b">
        <f>Inventory[[#This Row],[Num In Stock]]&lt;$S$5</f>
        <v>1</v>
      </c>
      <c r="J63" s="43" t="str">
        <f>IF(Inventory[[#This Row],[Num In Stock]]&lt;$S$5,"YES","NO")</f>
        <v>YES</v>
      </c>
      <c r="K63" s="44" t="b">
        <f>AND(Inventory[[#This Row],[Num In Stock]]&lt;$S$5,Inventory[[#This Row],[On Backorder]]&lt;&gt;"Y")</f>
        <v>0</v>
      </c>
      <c r="L63" s="44" t="str">
        <f>IF(Inventory[[#This Row],[Num In Stock]]&lt;$S$5,IF(Inventory[[#This Row],[On Backorder]]="Y","","YES"),"")</f>
        <v/>
      </c>
      <c r="M63" s="44" cm="1">
        <f t="array" ref="M63">_xlfn.IFS(Inventory[[#This Row],[Category]]=$Q$9,$R$9,Inventory[[#This Row],[Category]]=$Q$10,$R$10,Inventory[[#This Row],[Category]]=$Q$11,$R$11,Inventory[[#This Row],[Category]]=$Q$12,$R$12)</f>
        <v>10</v>
      </c>
      <c r="N63" s="44">
        <f>INDEX($Q$9:$R$12,MATCH(Inventory[[#This Row],[Category]],$Q$9:$Q$12,0),2)</f>
        <v>10</v>
      </c>
      <c r="O63" s="45">
        <f>_xlfn.XLOOKUP(Inventory[[#This Row],[Category]],$Q$9:$Q$12,$R$9:$R$12,,0)</f>
        <v>10</v>
      </c>
      <c r="P63" s="34" t="b">
        <f t="shared" si="0"/>
        <v>1</v>
      </c>
      <c r="Q63" s="37"/>
      <c r="R63" s="48"/>
      <c r="S63" s="37"/>
      <c r="U63" s="34"/>
      <c r="V63" s="37"/>
      <c r="AF63" s="46">
        <v>490</v>
      </c>
    </row>
    <row r="64" spans="1:32" x14ac:dyDescent="0.3">
      <c r="A64" s="55" t="s">
        <v>66</v>
      </c>
      <c r="B64" s="54" t="s">
        <v>67</v>
      </c>
      <c r="C64" s="40" t="s">
        <v>24</v>
      </c>
      <c r="D64" s="40">
        <v>26</v>
      </c>
      <c r="E64" s="40" t="s">
        <v>22</v>
      </c>
      <c r="F64" s="41" t="s">
        <v>22</v>
      </c>
      <c r="G64" s="42">
        <v>35304.65</v>
      </c>
      <c r="H64" s="43">
        <f>IF(Inventory[[#This Row],[Premium?]]="Y",Inventory[[#This Row],[Cost Price]]*1.25,Inventory[[#This Row],[Cost Price]]*1.18)</f>
        <v>41659.487000000001</v>
      </c>
      <c r="I64" s="43" t="b">
        <f>Inventory[[#This Row],[Num In Stock]]&lt;$S$5</f>
        <v>0</v>
      </c>
      <c r="J64" s="43" t="str">
        <f>IF(Inventory[[#This Row],[Num In Stock]]&lt;$S$5,"YES","NO")</f>
        <v>NO</v>
      </c>
      <c r="K64" s="44" t="b">
        <f>AND(Inventory[[#This Row],[Num In Stock]]&lt;$S$5,Inventory[[#This Row],[On Backorder]]&lt;&gt;"Y")</f>
        <v>0</v>
      </c>
      <c r="L64" s="44" t="str">
        <f>IF(Inventory[[#This Row],[Num In Stock]]&lt;$S$5,IF(Inventory[[#This Row],[On Backorder]]="Y","","YES"),"")</f>
        <v/>
      </c>
      <c r="M64" s="44" cm="1">
        <f t="array" ref="M64">_xlfn.IFS(Inventory[[#This Row],[Category]]=$Q$9,$R$9,Inventory[[#This Row],[Category]]=$Q$10,$R$10,Inventory[[#This Row],[Category]]=$Q$11,$R$11,Inventory[[#This Row],[Category]]=$Q$12,$R$12)</f>
        <v>10</v>
      </c>
      <c r="N64" s="44">
        <f>INDEX($Q$9:$R$12,MATCH(Inventory[[#This Row],[Category]],$Q$9:$Q$12,0),2)</f>
        <v>10</v>
      </c>
      <c r="O64" s="45">
        <f>_xlfn.XLOOKUP(Inventory[[#This Row],[Category]],$Q$9:$Q$12,$R$9:$R$12,,0)</f>
        <v>10</v>
      </c>
      <c r="P64" s="34" t="b">
        <f t="shared" si="0"/>
        <v>1</v>
      </c>
      <c r="Q64" s="37"/>
      <c r="R64" s="48"/>
      <c r="S64" s="37"/>
      <c r="U64" s="34"/>
      <c r="V64" s="37"/>
      <c r="AF64" s="46">
        <v>4395</v>
      </c>
    </row>
    <row r="65" spans="1:32" x14ac:dyDescent="0.3">
      <c r="A65" s="55" t="s">
        <v>116</v>
      </c>
      <c r="B65" s="54" t="s">
        <v>117</v>
      </c>
      <c r="C65" s="40" t="s">
        <v>24</v>
      </c>
      <c r="D65" s="40">
        <v>9</v>
      </c>
      <c r="E65" s="40" t="s">
        <v>22</v>
      </c>
      <c r="F65" s="41" t="s">
        <v>22</v>
      </c>
      <c r="G65" s="42">
        <v>34974.699999999997</v>
      </c>
      <c r="H65" s="43">
        <f>IF(Inventory[[#This Row],[Premium?]]="Y",Inventory[[#This Row],[Cost Price]]*1.25,Inventory[[#This Row],[Cost Price]]*1.18)</f>
        <v>41270.145999999993</v>
      </c>
      <c r="I65" s="43" t="b">
        <f>Inventory[[#This Row],[Num In Stock]]&lt;$S$5</f>
        <v>1</v>
      </c>
      <c r="J65" s="43" t="str">
        <f>IF(Inventory[[#This Row],[Num In Stock]]&lt;$S$5,"YES","NO")</f>
        <v>YES</v>
      </c>
      <c r="K65" s="44" t="b">
        <f>AND(Inventory[[#This Row],[Num In Stock]]&lt;$S$5,Inventory[[#This Row],[On Backorder]]&lt;&gt;"Y")</f>
        <v>1</v>
      </c>
      <c r="L65" s="44" t="str">
        <f>IF(Inventory[[#This Row],[Num In Stock]]&lt;$S$5,IF(Inventory[[#This Row],[On Backorder]]="Y","","YES"),"")</f>
        <v>YES</v>
      </c>
      <c r="M65" s="44" cm="1">
        <f t="array" ref="M65">_xlfn.IFS(Inventory[[#This Row],[Category]]=$Q$9,$R$9,Inventory[[#This Row],[Category]]=$Q$10,$R$10,Inventory[[#This Row],[Category]]=$Q$11,$R$11,Inventory[[#This Row],[Category]]=$Q$12,$R$12)</f>
        <v>10</v>
      </c>
      <c r="N65" s="44">
        <f>INDEX($Q$9:$R$12,MATCH(Inventory[[#This Row],[Category]],$Q$9:$Q$12,0),2)</f>
        <v>10</v>
      </c>
      <c r="O65" s="45">
        <f>_xlfn.XLOOKUP(Inventory[[#This Row],[Category]],$Q$9:$Q$12,$R$9:$R$12,,0)</f>
        <v>10</v>
      </c>
      <c r="P65" s="34" t="b">
        <f t="shared" si="0"/>
        <v>1</v>
      </c>
      <c r="Q65" s="37"/>
      <c r="R65" s="48"/>
      <c r="S65" s="37"/>
      <c r="U65" s="34"/>
      <c r="V65" s="37"/>
      <c r="AF65" s="46">
        <v>3295</v>
      </c>
    </row>
    <row r="66" spans="1:32" x14ac:dyDescent="0.3">
      <c r="A66" s="55" t="s">
        <v>122</v>
      </c>
      <c r="B66" s="54" t="s">
        <v>123</v>
      </c>
      <c r="C66" s="40" t="s">
        <v>24</v>
      </c>
      <c r="D66" s="40">
        <v>22</v>
      </c>
      <c r="E66" s="40" t="s">
        <v>22</v>
      </c>
      <c r="F66" s="41" t="s">
        <v>22</v>
      </c>
      <c r="G66" s="42">
        <v>35304.65</v>
      </c>
      <c r="H66" s="43">
        <f>IF(Inventory[[#This Row],[Premium?]]="Y",Inventory[[#This Row],[Cost Price]]*1.25,Inventory[[#This Row],[Cost Price]]*1.18)</f>
        <v>41659.487000000001</v>
      </c>
      <c r="I66" s="43" t="b">
        <f>Inventory[[#This Row],[Num In Stock]]&lt;$S$5</f>
        <v>0</v>
      </c>
      <c r="J66" s="43" t="str">
        <f>IF(Inventory[[#This Row],[Num In Stock]]&lt;$S$5,"YES","NO")</f>
        <v>NO</v>
      </c>
      <c r="K66" s="44" t="b">
        <f>AND(Inventory[[#This Row],[Num In Stock]]&lt;$S$5,Inventory[[#This Row],[On Backorder]]&lt;&gt;"Y")</f>
        <v>0</v>
      </c>
      <c r="L66" s="44" t="str">
        <f>IF(Inventory[[#This Row],[Num In Stock]]&lt;$S$5,IF(Inventory[[#This Row],[On Backorder]]="Y","","YES"),"")</f>
        <v/>
      </c>
      <c r="M66" s="44" cm="1">
        <f t="array" ref="M66">_xlfn.IFS(Inventory[[#This Row],[Category]]=$Q$9,$R$9,Inventory[[#This Row],[Category]]=$Q$10,$R$10,Inventory[[#This Row],[Category]]=$Q$11,$R$11,Inventory[[#This Row],[Category]]=$Q$12,$R$12)</f>
        <v>10</v>
      </c>
      <c r="N66" s="44">
        <f>INDEX($Q$9:$R$12,MATCH(Inventory[[#This Row],[Category]],$Q$9:$Q$12,0),2)</f>
        <v>10</v>
      </c>
      <c r="O66" s="45">
        <f>_xlfn.XLOOKUP(Inventory[[#This Row],[Category]],$Q$9:$Q$12,$R$9:$R$12,,0)</f>
        <v>10</v>
      </c>
      <c r="P66" s="34" t="b">
        <f t="shared" si="0"/>
        <v>1</v>
      </c>
      <c r="Q66" s="37"/>
      <c r="R66" s="48"/>
      <c r="S66" s="37"/>
      <c r="U66" s="34"/>
      <c r="V66" s="37"/>
      <c r="AF66" s="46">
        <v>4945</v>
      </c>
    </row>
    <row r="67" spans="1:32" x14ac:dyDescent="0.3">
      <c r="A67" s="55" t="s">
        <v>136</v>
      </c>
      <c r="B67" s="54" t="s">
        <v>137</v>
      </c>
      <c r="C67" s="40" t="s">
        <v>24</v>
      </c>
      <c r="D67" s="40">
        <v>14</v>
      </c>
      <c r="E67" s="40" t="s">
        <v>22</v>
      </c>
      <c r="F67" s="41" t="s">
        <v>25</v>
      </c>
      <c r="G67" s="42">
        <v>34974.699999999997</v>
      </c>
      <c r="H67" s="43">
        <f>IF(Inventory[[#This Row],[Premium?]]="Y",Inventory[[#This Row],[Cost Price]]*1.25,Inventory[[#This Row],[Cost Price]]*1.18)</f>
        <v>43718.375</v>
      </c>
      <c r="I67" s="43" t="b">
        <f>Inventory[[#This Row],[Num In Stock]]&lt;$S$5</f>
        <v>0</v>
      </c>
      <c r="J67" s="43" t="str">
        <f>IF(Inventory[[#This Row],[Num In Stock]]&lt;$S$5,"YES","NO")</f>
        <v>NO</v>
      </c>
      <c r="K67" s="44" t="b">
        <f>AND(Inventory[[#This Row],[Num In Stock]]&lt;$S$5,Inventory[[#This Row],[On Backorder]]&lt;&gt;"Y")</f>
        <v>0</v>
      </c>
      <c r="L67" s="44" t="str">
        <f>IF(Inventory[[#This Row],[Num In Stock]]&lt;$S$5,IF(Inventory[[#This Row],[On Backorder]]="Y","","YES"),"")</f>
        <v/>
      </c>
      <c r="M67" s="44" cm="1">
        <f t="array" ref="M67">_xlfn.IFS(Inventory[[#This Row],[Category]]=$Q$9,$R$9,Inventory[[#This Row],[Category]]=$Q$10,$R$10,Inventory[[#This Row],[Category]]=$Q$11,$R$11,Inventory[[#This Row],[Category]]=$Q$12,$R$12)</f>
        <v>10</v>
      </c>
      <c r="N67" s="44">
        <f>INDEX($Q$9:$R$12,MATCH(Inventory[[#This Row],[Category]],$Q$9:$Q$12,0),2)</f>
        <v>10</v>
      </c>
      <c r="O67" s="45">
        <f>_xlfn.XLOOKUP(Inventory[[#This Row],[Category]],$Q$9:$Q$12,$R$9:$R$12,,0)</f>
        <v>10</v>
      </c>
      <c r="P67" s="34" t="b">
        <f t="shared" si="0"/>
        <v>1</v>
      </c>
      <c r="Q67" s="37"/>
      <c r="R67" s="48"/>
      <c r="S67" s="37"/>
      <c r="U67" s="34"/>
      <c r="V67" s="37"/>
      <c r="AF67" s="46">
        <v>1095</v>
      </c>
    </row>
    <row r="68" spans="1:32" x14ac:dyDescent="0.3">
      <c r="A68" s="55" t="s">
        <v>96</v>
      </c>
      <c r="B68" s="54" t="s">
        <v>97</v>
      </c>
      <c r="C68" s="40" t="s">
        <v>24</v>
      </c>
      <c r="D68" s="40">
        <v>17</v>
      </c>
      <c r="E68" s="40" t="s">
        <v>22</v>
      </c>
      <c r="F68" s="41" t="s">
        <v>22</v>
      </c>
      <c r="G68" s="42">
        <v>34974.699999999997</v>
      </c>
      <c r="H68" s="43">
        <f>IF(Inventory[[#This Row],[Premium?]]="Y",Inventory[[#This Row],[Cost Price]]*1.25,Inventory[[#This Row],[Cost Price]]*1.18)</f>
        <v>41270.145999999993</v>
      </c>
      <c r="I68" s="43" t="b">
        <f>Inventory[[#This Row],[Num In Stock]]&lt;$S$5</f>
        <v>0</v>
      </c>
      <c r="J68" s="43" t="str">
        <f>IF(Inventory[[#This Row],[Num In Stock]]&lt;$S$5,"YES","NO")</f>
        <v>NO</v>
      </c>
      <c r="K68" s="44" t="b">
        <f>AND(Inventory[[#This Row],[Num In Stock]]&lt;$S$5,Inventory[[#This Row],[On Backorder]]&lt;&gt;"Y")</f>
        <v>0</v>
      </c>
      <c r="L68" s="44" t="str">
        <f>IF(Inventory[[#This Row],[Num In Stock]]&lt;$S$5,IF(Inventory[[#This Row],[On Backorder]]="Y","","YES"),"")</f>
        <v/>
      </c>
      <c r="M68" s="44" cm="1">
        <f t="array" ref="M68">_xlfn.IFS(Inventory[[#This Row],[Category]]=$Q$9,$R$9,Inventory[[#This Row],[Category]]=$Q$10,$R$10,Inventory[[#This Row],[Category]]=$Q$11,$R$11,Inventory[[#This Row],[Category]]=$Q$12,$R$12)</f>
        <v>10</v>
      </c>
      <c r="N68" s="44">
        <f>INDEX($Q$9:$R$12,MATCH(Inventory[[#This Row],[Category]],$Q$9:$Q$12,0),2)</f>
        <v>10</v>
      </c>
      <c r="O68" s="45">
        <f>_xlfn.XLOOKUP(Inventory[[#This Row],[Category]],$Q$9:$Q$12,$R$9:$R$12,,0)</f>
        <v>10</v>
      </c>
      <c r="P68" s="34" t="b">
        <f t="shared" ref="P68:P131" si="1">AND($M68=$N68,$N68=$O68)</f>
        <v>1</v>
      </c>
      <c r="Q68" s="37"/>
      <c r="R68" s="48"/>
      <c r="S68" s="37"/>
      <c r="U68" s="34"/>
      <c r="V68" s="37"/>
      <c r="AF68" s="46">
        <v>1645</v>
      </c>
    </row>
    <row r="69" spans="1:32" x14ac:dyDescent="0.3">
      <c r="A69" s="55" t="s">
        <v>84</v>
      </c>
      <c r="B69" s="54" t="s">
        <v>85</v>
      </c>
      <c r="C69" s="40" t="s">
        <v>24</v>
      </c>
      <c r="D69" s="40">
        <v>7</v>
      </c>
      <c r="E69" s="40" t="s">
        <v>22</v>
      </c>
      <c r="F69" s="41" t="s">
        <v>25</v>
      </c>
      <c r="G69" s="42">
        <v>34974.699999999997</v>
      </c>
      <c r="H69" s="43">
        <f>IF(Inventory[[#This Row],[Premium?]]="Y",Inventory[[#This Row],[Cost Price]]*1.25,Inventory[[#This Row],[Cost Price]]*1.18)</f>
        <v>43718.375</v>
      </c>
      <c r="I69" s="43" t="b">
        <f>Inventory[[#This Row],[Num In Stock]]&lt;$S$5</f>
        <v>1</v>
      </c>
      <c r="J69" s="43" t="str">
        <f>IF(Inventory[[#This Row],[Num In Stock]]&lt;$S$5,"YES","NO")</f>
        <v>YES</v>
      </c>
      <c r="K69" s="44" t="b">
        <f>AND(Inventory[[#This Row],[Num In Stock]]&lt;$S$5,Inventory[[#This Row],[On Backorder]]&lt;&gt;"Y")</f>
        <v>1</v>
      </c>
      <c r="L69" s="44" t="str">
        <f>IF(Inventory[[#This Row],[Num In Stock]]&lt;$S$5,IF(Inventory[[#This Row],[On Backorder]]="Y","","YES"),"")</f>
        <v>YES</v>
      </c>
      <c r="M69" s="44" cm="1">
        <f t="array" ref="M69">_xlfn.IFS(Inventory[[#This Row],[Category]]=$Q$9,$R$9,Inventory[[#This Row],[Category]]=$Q$10,$R$10,Inventory[[#This Row],[Category]]=$Q$11,$R$11,Inventory[[#This Row],[Category]]=$Q$12,$R$12)</f>
        <v>10</v>
      </c>
      <c r="N69" s="44">
        <f>INDEX($Q$9:$R$12,MATCH(Inventory[[#This Row],[Category]],$Q$9:$Q$12,0),2)</f>
        <v>10</v>
      </c>
      <c r="O69" s="45">
        <f>_xlfn.XLOOKUP(Inventory[[#This Row],[Category]],$Q$9:$Q$12,$R$9:$R$12,,0)</f>
        <v>10</v>
      </c>
      <c r="P69" s="34" t="b">
        <f t="shared" si="1"/>
        <v>1</v>
      </c>
      <c r="Q69" s="37"/>
      <c r="R69" s="48"/>
      <c r="S69" s="37"/>
      <c r="U69" s="34"/>
      <c r="V69" s="37"/>
      <c r="AF69" s="46">
        <v>185</v>
      </c>
    </row>
    <row r="70" spans="1:32" x14ac:dyDescent="0.3">
      <c r="A70" s="55" t="s">
        <v>68</v>
      </c>
      <c r="B70" s="54" t="s">
        <v>69</v>
      </c>
      <c r="C70" s="40" t="s">
        <v>24</v>
      </c>
      <c r="D70" s="40">
        <v>20</v>
      </c>
      <c r="E70" s="40" t="s">
        <v>22</v>
      </c>
      <c r="F70" s="41" t="s">
        <v>22</v>
      </c>
      <c r="G70" s="42">
        <v>35304.65</v>
      </c>
      <c r="H70" s="43">
        <f>IF(Inventory[[#This Row],[Premium?]]="Y",Inventory[[#This Row],[Cost Price]]*1.25,Inventory[[#This Row],[Cost Price]]*1.18)</f>
        <v>41659.487000000001</v>
      </c>
      <c r="I70" s="43" t="b">
        <f>Inventory[[#This Row],[Num In Stock]]&lt;$S$5</f>
        <v>0</v>
      </c>
      <c r="J70" s="43" t="str">
        <f>IF(Inventory[[#This Row],[Num In Stock]]&lt;$S$5,"YES","NO")</f>
        <v>NO</v>
      </c>
      <c r="K70" s="44" t="b">
        <f>AND(Inventory[[#This Row],[Num In Stock]]&lt;$S$5,Inventory[[#This Row],[On Backorder]]&lt;&gt;"Y")</f>
        <v>0</v>
      </c>
      <c r="L70" s="44" t="str">
        <f>IF(Inventory[[#This Row],[Num In Stock]]&lt;$S$5,IF(Inventory[[#This Row],[On Backorder]]="Y","","YES"),"")</f>
        <v/>
      </c>
      <c r="M70" s="44" cm="1">
        <f t="array" ref="M70">_xlfn.IFS(Inventory[[#This Row],[Category]]=$Q$9,$R$9,Inventory[[#This Row],[Category]]=$Q$10,$R$10,Inventory[[#This Row],[Category]]=$Q$11,$R$11,Inventory[[#This Row],[Category]]=$Q$12,$R$12)</f>
        <v>10</v>
      </c>
      <c r="N70" s="44">
        <f>INDEX($Q$9:$R$12,MATCH(Inventory[[#This Row],[Category]],$Q$9:$Q$12,0),2)</f>
        <v>10</v>
      </c>
      <c r="O70" s="45">
        <f>_xlfn.XLOOKUP(Inventory[[#This Row],[Category]],$Q$9:$Q$12,$R$9:$R$12,,0)</f>
        <v>10</v>
      </c>
      <c r="P70" s="34" t="b">
        <f t="shared" si="1"/>
        <v>1</v>
      </c>
      <c r="Q70" s="37"/>
      <c r="R70" s="48"/>
      <c r="S70" s="37"/>
      <c r="U70" s="34"/>
      <c r="V70" s="37"/>
      <c r="AF70" s="46">
        <v>325</v>
      </c>
    </row>
    <row r="71" spans="1:32" x14ac:dyDescent="0.3">
      <c r="A71" s="55" t="s">
        <v>762</v>
      </c>
      <c r="B71" s="54" t="s">
        <v>763</v>
      </c>
      <c r="C71" s="40" t="s">
        <v>29</v>
      </c>
      <c r="D71" s="40">
        <v>26</v>
      </c>
      <c r="E71" s="40" t="s">
        <v>22</v>
      </c>
      <c r="F71" s="41" t="s">
        <v>25</v>
      </c>
      <c r="G71" s="42">
        <v>0</v>
      </c>
      <c r="H71" s="43">
        <f>IF(Inventory[[#This Row],[Premium?]]="Y",Inventory[[#This Row],[Cost Price]]*1.25,Inventory[[#This Row],[Cost Price]]*1.18)</f>
        <v>0</v>
      </c>
      <c r="I71" s="43" t="b">
        <f>Inventory[[#This Row],[Num In Stock]]&lt;$S$5</f>
        <v>0</v>
      </c>
      <c r="J71" s="43" t="str">
        <f>IF(Inventory[[#This Row],[Num In Stock]]&lt;$S$5,"YES","NO")</f>
        <v>NO</v>
      </c>
      <c r="K71" s="44" t="b">
        <f>AND(Inventory[[#This Row],[Num In Stock]]&lt;$S$5,Inventory[[#This Row],[On Backorder]]&lt;&gt;"Y")</f>
        <v>0</v>
      </c>
      <c r="L71" s="44" t="str">
        <f>IF(Inventory[[#This Row],[Num In Stock]]&lt;$S$5,IF(Inventory[[#This Row],[On Backorder]]="Y","","YES"),"")</f>
        <v/>
      </c>
      <c r="M71" s="44" cm="1">
        <f t="array" ref="M71">_xlfn.IFS(Inventory[[#This Row],[Category]]=$Q$9,$R$9,Inventory[[#This Row],[Category]]=$Q$10,$R$10,Inventory[[#This Row],[Category]]=$Q$11,$R$11,Inventory[[#This Row],[Category]]=$Q$12,$R$12)</f>
        <v>35</v>
      </c>
      <c r="N71" s="44">
        <f>INDEX($Q$9:$R$12,MATCH(Inventory[[#This Row],[Category]],$Q$9:$Q$12,0),2)</f>
        <v>35</v>
      </c>
      <c r="O71" s="45">
        <f>_xlfn.XLOOKUP(Inventory[[#This Row],[Category]],$Q$9:$Q$12,$R$9:$R$12,,0)</f>
        <v>35</v>
      </c>
      <c r="P71" s="34" t="b">
        <f t="shared" si="1"/>
        <v>1</v>
      </c>
      <c r="Q71" s="37"/>
      <c r="R71" s="48"/>
      <c r="S71" s="37"/>
      <c r="U71" s="34"/>
      <c r="V71" s="37"/>
      <c r="AF71" s="46">
        <v>435</v>
      </c>
    </row>
    <row r="72" spans="1:32" x14ac:dyDescent="0.3">
      <c r="A72" s="55" t="s">
        <v>774</v>
      </c>
      <c r="B72" s="54" t="s">
        <v>775</v>
      </c>
      <c r="C72" s="40" t="s">
        <v>24</v>
      </c>
      <c r="D72" s="40">
        <v>4</v>
      </c>
      <c r="E72" s="40" t="s">
        <v>25</v>
      </c>
      <c r="F72" s="41" t="s">
        <v>22</v>
      </c>
      <c r="G72" s="42">
        <v>45039.75</v>
      </c>
      <c r="H72" s="43">
        <f>IF(Inventory[[#This Row],[Premium?]]="Y",Inventory[[#This Row],[Cost Price]]*1.25,Inventory[[#This Row],[Cost Price]]*1.18)</f>
        <v>53146.904999999999</v>
      </c>
      <c r="I72" s="43" t="b">
        <f>Inventory[[#This Row],[Num In Stock]]&lt;$S$5</f>
        <v>1</v>
      </c>
      <c r="J72" s="43" t="str">
        <f>IF(Inventory[[#This Row],[Num In Stock]]&lt;$S$5,"YES","NO")</f>
        <v>YES</v>
      </c>
      <c r="K72" s="44" t="b">
        <f>AND(Inventory[[#This Row],[Num In Stock]]&lt;$S$5,Inventory[[#This Row],[On Backorder]]&lt;&gt;"Y")</f>
        <v>0</v>
      </c>
      <c r="L72" s="44" t="str">
        <f>IF(Inventory[[#This Row],[Num In Stock]]&lt;$S$5,IF(Inventory[[#This Row],[On Backorder]]="Y","","YES"),"")</f>
        <v/>
      </c>
      <c r="M72" s="44" cm="1">
        <f t="array" ref="M72">_xlfn.IFS(Inventory[[#This Row],[Category]]=$Q$9,$R$9,Inventory[[#This Row],[Category]]=$Q$10,$R$10,Inventory[[#This Row],[Category]]=$Q$11,$R$11,Inventory[[#This Row],[Category]]=$Q$12,$R$12)</f>
        <v>10</v>
      </c>
      <c r="N72" s="44">
        <f>INDEX($Q$9:$R$12,MATCH(Inventory[[#This Row],[Category]],$Q$9:$Q$12,0),2)</f>
        <v>10</v>
      </c>
      <c r="O72" s="45">
        <f>_xlfn.XLOOKUP(Inventory[[#This Row],[Category]],$Q$9:$Q$12,$R$9:$R$12,,0)</f>
        <v>10</v>
      </c>
      <c r="P72" s="34" t="b">
        <f t="shared" si="1"/>
        <v>1</v>
      </c>
      <c r="Q72" s="37"/>
      <c r="R72" s="48"/>
      <c r="S72" s="37"/>
      <c r="U72" s="34"/>
      <c r="V72" s="37"/>
      <c r="AF72" s="46">
        <v>435</v>
      </c>
    </row>
    <row r="73" spans="1:32" x14ac:dyDescent="0.3">
      <c r="A73" s="55" t="s">
        <v>764</v>
      </c>
      <c r="B73" s="54" t="s">
        <v>765</v>
      </c>
      <c r="C73" s="40" t="s">
        <v>24</v>
      </c>
      <c r="D73" s="40">
        <v>9</v>
      </c>
      <c r="E73" s="40" t="s">
        <v>25</v>
      </c>
      <c r="F73" s="41" t="s">
        <v>22</v>
      </c>
      <c r="G73" s="42">
        <v>221534.7</v>
      </c>
      <c r="H73" s="43">
        <f>IF(Inventory[[#This Row],[Premium?]]="Y",Inventory[[#This Row],[Cost Price]]*1.25,Inventory[[#This Row],[Cost Price]]*1.18)</f>
        <v>261410.946</v>
      </c>
      <c r="I73" s="43" t="b">
        <f>Inventory[[#This Row],[Num In Stock]]&lt;$S$5</f>
        <v>1</v>
      </c>
      <c r="J73" s="43" t="str">
        <f>IF(Inventory[[#This Row],[Num In Stock]]&lt;$S$5,"YES","NO")</f>
        <v>YES</v>
      </c>
      <c r="K73" s="44" t="b">
        <f>AND(Inventory[[#This Row],[Num In Stock]]&lt;$S$5,Inventory[[#This Row],[On Backorder]]&lt;&gt;"Y")</f>
        <v>0</v>
      </c>
      <c r="L73" s="44" t="str">
        <f>IF(Inventory[[#This Row],[Num In Stock]]&lt;$S$5,IF(Inventory[[#This Row],[On Backorder]]="Y","","YES"),"")</f>
        <v/>
      </c>
      <c r="M73" s="44" cm="1">
        <f t="array" ref="M73">_xlfn.IFS(Inventory[[#This Row],[Category]]=$Q$9,$R$9,Inventory[[#This Row],[Category]]=$Q$10,$R$10,Inventory[[#This Row],[Category]]=$Q$11,$R$11,Inventory[[#This Row],[Category]]=$Q$12,$R$12)</f>
        <v>10</v>
      </c>
      <c r="N73" s="44">
        <f>INDEX($Q$9:$R$12,MATCH(Inventory[[#This Row],[Category]],$Q$9:$Q$12,0),2)</f>
        <v>10</v>
      </c>
      <c r="O73" s="45">
        <f>_xlfn.XLOOKUP(Inventory[[#This Row],[Category]],$Q$9:$Q$12,$R$9:$R$12,,0)</f>
        <v>10</v>
      </c>
      <c r="P73" s="34" t="b">
        <f t="shared" si="1"/>
        <v>1</v>
      </c>
      <c r="Q73" s="37"/>
      <c r="R73" s="48"/>
      <c r="S73" s="37"/>
      <c r="U73" s="34"/>
      <c r="V73" s="37"/>
      <c r="AF73" s="46">
        <v>435</v>
      </c>
    </row>
    <row r="74" spans="1:32" x14ac:dyDescent="0.3">
      <c r="A74" s="55" t="s">
        <v>766</v>
      </c>
      <c r="B74" s="54" t="s">
        <v>767</v>
      </c>
      <c r="C74" s="40" t="s">
        <v>24</v>
      </c>
      <c r="D74" s="40">
        <v>27</v>
      </c>
      <c r="E74" s="40" t="s">
        <v>22</v>
      </c>
      <c r="F74" s="41" t="s">
        <v>25</v>
      </c>
      <c r="G74" s="42">
        <v>139920.35</v>
      </c>
      <c r="H74" s="43">
        <f>IF(Inventory[[#This Row],[Premium?]]="Y",Inventory[[#This Row],[Cost Price]]*1.25,Inventory[[#This Row],[Cost Price]]*1.18)</f>
        <v>174900.4375</v>
      </c>
      <c r="I74" s="43" t="b">
        <f>Inventory[[#This Row],[Num In Stock]]&lt;$S$5</f>
        <v>0</v>
      </c>
      <c r="J74" s="43" t="str">
        <f>IF(Inventory[[#This Row],[Num In Stock]]&lt;$S$5,"YES","NO")</f>
        <v>NO</v>
      </c>
      <c r="K74" s="44" t="b">
        <f>AND(Inventory[[#This Row],[Num In Stock]]&lt;$S$5,Inventory[[#This Row],[On Backorder]]&lt;&gt;"Y")</f>
        <v>0</v>
      </c>
      <c r="L74" s="44" t="str">
        <f>IF(Inventory[[#This Row],[Num In Stock]]&lt;$S$5,IF(Inventory[[#This Row],[On Backorder]]="Y","","YES"),"")</f>
        <v/>
      </c>
      <c r="M74" s="44" cm="1">
        <f t="array" ref="M74">_xlfn.IFS(Inventory[[#This Row],[Category]]=$Q$9,$R$9,Inventory[[#This Row],[Category]]=$Q$10,$R$10,Inventory[[#This Row],[Category]]=$Q$11,$R$11,Inventory[[#This Row],[Category]]=$Q$12,$R$12)</f>
        <v>10</v>
      </c>
      <c r="N74" s="44">
        <f>INDEX($Q$9:$R$12,MATCH(Inventory[[#This Row],[Category]],$Q$9:$Q$12,0),2)</f>
        <v>10</v>
      </c>
      <c r="O74" s="45">
        <f>_xlfn.XLOOKUP(Inventory[[#This Row],[Category]],$Q$9:$Q$12,$R$9:$R$12,,0)</f>
        <v>10</v>
      </c>
      <c r="P74" s="34" t="b">
        <f t="shared" si="1"/>
        <v>1</v>
      </c>
      <c r="Q74" s="37"/>
      <c r="R74" s="48"/>
      <c r="S74" s="37"/>
      <c r="U74" s="34"/>
      <c r="V74" s="37"/>
      <c r="AF74" s="46">
        <v>325</v>
      </c>
    </row>
    <row r="75" spans="1:32" x14ac:dyDescent="0.3">
      <c r="A75" s="55" t="s">
        <v>778</v>
      </c>
      <c r="B75" s="54" t="s">
        <v>779</v>
      </c>
      <c r="C75" s="40" t="s">
        <v>24</v>
      </c>
      <c r="D75" s="40">
        <v>19</v>
      </c>
      <c r="E75" s="40" t="s">
        <v>22</v>
      </c>
      <c r="F75" s="41" t="s">
        <v>25</v>
      </c>
      <c r="G75" s="42">
        <v>45468.7</v>
      </c>
      <c r="H75" s="43">
        <f>IF(Inventory[[#This Row],[Premium?]]="Y",Inventory[[#This Row],[Cost Price]]*1.25,Inventory[[#This Row],[Cost Price]]*1.18)</f>
        <v>56835.875</v>
      </c>
      <c r="I75" s="43" t="b">
        <f>Inventory[[#This Row],[Num In Stock]]&lt;$S$5</f>
        <v>0</v>
      </c>
      <c r="J75" s="43" t="str">
        <f>IF(Inventory[[#This Row],[Num In Stock]]&lt;$S$5,"YES","NO")</f>
        <v>NO</v>
      </c>
      <c r="K75" s="44" t="b">
        <f>AND(Inventory[[#This Row],[Num In Stock]]&lt;$S$5,Inventory[[#This Row],[On Backorder]]&lt;&gt;"Y")</f>
        <v>0</v>
      </c>
      <c r="L75" s="44" t="str">
        <f>IF(Inventory[[#This Row],[Num In Stock]]&lt;$S$5,IF(Inventory[[#This Row],[On Backorder]]="Y","","YES"),"")</f>
        <v/>
      </c>
      <c r="M75" s="44" cm="1">
        <f t="array" ref="M75">_xlfn.IFS(Inventory[[#This Row],[Category]]=$Q$9,$R$9,Inventory[[#This Row],[Category]]=$Q$10,$R$10,Inventory[[#This Row],[Category]]=$Q$11,$R$11,Inventory[[#This Row],[Category]]=$Q$12,$R$12)</f>
        <v>10</v>
      </c>
      <c r="N75" s="44">
        <f>INDEX($Q$9:$R$12,MATCH(Inventory[[#This Row],[Category]],$Q$9:$Q$12,0),2)</f>
        <v>10</v>
      </c>
      <c r="O75" s="45">
        <f>_xlfn.XLOOKUP(Inventory[[#This Row],[Category]],$Q$9:$Q$12,$R$9:$R$12,,0)</f>
        <v>10</v>
      </c>
      <c r="P75" s="34" t="b">
        <f t="shared" si="1"/>
        <v>1</v>
      </c>
      <c r="Q75" s="37"/>
      <c r="R75" s="48"/>
      <c r="S75" s="37"/>
      <c r="U75" s="34"/>
      <c r="V75" s="37"/>
      <c r="AF75" s="46">
        <v>490</v>
      </c>
    </row>
    <row r="76" spans="1:32" x14ac:dyDescent="0.3">
      <c r="A76" s="55" t="s">
        <v>776</v>
      </c>
      <c r="B76" s="54" t="s">
        <v>777</v>
      </c>
      <c r="C76" s="40" t="s">
        <v>24</v>
      </c>
      <c r="D76" s="40">
        <v>14</v>
      </c>
      <c r="E76" s="40" t="s">
        <v>22</v>
      </c>
      <c r="F76" s="41" t="s">
        <v>22</v>
      </c>
      <c r="G76" s="42">
        <v>282562.8</v>
      </c>
      <c r="H76" s="43">
        <f>IF(Inventory[[#This Row],[Premium?]]="Y",Inventory[[#This Row],[Cost Price]]*1.25,Inventory[[#This Row],[Cost Price]]*1.18)</f>
        <v>333424.10399999999</v>
      </c>
      <c r="I76" s="43" t="b">
        <f>Inventory[[#This Row],[Num In Stock]]&lt;$S$5</f>
        <v>0</v>
      </c>
      <c r="J76" s="43" t="str">
        <f>IF(Inventory[[#This Row],[Num In Stock]]&lt;$S$5,"YES","NO")</f>
        <v>NO</v>
      </c>
      <c r="K76" s="44" t="b">
        <f>AND(Inventory[[#This Row],[Num In Stock]]&lt;$S$5,Inventory[[#This Row],[On Backorder]]&lt;&gt;"Y")</f>
        <v>0</v>
      </c>
      <c r="L76" s="44" t="str">
        <f>IF(Inventory[[#This Row],[Num In Stock]]&lt;$S$5,IF(Inventory[[#This Row],[On Backorder]]="Y","","YES"),"")</f>
        <v/>
      </c>
      <c r="M76" s="44" cm="1">
        <f t="array" ref="M76">_xlfn.IFS(Inventory[[#This Row],[Category]]=$Q$9,$R$9,Inventory[[#This Row],[Category]]=$Q$10,$R$10,Inventory[[#This Row],[Category]]=$Q$11,$R$11,Inventory[[#This Row],[Category]]=$Q$12,$R$12)</f>
        <v>10</v>
      </c>
      <c r="N76" s="44">
        <f>INDEX($Q$9:$R$12,MATCH(Inventory[[#This Row],[Category]],$Q$9:$Q$12,0),2)</f>
        <v>10</v>
      </c>
      <c r="O76" s="45">
        <f>_xlfn.XLOOKUP(Inventory[[#This Row],[Category]],$Q$9:$Q$12,$R$9:$R$12,,0)</f>
        <v>10</v>
      </c>
      <c r="P76" s="34" t="b">
        <f t="shared" si="1"/>
        <v>1</v>
      </c>
      <c r="Q76" s="37"/>
      <c r="R76" s="48"/>
      <c r="S76" s="37"/>
      <c r="U76" s="34"/>
      <c r="V76" s="37"/>
      <c r="AF76" s="46">
        <v>490</v>
      </c>
    </row>
    <row r="77" spans="1:32" x14ac:dyDescent="0.3">
      <c r="A77" s="55" t="s">
        <v>770</v>
      </c>
      <c r="B77" s="54" t="s">
        <v>771</v>
      </c>
      <c r="C77" s="40" t="s">
        <v>24</v>
      </c>
      <c r="D77" s="40">
        <v>2</v>
      </c>
      <c r="E77" s="40" t="s">
        <v>22</v>
      </c>
      <c r="F77" s="41" t="s">
        <v>22</v>
      </c>
      <c r="G77" s="42">
        <v>11324.85</v>
      </c>
      <c r="H77" s="43">
        <f>IF(Inventory[[#This Row],[Premium?]]="Y",Inventory[[#This Row],[Cost Price]]*1.25,Inventory[[#This Row],[Cost Price]]*1.18)</f>
        <v>13363.323</v>
      </c>
      <c r="I77" s="43" t="b">
        <f>Inventory[[#This Row],[Num In Stock]]&lt;$S$5</f>
        <v>1</v>
      </c>
      <c r="J77" s="43" t="str">
        <f>IF(Inventory[[#This Row],[Num In Stock]]&lt;$S$5,"YES","NO")</f>
        <v>YES</v>
      </c>
      <c r="K77" s="44" t="b">
        <f>AND(Inventory[[#This Row],[Num In Stock]]&lt;$S$5,Inventory[[#This Row],[On Backorder]]&lt;&gt;"Y")</f>
        <v>1</v>
      </c>
      <c r="L77" s="44" t="str">
        <f>IF(Inventory[[#This Row],[Num In Stock]]&lt;$S$5,IF(Inventory[[#This Row],[On Backorder]]="Y","","YES"),"")</f>
        <v>YES</v>
      </c>
      <c r="M77" s="44" cm="1">
        <f t="array" ref="M77">_xlfn.IFS(Inventory[[#This Row],[Category]]=$Q$9,$R$9,Inventory[[#This Row],[Category]]=$Q$10,$R$10,Inventory[[#This Row],[Category]]=$Q$11,$R$11,Inventory[[#This Row],[Category]]=$Q$12,$R$12)</f>
        <v>10</v>
      </c>
      <c r="N77" s="44">
        <f>INDEX($Q$9:$R$12,MATCH(Inventory[[#This Row],[Category]],$Q$9:$Q$12,0),2)</f>
        <v>10</v>
      </c>
      <c r="O77" s="45">
        <f>_xlfn.XLOOKUP(Inventory[[#This Row],[Category]],$Q$9:$Q$12,$R$9:$R$12,,0)</f>
        <v>10</v>
      </c>
      <c r="P77" s="34" t="b">
        <f t="shared" si="1"/>
        <v>1</v>
      </c>
      <c r="Q77" s="37"/>
      <c r="R77" s="48"/>
      <c r="S77" s="37"/>
      <c r="U77" s="34"/>
      <c r="V77" s="37"/>
      <c r="AF77" s="46">
        <v>655</v>
      </c>
    </row>
    <row r="78" spans="1:32" x14ac:dyDescent="0.3">
      <c r="A78" s="55" t="s">
        <v>772</v>
      </c>
      <c r="B78" s="54" t="s">
        <v>773</v>
      </c>
      <c r="C78" s="40" t="s">
        <v>24</v>
      </c>
      <c r="D78" s="40">
        <v>27</v>
      </c>
      <c r="E78" s="40" t="s">
        <v>22</v>
      </c>
      <c r="F78" s="41" t="s">
        <v>22</v>
      </c>
      <c r="G78" s="42">
        <v>69437.649999999994</v>
      </c>
      <c r="H78" s="43">
        <f>IF(Inventory[[#This Row],[Premium?]]="Y",Inventory[[#This Row],[Cost Price]]*1.25,Inventory[[#This Row],[Cost Price]]*1.18)</f>
        <v>81936.426999999996</v>
      </c>
      <c r="I78" s="43" t="b">
        <f>Inventory[[#This Row],[Num In Stock]]&lt;$S$5</f>
        <v>0</v>
      </c>
      <c r="J78" s="43" t="str">
        <f>IF(Inventory[[#This Row],[Num In Stock]]&lt;$S$5,"YES","NO")</f>
        <v>NO</v>
      </c>
      <c r="K78" s="44" t="b">
        <f>AND(Inventory[[#This Row],[Num In Stock]]&lt;$S$5,Inventory[[#This Row],[On Backorder]]&lt;&gt;"Y")</f>
        <v>0</v>
      </c>
      <c r="L78" s="44" t="str">
        <f>IF(Inventory[[#This Row],[Num In Stock]]&lt;$S$5,IF(Inventory[[#This Row],[On Backorder]]="Y","","YES"),"")</f>
        <v/>
      </c>
      <c r="M78" s="44" cm="1">
        <f t="array" ref="M78">_xlfn.IFS(Inventory[[#This Row],[Category]]=$Q$9,$R$9,Inventory[[#This Row],[Category]]=$Q$10,$R$10,Inventory[[#This Row],[Category]]=$Q$11,$R$11,Inventory[[#This Row],[Category]]=$Q$12,$R$12)</f>
        <v>10</v>
      </c>
      <c r="N78" s="44">
        <f>INDEX($Q$9:$R$12,MATCH(Inventory[[#This Row],[Category]],$Q$9:$Q$12,0),2)</f>
        <v>10</v>
      </c>
      <c r="O78" s="45">
        <f>_xlfn.XLOOKUP(Inventory[[#This Row],[Category]],$Q$9:$Q$12,$R$9:$R$12,,0)</f>
        <v>10</v>
      </c>
      <c r="P78" s="34" t="b">
        <f t="shared" si="1"/>
        <v>1</v>
      </c>
      <c r="Q78" s="37"/>
      <c r="R78" s="48"/>
      <c r="S78" s="37"/>
      <c r="U78" s="34"/>
      <c r="V78" s="37"/>
      <c r="AF78" s="46">
        <v>1315</v>
      </c>
    </row>
    <row r="79" spans="1:32" x14ac:dyDescent="0.3">
      <c r="A79" s="55" t="s">
        <v>768</v>
      </c>
      <c r="B79" s="54" t="s">
        <v>769</v>
      </c>
      <c r="C79" s="40" t="s">
        <v>24</v>
      </c>
      <c r="D79" s="40">
        <v>12</v>
      </c>
      <c r="E79" s="40" t="s">
        <v>22</v>
      </c>
      <c r="F79" s="41" t="s">
        <v>25</v>
      </c>
      <c r="G79" s="42">
        <v>193550.7</v>
      </c>
      <c r="H79" s="43">
        <f>IF(Inventory[[#This Row],[Premium?]]="Y",Inventory[[#This Row],[Cost Price]]*1.25,Inventory[[#This Row],[Cost Price]]*1.18)</f>
        <v>241938.375</v>
      </c>
      <c r="I79" s="43" t="b">
        <f>Inventory[[#This Row],[Num In Stock]]&lt;$S$5</f>
        <v>0</v>
      </c>
      <c r="J79" s="43" t="str">
        <f>IF(Inventory[[#This Row],[Num In Stock]]&lt;$S$5,"YES","NO")</f>
        <v>NO</v>
      </c>
      <c r="K79" s="44" t="b">
        <f>AND(Inventory[[#This Row],[Num In Stock]]&lt;$S$5,Inventory[[#This Row],[On Backorder]]&lt;&gt;"Y")</f>
        <v>0</v>
      </c>
      <c r="L79" s="44" t="str">
        <f>IF(Inventory[[#This Row],[Num In Stock]]&lt;$S$5,IF(Inventory[[#This Row],[On Backorder]]="Y","","YES"),"")</f>
        <v/>
      </c>
      <c r="M79" s="44" cm="1">
        <f t="array" ref="M79">_xlfn.IFS(Inventory[[#This Row],[Category]]=$Q$9,$R$9,Inventory[[#This Row],[Category]]=$Q$10,$R$10,Inventory[[#This Row],[Category]]=$Q$11,$R$11,Inventory[[#This Row],[Category]]=$Q$12,$R$12)</f>
        <v>10</v>
      </c>
      <c r="N79" s="44">
        <f>INDEX($Q$9:$R$12,MATCH(Inventory[[#This Row],[Category]],$Q$9:$Q$12,0),2)</f>
        <v>10</v>
      </c>
      <c r="O79" s="45">
        <f>_xlfn.XLOOKUP(Inventory[[#This Row],[Category]],$Q$9:$Q$12,$R$9:$R$12,,0)</f>
        <v>10</v>
      </c>
      <c r="P79" s="34" t="b">
        <f t="shared" si="1"/>
        <v>1</v>
      </c>
      <c r="Q79" s="37"/>
      <c r="R79" s="48"/>
      <c r="S79" s="37"/>
      <c r="U79" s="34"/>
      <c r="V79" s="37"/>
      <c r="AF79" s="46">
        <v>1315</v>
      </c>
    </row>
    <row r="80" spans="1:32" x14ac:dyDescent="0.3">
      <c r="A80" s="38" t="s">
        <v>242</v>
      </c>
      <c r="B80" s="39" t="s">
        <v>243</v>
      </c>
      <c r="C80" s="40" t="s">
        <v>24</v>
      </c>
      <c r="D80" s="40">
        <v>2</v>
      </c>
      <c r="E80" s="40" t="s">
        <v>22</v>
      </c>
      <c r="F80" s="41" t="s">
        <v>25</v>
      </c>
      <c r="G80" s="42">
        <v>11324.85</v>
      </c>
      <c r="H80" s="43">
        <f>IF(Inventory[[#This Row],[Premium?]]="Y",Inventory[[#This Row],[Cost Price]]*1.25,Inventory[[#This Row],[Cost Price]]*1.18)</f>
        <v>14156.0625</v>
      </c>
      <c r="I80" s="43" t="b">
        <f>Inventory[[#This Row],[Num In Stock]]&lt;$S$5</f>
        <v>1</v>
      </c>
      <c r="J80" s="43" t="str">
        <f>IF(Inventory[[#This Row],[Num In Stock]]&lt;$S$5,"YES","NO")</f>
        <v>YES</v>
      </c>
      <c r="K80" s="44" t="b">
        <f>AND(Inventory[[#This Row],[Num In Stock]]&lt;$S$5,Inventory[[#This Row],[On Backorder]]&lt;&gt;"Y")</f>
        <v>1</v>
      </c>
      <c r="L80" s="44" t="str">
        <f>IF(Inventory[[#This Row],[Num In Stock]]&lt;$S$5,IF(Inventory[[#This Row],[On Backorder]]="Y","","YES"),"")</f>
        <v>YES</v>
      </c>
      <c r="M80" s="44" cm="1">
        <f t="array" ref="M80">_xlfn.IFS(Inventory[[#This Row],[Category]]=$Q$9,$R$9,Inventory[[#This Row],[Category]]=$Q$10,$R$10,Inventory[[#This Row],[Category]]=$Q$11,$R$11,Inventory[[#This Row],[Category]]=$Q$12,$R$12)</f>
        <v>10</v>
      </c>
      <c r="N80" s="44">
        <f>INDEX($Q$9:$R$12,MATCH(Inventory[[#This Row],[Category]],$Q$9:$Q$12,0),2)</f>
        <v>10</v>
      </c>
      <c r="O80" s="45">
        <f>_xlfn.XLOOKUP(Inventory[[#This Row],[Category]],$Q$9:$Q$12,$R$9:$R$12,,0)</f>
        <v>10</v>
      </c>
      <c r="P80" s="34" t="b">
        <f t="shared" si="1"/>
        <v>1</v>
      </c>
      <c r="Q80" s="37"/>
      <c r="R80" s="48"/>
      <c r="S80" s="37"/>
      <c r="U80" s="34"/>
      <c r="V80" s="37"/>
      <c r="AF80" s="46">
        <v>5495</v>
      </c>
    </row>
    <row r="81" spans="1:32" x14ac:dyDescent="0.3">
      <c r="A81" s="38" t="s">
        <v>184</v>
      </c>
      <c r="B81" s="39" t="s">
        <v>185</v>
      </c>
      <c r="C81" s="40" t="s">
        <v>27</v>
      </c>
      <c r="D81" s="40">
        <v>7</v>
      </c>
      <c r="E81" s="40" t="s">
        <v>22</v>
      </c>
      <c r="F81" s="41" t="s">
        <v>25</v>
      </c>
      <c r="G81" s="42">
        <v>8079.75</v>
      </c>
      <c r="H81" s="43">
        <f>IF(Inventory[[#This Row],[Premium?]]="Y",Inventory[[#This Row],[Cost Price]]*1.25,Inventory[[#This Row],[Cost Price]]*1.18)</f>
        <v>10099.6875</v>
      </c>
      <c r="I81" s="43" t="b">
        <f>Inventory[[#This Row],[Num In Stock]]&lt;$S$5</f>
        <v>1</v>
      </c>
      <c r="J81" s="43" t="str">
        <f>IF(Inventory[[#This Row],[Num In Stock]]&lt;$S$5,"YES","NO")</f>
        <v>YES</v>
      </c>
      <c r="K81" s="44" t="b">
        <f>AND(Inventory[[#This Row],[Num In Stock]]&lt;$S$5,Inventory[[#This Row],[On Backorder]]&lt;&gt;"Y")</f>
        <v>1</v>
      </c>
      <c r="L81" s="44" t="str">
        <f>IF(Inventory[[#This Row],[Num In Stock]]&lt;$S$5,IF(Inventory[[#This Row],[On Backorder]]="Y","","YES"),"")</f>
        <v>YES</v>
      </c>
      <c r="M81" s="44" cm="1">
        <f t="array" ref="M81">_xlfn.IFS(Inventory[[#This Row],[Category]]=$Q$9,$R$9,Inventory[[#This Row],[Category]]=$Q$10,$R$10,Inventory[[#This Row],[Category]]=$Q$11,$R$11,Inventory[[#This Row],[Category]]=$Q$12,$R$12)</f>
        <v>15</v>
      </c>
      <c r="N81" s="44">
        <f>INDEX($Q$9:$R$12,MATCH(Inventory[[#This Row],[Category]],$Q$9:$Q$12,0),2)</f>
        <v>15</v>
      </c>
      <c r="O81" s="45">
        <f>_xlfn.XLOOKUP(Inventory[[#This Row],[Category]],$Q$9:$Q$12,$R$9:$R$12,,0)</f>
        <v>15</v>
      </c>
      <c r="P81" s="34" t="b">
        <f t="shared" si="1"/>
        <v>1</v>
      </c>
      <c r="Q81" s="37"/>
      <c r="R81" s="48"/>
      <c r="S81" s="37"/>
      <c r="U81" s="34"/>
      <c r="V81" s="37"/>
      <c r="AF81" s="46">
        <v>5495</v>
      </c>
    </row>
    <row r="82" spans="1:32" x14ac:dyDescent="0.3">
      <c r="A82" s="38" t="s">
        <v>422</v>
      </c>
      <c r="B82" s="39" t="s">
        <v>423</v>
      </c>
      <c r="C82" s="40" t="s">
        <v>24</v>
      </c>
      <c r="D82" s="40">
        <v>13</v>
      </c>
      <c r="E82" s="40" t="s">
        <v>22</v>
      </c>
      <c r="F82" s="41" t="s">
        <v>22</v>
      </c>
      <c r="G82" s="42">
        <v>13722.8</v>
      </c>
      <c r="H82" s="43">
        <f>IF(Inventory[[#This Row],[Premium?]]="Y",Inventory[[#This Row],[Cost Price]]*1.25,Inventory[[#This Row],[Cost Price]]*1.18)</f>
        <v>16192.903999999999</v>
      </c>
      <c r="I82" s="43" t="b">
        <f>Inventory[[#This Row],[Num In Stock]]&lt;$S$5</f>
        <v>0</v>
      </c>
      <c r="J82" s="43" t="str">
        <f>IF(Inventory[[#This Row],[Num In Stock]]&lt;$S$5,"YES","NO")</f>
        <v>NO</v>
      </c>
      <c r="K82" s="44" t="b">
        <f>AND(Inventory[[#This Row],[Num In Stock]]&lt;$S$5,Inventory[[#This Row],[On Backorder]]&lt;&gt;"Y")</f>
        <v>0</v>
      </c>
      <c r="L82" s="44" t="str">
        <f>IF(Inventory[[#This Row],[Num In Stock]]&lt;$S$5,IF(Inventory[[#This Row],[On Backorder]]="Y","","YES"),"")</f>
        <v/>
      </c>
      <c r="M82" s="44" cm="1">
        <f t="array" ref="M82">_xlfn.IFS(Inventory[[#This Row],[Category]]=$Q$9,$R$9,Inventory[[#This Row],[Category]]=$Q$10,$R$10,Inventory[[#This Row],[Category]]=$Q$11,$R$11,Inventory[[#This Row],[Category]]=$Q$12,$R$12)</f>
        <v>10</v>
      </c>
      <c r="N82" s="44">
        <f>INDEX($Q$9:$R$12,MATCH(Inventory[[#This Row],[Category]],$Q$9:$Q$12,0),2)</f>
        <v>10</v>
      </c>
      <c r="O82" s="45">
        <f>_xlfn.XLOOKUP(Inventory[[#This Row],[Category]],$Q$9:$Q$12,$R$9:$R$12,,0)</f>
        <v>10</v>
      </c>
      <c r="P82" s="34" t="b">
        <f t="shared" si="1"/>
        <v>1</v>
      </c>
      <c r="Q82" s="37"/>
      <c r="R82" s="48"/>
      <c r="S82" s="37"/>
      <c r="U82" s="34"/>
      <c r="V82" s="37"/>
      <c r="AF82" s="46">
        <v>5495</v>
      </c>
    </row>
    <row r="83" spans="1:32" x14ac:dyDescent="0.3">
      <c r="A83" s="38" t="s">
        <v>424</v>
      </c>
      <c r="B83" s="39" t="s">
        <v>425</v>
      </c>
      <c r="C83" s="40" t="s">
        <v>24</v>
      </c>
      <c r="D83" s="40">
        <v>10</v>
      </c>
      <c r="E83" s="40" t="s">
        <v>22</v>
      </c>
      <c r="F83" s="41" t="s">
        <v>22</v>
      </c>
      <c r="G83" s="42">
        <v>16318.7</v>
      </c>
      <c r="H83" s="43">
        <f>IF(Inventory[[#This Row],[Premium?]]="Y",Inventory[[#This Row],[Cost Price]]*1.25,Inventory[[#This Row],[Cost Price]]*1.18)</f>
        <v>19256.065999999999</v>
      </c>
      <c r="I83" s="43" t="b">
        <f>Inventory[[#This Row],[Num In Stock]]&lt;$S$5</f>
        <v>0</v>
      </c>
      <c r="J83" s="43" t="str">
        <f>IF(Inventory[[#This Row],[Num In Stock]]&lt;$S$5,"YES","NO")</f>
        <v>NO</v>
      </c>
      <c r="K83" s="44" t="b">
        <f>AND(Inventory[[#This Row],[Num In Stock]]&lt;$S$5,Inventory[[#This Row],[On Backorder]]&lt;&gt;"Y")</f>
        <v>0</v>
      </c>
      <c r="L83" s="44" t="str">
        <f>IF(Inventory[[#This Row],[Num In Stock]]&lt;$S$5,IF(Inventory[[#This Row],[On Backorder]]="Y","","YES"),"")</f>
        <v/>
      </c>
      <c r="M83" s="44" cm="1">
        <f t="array" ref="M83">_xlfn.IFS(Inventory[[#This Row],[Category]]=$Q$9,$R$9,Inventory[[#This Row],[Category]]=$Q$10,$R$10,Inventory[[#This Row],[Category]]=$Q$11,$R$11,Inventory[[#This Row],[Category]]=$Q$12,$R$12)</f>
        <v>10</v>
      </c>
      <c r="N83" s="44">
        <f>INDEX($Q$9:$R$12,MATCH(Inventory[[#This Row],[Category]],$Q$9:$Q$12,0),2)</f>
        <v>10</v>
      </c>
      <c r="O83" s="45">
        <f>_xlfn.XLOOKUP(Inventory[[#This Row],[Category]],$Q$9:$Q$12,$R$9:$R$12,,0)</f>
        <v>10</v>
      </c>
      <c r="P83" s="34" t="b">
        <f t="shared" si="1"/>
        <v>1</v>
      </c>
      <c r="Q83" s="37"/>
      <c r="R83" s="48"/>
      <c r="S83" s="37"/>
      <c r="U83" s="34"/>
      <c r="V83" s="37"/>
      <c r="AF83" s="46">
        <v>5495</v>
      </c>
    </row>
    <row r="84" spans="1:32" x14ac:dyDescent="0.3">
      <c r="A84" s="38" t="s">
        <v>428</v>
      </c>
      <c r="B84" s="39" t="s">
        <v>429</v>
      </c>
      <c r="C84" s="40" t="s">
        <v>28</v>
      </c>
      <c r="D84" s="40">
        <v>2</v>
      </c>
      <c r="E84" s="40" t="s">
        <v>22</v>
      </c>
      <c r="F84" s="41" t="s">
        <v>22</v>
      </c>
      <c r="G84" s="42">
        <v>4526.8500000000004</v>
      </c>
      <c r="H84" s="43">
        <f>IF(Inventory[[#This Row],[Premium?]]="Y",Inventory[[#This Row],[Cost Price]]*1.25,Inventory[[#This Row],[Cost Price]]*1.18)</f>
        <v>5341.683</v>
      </c>
      <c r="I84" s="43" t="b">
        <f>Inventory[[#This Row],[Num In Stock]]&lt;$S$5</f>
        <v>1</v>
      </c>
      <c r="J84" s="43" t="str">
        <f>IF(Inventory[[#This Row],[Num In Stock]]&lt;$S$5,"YES","NO")</f>
        <v>YES</v>
      </c>
      <c r="K84" s="44" t="b">
        <f>AND(Inventory[[#This Row],[Num In Stock]]&lt;$S$5,Inventory[[#This Row],[On Backorder]]&lt;&gt;"Y")</f>
        <v>1</v>
      </c>
      <c r="L84" s="44" t="str">
        <f>IF(Inventory[[#This Row],[Num In Stock]]&lt;$S$5,IF(Inventory[[#This Row],[On Backorder]]="Y","","YES"),"")</f>
        <v>YES</v>
      </c>
      <c r="M84" s="44" cm="1">
        <f t="array" ref="M84">_xlfn.IFS(Inventory[[#This Row],[Category]]=$Q$9,$R$9,Inventory[[#This Row],[Category]]=$Q$10,$R$10,Inventory[[#This Row],[Category]]=$Q$11,$R$11,Inventory[[#This Row],[Category]]=$Q$12,$R$12)</f>
        <v>25</v>
      </c>
      <c r="N84" s="44">
        <f>INDEX($Q$9:$R$12,MATCH(Inventory[[#This Row],[Category]],$Q$9:$Q$12,0),2)</f>
        <v>25</v>
      </c>
      <c r="O84" s="45">
        <f>_xlfn.XLOOKUP(Inventory[[#This Row],[Category]],$Q$9:$Q$12,$R$9:$R$12,,0)</f>
        <v>25</v>
      </c>
      <c r="P84" s="34" t="b">
        <f t="shared" si="1"/>
        <v>1</v>
      </c>
      <c r="Q84" s="37"/>
      <c r="R84" s="48"/>
      <c r="S84" s="37"/>
      <c r="U84" s="34"/>
      <c r="V84" s="37"/>
      <c r="AF84" s="46">
        <v>5495</v>
      </c>
    </row>
    <row r="85" spans="1:32" x14ac:dyDescent="0.3">
      <c r="A85" s="38" t="s">
        <v>430</v>
      </c>
      <c r="B85" s="39" t="s">
        <v>431</v>
      </c>
      <c r="C85" s="40" t="s">
        <v>27</v>
      </c>
      <c r="D85" s="40">
        <v>9</v>
      </c>
      <c r="E85" s="40" t="s">
        <v>22</v>
      </c>
      <c r="F85" s="41" t="s">
        <v>25</v>
      </c>
      <c r="G85" s="42">
        <v>7698.65</v>
      </c>
      <c r="H85" s="43">
        <f>IF(Inventory[[#This Row],[Premium?]]="Y",Inventory[[#This Row],[Cost Price]]*1.25,Inventory[[#This Row],[Cost Price]]*1.18)</f>
        <v>9623.3125</v>
      </c>
      <c r="I85" s="43" t="b">
        <f>Inventory[[#This Row],[Num In Stock]]&lt;$S$5</f>
        <v>1</v>
      </c>
      <c r="J85" s="43" t="str">
        <f>IF(Inventory[[#This Row],[Num In Stock]]&lt;$S$5,"YES","NO")</f>
        <v>YES</v>
      </c>
      <c r="K85" s="44" t="b">
        <f>AND(Inventory[[#This Row],[Num In Stock]]&lt;$S$5,Inventory[[#This Row],[On Backorder]]&lt;&gt;"Y")</f>
        <v>1</v>
      </c>
      <c r="L85" s="44" t="str">
        <f>IF(Inventory[[#This Row],[Num In Stock]]&lt;$S$5,IF(Inventory[[#This Row],[On Backorder]]="Y","","YES"),"")</f>
        <v>YES</v>
      </c>
      <c r="M85" s="44" cm="1">
        <f t="array" ref="M85">_xlfn.IFS(Inventory[[#This Row],[Category]]=$Q$9,$R$9,Inventory[[#This Row],[Category]]=$Q$10,$R$10,Inventory[[#This Row],[Category]]=$Q$11,$R$11,Inventory[[#This Row],[Category]]=$Q$12,$R$12)</f>
        <v>15</v>
      </c>
      <c r="N85" s="44">
        <f>INDEX($Q$9:$R$12,MATCH(Inventory[[#This Row],[Category]],$Q$9:$Q$12,0),2)</f>
        <v>15</v>
      </c>
      <c r="O85" s="45">
        <f>_xlfn.XLOOKUP(Inventory[[#This Row],[Category]],$Q$9:$Q$12,$R$9:$R$12,,0)</f>
        <v>15</v>
      </c>
      <c r="P85" s="34" t="b">
        <f t="shared" si="1"/>
        <v>1</v>
      </c>
      <c r="Q85" s="37"/>
      <c r="R85" s="48"/>
      <c r="S85" s="37"/>
      <c r="U85" s="34"/>
      <c r="V85" s="37"/>
      <c r="AF85" s="46">
        <v>5495</v>
      </c>
    </row>
    <row r="86" spans="1:32" x14ac:dyDescent="0.3">
      <c r="A86" s="38" t="s">
        <v>426</v>
      </c>
      <c r="B86" s="39" t="s">
        <v>427</v>
      </c>
      <c r="C86" s="40" t="s">
        <v>28</v>
      </c>
      <c r="D86" s="40">
        <v>8</v>
      </c>
      <c r="E86" s="40" t="s">
        <v>25</v>
      </c>
      <c r="F86" s="41" t="s">
        <v>22</v>
      </c>
      <c r="G86" s="42">
        <v>2854.8</v>
      </c>
      <c r="H86" s="43">
        <f>IF(Inventory[[#This Row],[Premium?]]="Y",Inventory[[#This Row],[Cost Price]]*1.25,Inventory[[#This Row],[Cost Price]]*1.18)</f>
        <v>3368.6640000000002</v>
      </c>
      <c r="I86" s="43" t="b">
        <f>Inventory[[#This Row],[Num In Stock]]&lt;$S$5</f>
        <v>1</v>
      </c>
      <c r="J86" s="43" t="str">
        <f>IF(Inventory[[#This Row],[Num In Stock]]&lt;$S$5,"YES","NO")</f>
        <v>YES</v>
      </c>
      <c r="K86" s="44" t="b">
        <f>AND(Inventory[[#This Row],[Num In Stock]]&lt;$S$5,Inventory[[#This Row],[On Backorder]]&lt;&gt;"Y")</f>
        <v>0</v>
      </c>
      <c r="L86" s="44" t="str">
        <f>IF(Inventory[[#This Row],[Num In Stock]]&lt;$S$5,IF(Inventory[[#This Row],[On Backorder]]="Y","","YES"),"")</f>
        <v/>
      </c>
      <c r="M86" s="44" cm="1">
        <f t="array" ref="M86">_xlfn.IFS(Inventory[[#This Row],[Category]]=$Q$9,$R$9,Inventory[[#This Row],[Category]]=$Q$10,$R$10,Inventory[[#This Row],[Category]]=$Q$11,$R$11,Inventory[[#This Row],[Category]]=$Q$12,$R$12)</f>
        <v>25</v>
      </c>
      <c r="N86" s="44">
        <f>INDEX($Q$9:$R$12,MATCH(Inventory[[#This Row],[Category]],$Q$9:$Q$12,0),2)</f>
        <v>25</v>
      </c>
      <c r="O86" s="45">
        <f>_xlfn.XLOOKUP(Inventory[[#This Row],[Category]],$Q$9:$Q$12,$R$9:$R$12,,0)</f>
        <v>25</v>
      </c>
      <c r="P86" s="34" t="b">
        <f t="shared" si="1"/>
        <v>1</v>
      </c>
      <c r="Q86" s="37"/>
      <c r="R86" s="48"/>
      <c r="S86" s="37"/>
      <c r="U86" s="34"/>
      <c r="V86" s="37"/>
      <c r="AF86" s="46">
        <v>5495</v>
      </c>
    </row>
    <row r="87" spans="1:32" x14ac:dyDescent="0.3">
      <c r="A87" s="38" t="s">
        <v>436</v>
      </c>
      <c r="B87" s="39" t="s">
        <v>437</v>
      </c>
      <c r="C87" s="40" t="s">
        <v>27</v>
      </c>
      <c r="D87" s="40">
        <v>25</v>
      </c>
      <c r="E87" s="40" t="s">
        <v>22</v>
      </c>
      <c r="F87" s="41" t="s">
        <v>22</v>
      </c>
      <c r="G87" s="42">
        <v>9322.7000000000007</v>
      </c>
      <c r="H87" s="43">
        <f>IF(Inventory[[#This Row],[Premium?]]="Y",Inventory[[#This Row],[Cost Price]]*1.25,Inventory[[#This Row],[Cost Price]]*1.18)</f>
        <v>11000.786</v>
      </c>
      <c r="I87" s="43" t="b">
        <f>Inventory[[#This Row],[Num In Stock]]&lt;$S$5</f>
        <v>0</v>
      </c>
      <c r="J87" s="43" t="str">
        <f>IF(Inventory[[#This Row],[Num In Stock]]&lt;$S$5,"YES","NO")</f>
        <v>NO</v>
      </c>
      <c r="K87" s="44" t="b">
        <f>AND(Inventory[[#This Row],[Num In Stock]]&lt;$S$5,Inventory[[#This Row],[On Backorder]]&lt;&gt;"Y")</f>
        <v>0</v>
      </c>
      <c r="L87" s="44" t="str">
        <f>IF(Inventory[[#This Row],[Num In Stock]]&lt;$S$5,IF(Inventory[[#This Row],[On Backorder]]="Y","","YES"),"")</f>
        <v/>
      </c>
      <c r="M87" s="44" cm="1">
        <f t="array" ref="M87">_xlfn.IFS(Inventory[[#This Row],[Category]]=$Q$9,$R$9,Inventory[[#This Row],[Category]]=$Q$10,$R$10,Inventory[[#This Row],[Category]]=$Q$11,$R$11,Inventory[[#This Row],[Category]]=$Q$12,$R$12)</f>
        <v>15</v>
      </c>
      <c r="N87" s="44">
        <f>INDEX($Q$9:$R$12,MATCH(Inventory[[#This Row],[Category]],$Q$9:$Q$12,0),2)</f>
        <v>15</v>
      </c>
      <c r="O87" s="45">
        <f>_xlfn.XLOOKUP(Inventory[[#This Row],[Category]],$Q$9:$Q$12,$R$9:$R$12,,0)</f>
        <v>15</v>
      </c>
      <c r="P87" s="34" t="b">
        <f t="shared" si="1"/>
        <v>1</v>
      </c>
      <c r="Q87" s="37"/>
      <c r="R87" s="48"/>
      <c r="S87" s="37"/>
      <c r="U87" s="34"/>
      <c r="V87" s="37"/>
      <c r="AF87" s="46">
        <v>4395</v>
      </c>
    </row>
    <row r="88" spans="1:32" x14ac:dyDescent="0.3">
      <c r="A88" s="38" t="s">
        <v>434</v>
      </c>
      <c r="B88" s="39" t="s">
        <v>435</v>
      </c>
      <c r="C88" s="40" t="s">
        <v>24</v>
      </c>
      <c r="D88" s="40">
        <v>17</v>
      </c>
      <c r="E88" s="40" t="s">
        <v>22</v>
      </c>
      <c r="F88" s="41" t="s">
        <v>22</v>
      </c>
      <c r="G88" s="42">
        <v>12184.7</v>
      </c>
      <c r="H88" s="43">
        <f>IF(Inventory[[#This Row],[Premium?]]="Y",Inventory[[#This Row],[Cost Price]]*1.25,Inventory[[#This Row],[Cost Price]]*1.18)</f>
        <v>14377.946</v>
      </c>
      <c r="I88" s="43" t="b">
        <f>Inventory[[#This Row],[Num In Stock]]&lt;$S$5</f>
        <v>0</v>
      </c>
      <c r="J88" s="43" t="str">
        <f>IF(Inventory[[#This Row],[Num In Stock]]&lt;$S$5,"YES","NO")</f>
        <v>NO</v>
      </c>
      <c r="K88" s="44" t="b">
        <f>AND(Inventory[[#This Row],[Num In Stock]]&lt;$S$5,Inventory[[#This Row],[On Backorder]]&lt;&gt;"Y")</f>
        <v>0</v>
      </c>
      <c r="L88" s="44" t="str">
        <f>IF(Inventory[[#This Row],[Num In Stock]]&lt;$S$5,IF(Inventory[[#This Row],[On Backorder]]="Y","","YES"),"")</f>
        <v/>
      </c>
      <c r="M88" s="44" cm="1">
        <f t="array" ref="M88">_xlfn.IFS(Inventory[[#This Row],[Category]]=$Q$9,$R$9,Inventory[[#This Row],[Category]]=$Q$10,$R$10,Inventory[[#This Row],[Category]]=$Q$11,$R$11,Inventory[[#This Row],[Category]]=$Q$12,$R$12)</f>
        <v>10</v>
      </c>
      <c r="N88" s="44">
        <f>INDEX($Q$9:$R$12,MATCH(Inventory[[#This Row],[Category]],$Q$9:$Q$12,0),2)</f>
        <v>10</v>
      </c>
      <c r="O88" s="45">
        <f>_xlfn.XLOOKUP(Inventory[[#This Row],[Category]],$Q$9:$Q$12,$R$9:$R$12,,0)</f>
        <v>10</v>
      </c>
      <c r="P88" s="34" t="b">
        <f t="shared" si="1"/>
        <v>1</v>
      </c>
      <c r="Q88" s="37"/>
      <c r="R88" s="48"/>
      <c r="S88" s="37"/>
      <c r="U88" s="34"/>
      <c r="V88" s="37"/>
      <c r="AF88" s="46">
        <v>5495</v>
      </c>
    </row>
    <row r="89" spans="1:32" x14ac:dyDescent="0.3">
      <c r="A89" s="38" t="s">
        <v>432</v>
      </c>
      <c r="B89" s="39" t="s">
        <v>433</v>
      </c>
      <c r="C89" s="40" t="s">
        <v>27</v>
      </c>
      <c r="D89" s="40">
        <v>8</v>
      </c>
      <c r="E89" s="40" t="s">
        <v>25</v>
      </c>
      <c r="F89" s="41" t="s">
        <v>22</v>
      </c>
      <c r="G89" s="42">
        <v>7626.7</v>
      </c>
      <c r="H89" s="43">
        <f>IF(Inventory[[#This Row],[Premium?]]="Y",Inventory[[#This Row],[Cost Price]]*1.25,Inventory[[#This Row],[Cost Price]]*1.18)</f>
        <v>8999.5059999999994</v>
      </c>
      <c r="I89" s="43" t="b">
        <f>Inventory[[#This Row],[Num In Stock]]&lt;$S$5</f>
        <v>1</v>
      </c>
      <c r="J89" s="43" t="str">
        <f>IF(Inventory[[#This Row],[Num In Stock]]&lt;$S$5,"YES","NO")</f>
        <v>YES</v>
      </c>
      <c r="K89" s="44" t="b">
        <f>AND(Inventory[[#This Row],[Num In Stock]]&lt;$S$5,Inventory[[#This Row],[On Backorder]]&lt;&gt;"Y")</f>
        <v>0</v>
      </c>
      <c r="L89" s="44" t="str">
        <f>IF(Inventory[[#This Row],[Num In Stock]]&lt;$S$5,IF(Inventory[[#This Row],[On Backorder]]="Y","","YES"),"")</f>
        <v/>
      </c>
      <c r="M89" s="44" cm="1">
        <f t="array" ref="M89">_xlfn.IFS(Inventory[[#This Row],[Category]]=$Q$9,$R$9,Inventory[[#This Row],[Category]]=$Q$10,$R$10,Inventory[[#This Row],[Category]]=$Q$11,$R$11,Inventory[[#This Row],[Category]]=$Q$12,$R$12)</f>
        <v>15</v>
      </c>
      <c r="N89" s="44">
        <f>INDEX($Q$9:$R$12,MATCH(Inventory[[#This Row],[Category]],$Q$9:$Q$12,0),2)</f>
        <v>15</v>
      </c>
      <c r="O89" s="45">
        <f>_xlfn.XLOOKUP(Inventory[[#This Row],[Category]],$Q$9:$Q$12,$R$9:$R$12,,0)</f>
        <v>15</v>
      </c>
      <c r="P89" s="34" t="b">
        <f t="shared" si="1"/>
        <v>1</v>
      </c>
      <c r="Q89" s="37"/>
      <c r="R89" s="48"/>
      <c r="S89" s="37"/>
      <c r="U89" s="34"/>
      <c r="V89" s="37"/>
      <c r="AF89" s="46">
        <v>1095</v>
      </c>
    </row>
    <row r="90" spans="1:32" x14ac:dyDescent="0.3">
      <c r="A90" s="38" t="s">
        <v>1024</v>
      </c>
      <c r="B90" s="39" t="s">
        <v>1025</v>
      </c>
      <c r="C90" s="40" t="s">
        <v>24</v>
      </c>
      <c r="D90" s="40">
        <v>23</v>
      </c>
      <c r="E90" s="40" t="s">
        <v>22</v>
      </c>
      <c r="F90" s="41" t="s">
        <v>22</v>
      </c>
      <c r="G90" s="42">
        <v>11071.7</v>
      </c>
      <c r="H90" s="43">
        <f>IF(Inventory[[#This Row],[Premium?]]="Y",Inventory[[#This Row],[Cost Price]]*1.25,Inventory[[#This Row],[Cost Price]]*1.18)</f>
        <v>13064.606</v>
      </c>
      <c r="I90" s="43" t="b">
        <f>Inventory[[#This Row],[Num In Stock]]&lt;$S$5</f>
        <v>0</v>
      </c>
      <c r="J90" s="43" t="str">
        <f>IF(Inventory[[#This Row],[Num In Stock]]&lt;$S$5,"YES","NO")</f>
        <v>NO</v>
      </c>
      <c r="K90" s="44" t="b">
        <f>AND(Inventory[[#This Row],[Num In Stock]]&lt;$S$5,Inventory[[#This Row],[On Backorder]]&lt;&gt;"Y")</f>
        <v>0</v>
      </c>
      <c r="L90" s="44" t="str">
        <f>IF(Inventory[[#This Row],[Num In Stock]]&lt;$S$5,IF(Inventory[[#This Row],[On Backorder]]="Y","","YES"),"")</f>
        <v/>
      </c>
      <c r="M90" s="44" cm="1">
        <f t="array" ref="M90">_xlfn.IFS(Inventory[[#This Row],[Category]]=$Q$9,$R$9,Inventory[[#This Row],[Category]]=$Q$10,$R$10,Inventory[[#This Row],[Category]]=$Q$11,$R$11,Inventory[[#This Row],[Category]]=$Q$12,$R$12)</f>
        <v>10</v>
      </c>
      <c r="N90" s="44">
        <f>INDEX($Q$9:$R$12,MATCH(Inventory[[#This Row],[Category]],$Q$9:$Q$12,0),2)</f>
        <v>10</v>
      </c>
      <c r="O90" s="45">
        <f>_xlfn.XLOOKUP(Inventory[[#This Row],[Category]],$Q$9:$Q$12,$R$9:$R$12,,0)</f>
        <v>10</v>
      </c>
      <c r="P90" s="34" t="b">
        <f t="shared" si="1"/>
        <v>1</v>
      </c>
      <c r="Q90" s="37"/>
      <c r="R90" s="48"/>
      <c r="S90" s="37"/>
      <c r="U90" s="34"/>
      <c r="V90" s="37"/>
      <c r="AF90" s="46">
        <v>4395</v>
      </c>
    </row>
    <row r="91" spans="1:32" x14ac:dyDescent="0.3">
      <c r="A91" s="38" t="s">
        <v>460</v>
      </c>
      <c r="B91" s="39" t="s">
        <v>461</v>
      </c>
      <c r="C91" s="40" t="s">
        <v>29</v>
      </c>
      <c r="D91" s="40">
        <v>14</v>
      </c>
      <c r="E91" s="40" t="s">
        <v>22</v>
      </c>
      <c r="F91" s="41" t="s">
        <v>22</v>
      </c>
      <c r="G91" s="42">
        <v>882.75</v>
      </c>
      <c r="H91" s="43">
        <f>IF(Inventory[[#This Row],[Premium?]]="Y",Inventory[[#This Row],[Cost Price]]*1.25,Inventory[[#This Row],[Cost Price]]*1.18)</f>
        <v>1041.645</v>
      </c>
      <c r="I91" s="43" t="b">
        <f>Inventory[[#This Row],[Num In Stock]]&lt;$S$5</f>
        <v>0</v>
      </c>
      <c r="J91" s="43" t="str">
        <f>IF(Inventory[[#This Row],[Num In Stock]]&lt;$S$5,"YES","NO")</f>
        <v>NO</v>
      </c>
      <c r="K91" s="44" t="b">
        <f>AND(Inventory[[#This Row],[Num In Stock]]&lt;$S$5,Inventory[[#This Row],[On Backorder]]&lt;&gt;"Y")</f>
        <v>0</v>
      </c>
      <c r="L91" s="44" t="str">
        <f>IF(Inventory[[#This Row],[Num In Stock]]&lt;$S$5,IF(Inventory[[#This Row],[On Backorder]]="Y","","YES"),"")</f>
        <v/>
      </c>
      <c r="M91" s="44" cm="1">
        <f t="array" ref="M91">_xlfn.IFS(Inventory[[#This Row],[Category]]=$Q$9,$R$9,Inventory[[#This Row],[Category]]=$Q$10,$R$10,Inventory[[#This Row],[Category]]=$Q$11,$R$11,Inventory[[#This Row],[Category]]=$Q$12,$R$12)</f>
        <v>35</v>
      </c>
      <c r="N91" s="44">
        <f>INDEX($Q$9:$R$12,MATCH(Inventory[[#This Row],[Category]],$Q$9:$Q$12,0),2)</f>
        <v>35</v>
      </c>
      <c r="O91" s="45">
        <f>_xlfn.XLOOKUP(Inventory[[#This Row],[Category]],$Q$9:$Q$12,$R$9:$R$12,,0)</f>
        <v>35</v>
      </c>
      <c r="P91" s="34" t="b">
        <f t="shared" si="1"/>
        <v>1</v>
      </c>
      <c r="Q91" s="37"/>
      <c r="R91" s="48"/>
      <c r="S91" s="37"/>
      <c r="U91" s="34"/>
      <c r="V91" s="37"/>
      <c r="AF91" s="46">
        <v>1095</v>
      </c>
    </row>
    <row r="92" spans="1:32" x14ac:dyDescent="0.3">
      <c r="A92" s="38" t="s">
        <v>480</v>
      </c>
      <c r="B92" s="39" t="s">
        <v>481</v>
      </c>
      <c r="C92" s="40" t="s">
        <v>24</v>
      </c>
      <c r="D92" s="40">
        <v>30</v>
      </c>
      <c r="E92" s="40" t="s">
        <v>22</v>
      </c>
      <c r="F92" s="41" t="s">
        <v>22</v>
      </c>
      <c r="G92" s="42">
        <v>20182.849999999999</v>
      </c>
      <c r="H92" s="43">
        <f>IF(Inventory[[#This Row],[Premium?]]="Y",Inventory[[#This Row],[Cost Price]]*1.25,Inventory[[#This Row],[Cost Price]]*1.18)</f>
        <v>23815.762999999995</v>
      </c>
      <c r="I92" s="43" t="b">
        <f>Inventory[[#This Row],[Num In Stock]]&lt;$S$5</f>
        <v>0</v>
      </c>
      <c r="J92" s="43" t="str">
        <f>IF(Inventory[[#This Row],[Num In Stock]]&lt;$S$5,"YES","NO")</f>
        <v>NO</v>
      </c>
      <c r="K92" s="44" t="b">
        <f>AND(Inventory[[#This Row],[Num In Stock]]&lt;$S$5,Inventory[[#This Row],[On Backorder]]&lt;&gt;"Y")</f>
        <v>0</v>
      </c>
      <c r="L92" s="44" t="str">
        <f>IF(Inventory[[#This Row],[Num In Stock]]&lt;$S$5,IF(Inventory[[#This Row],[On Backorder]]="Y","","YES"),"")</f>
        <v/>
      </c>
      <c r="M92" s="44" cm="1">
        <f t="array" ref="M92">_xlfn.IFS(Inventory[[#This Row],[Category]]=$Q$9,$R$9,Inventory[[#This Row],[Category]]=$Q$10,$R$10,Inventory[[#This Row],[Category]]=$Q$11,$R$11,Inventory[[#This Row],[Category]]=$Q$12,$R$12)</f>
        <v>10</v>
      </c>
      <c r="N92" s="44">
        <f>INDEX($Q$9:$R$12,MATCH(Inventory[[#This Row],[Category]],$Q$9:$Q$12,0),2)</f>
        <v>10</v>
      </c>
      <c r="O92" s="45">
        <f>_xlfn.XLOOKUP(Inventory[[#This Row],[Category]],$Q$9:$Q$12,$R$9:$R$12,,0)</f>
        <v>10</v>
      </c>
      <c r="P92" s="34" t="b">
        <f t="shared" si="1"/>
        <v>1</v>
      </c>
      <c r="Q92" s="37"/>
      <c r="R92" s="48"/>
      <c r="S92" s="37"/>
      <c r="U92" s="34"/>
      <c r="V92" s="37"/>
      <c r="AF92" s="46">
        <v>1645</v>
      </c>
    </row>
    <row r="93" spans="1:32" x14ac:dyDescent="0.3">
      <c r="A93" s="38" t="s">
        <v>450</v>
      </c>
      <c r="B93" s="39" t="s">
        <v>451</v>
      </c>
      <c r="C93" s="40" t="s">
        <v>29</v>
      </c>
      <c r="D93" s="40">
        <v>15</v>
      </c>
      <c r="E93" s="40" t="s">
        <v>22</v>
      </c>
      <c r="F93" s="41" t="s">
        <v>22</v>
      </c>
      <c r="G93" s="42">
        <v>1149.75</v>
      </c>
      <c r="H93" s="43">
        <f>IF(Inventory[[#This Row],[Premium?]]="Y",Inventory[[#This Row],[Cost Price]]*1.25,Inventory[[#This Row],[Cost Price]]*1.18)</f>
        <v>1356.7049999999999</v>
      </c>
      <c r="I93" s="43" t="b">
        <f>Inventory[[#This Row],[Num In Stock]]&lt;$S$5</f>
        <v>0</v>
      </c>
      <c r="J93" s="43" t="str">
        <f>IF(Inventory[[#This Row],[Num In Stock]]&lt;$S$5,"YES","NO")</f>
        <v>NO</v>
      </c>
      <c r="K93" s="44" t="b">
        <f>AND(Inventory[[#This Row],[Num In Stock]]&lt;$S$5,Inventory[[#This Row],[On Backorder]]&lt;&gt;"Y")</f>
        <v>0</v>
      </c>
      <c r="L93" s="44" t="str">
        <f>IF(Inventory[[#This Row],[Num In Stock]]&lt;$S$5,IF(Inventory[[#This Row],[On Backorder]]="Y","","YES"),"")</f>
        <v/>
      </c>
      <c r="M93" s="44" cm="1">
        <f t="array" ref="M93">_xlfn.IFS(Inventory[[#This Row],[Category]]=$Q$9,$R$9,Inventory[[#This Row],[Category]]=$Q$10,$R$10,Inventory[[#This Row],[Category]]=$Q$11,$R$11,Inventory[[#This Row],[Category]]=$Q$12,$R$12)</f>
        <v>35</v>
      </c>
      <c r="N93" s="44">
        <f>INDEX($Q$9:$R$12,MATCH(Inventory[[#This Row],[Category]],$Q$9:$Q$12,0),2)</f>
        <v>35</v>
      </c>
      <c r="O93" s="45">
        <f>_xlfn.XLOOKUP(Inventory[[#This Row],[Category]],$Q$9:$Q$12,$R$9:$R$12,,0)</f>
        <v>35</v>
      </c>
      <c r="P93" s="34" t="b">
        <f t="shared" si="1"/>
        <v>1</v>
      </c>
      <c r="Q93" s="37"/>
      <c r="R93" s="48"/>
      <c r="S93" s="37"/>
      <c r="U93" s="34"/>
      <c r="V93" s="37"/>
      <c r="AF93" s="46">
        <v>1095</v>
      </c>
    </row>
    <row r="94" spans="1:32" x14ac:dyDescent="0.3">
      <c r="A94" s="38" t="s">
        <v>448</v>
      </c>
      <c r="B94" s="39" t="s">
        <v>449</v>
      </c>
      <c r="C94" s="40" t="s">
        <v>29</v>
      </c>
      <c r="D94" s="40">
        <v>25</v>
      </c>
      <c r="E94" s="40" t="s">
        <v>22</v>
      </c>
      <c r="F94" s="41" t="s">
        <v>22</v>
      </c>
      <c r="G94" s="42">
        <v>1116.9000000000001</v>
      </c>
      <c r="H94" s="43">
        <f>IF(Inventory[[#This Row],[Premium?]]="Y",Inventory[[#This Row],[Cost Price]]*1.25,Inventory[[#This Row],[Cost Price]]*1.18)</f>
        <v>1317.942</v>
      </c>
      <c r="I94" s="43" t="b">
        <f>Inventory[[#This Row],[Num In Stock]]&lt;$S$5</f>
        <v>0</v>
      </c>
      <c r="J94" s="43" t="str">
        <f>IF(Inventory[[#This Row],[Num In Stock]]&lt;$S$5,"YES","NO")</f>
        <v>NO</v>
      </c>
      <c r="K94" s="44" t="b">
        <f>AND(Inventory[[#This Row],[Num In Stock]]&lt;$S$5,Inventory[[#This Row],[On Backorder]]&lt;&gt;"Y")</f>
        <v>0</v>
      </c>
      <c r="L94" s="44" t="str">
        <f>IF(Inventory[[#This Row],[Num In Stock]]&lt;$S$5,IF(Inventory[[#This Row],[On Backorder]]="Y","","YES"),"")</f>
        <v/>
      </c>
      <c r="M94" s="44" cm="1">
        <f t="array" ref="M94">_xlfn.IFS(Inventory[[#This Row],[Category]]=$Q$9,$R$9,Inventory[[#This Row],[Category]]=$Q$10,$R$10,Inventory[[#This Row],[Category]]=$Q$11,$R$11,Inventory[[#This Row],[Category]]=$Q$12,$R$12)</f>
        <v>35</v>
      </c>
      <c r="N94" s="44">
        <f>INDEX($Q$9:$R$12,MATCH(Inventory[[#This Row],[Category]],$Q$9:$Q$12,0),2)</f>
        <v>35</v>
      </c>
      <c r="O94" s="45">
        <f>_xlfn.XLOOKUP(Inventory[[#This Row],[Category]],$Q$9:$Q$12,$R$9:$R$12,,0)</f>
        <v>35</v>
      </c>
      <c r="P94" s="34" t="b">
        <f t="shared" si="1"/>
        <v>1</v>
      </c>
      <c r="Q94" s="37"/>
      <c r="R94" s="48"/>
      <c r="S94" s="37"/>
      <c r="U94" s="34"/>
      <c r="V94" s="37"/>
      <c r="AF94" s="46">
        <v>1425</v>
      </c>
    </row>
    <row r="95" spans="1:32" x14ac:dyDescent="0.3">
      <c r="A95" s="38" t="s">
        <v>482</v>
      </c>
      <c r="B95" s="39" t="s">
        <v>483</v>
      </c>
      <c r="C95" s="40" t="s">
        <v>24</v>
      </c>
      <c r="D95" s="40">
        <v>14</v>
      </c>
      <c r="E95" s="40" t="s">
        <v>22</v>
      </c>
      <c r="F95" s="41" t="s">
        <v>25</v>
      </c>
      <c r="G95" s="42">
        <v>30594.9</v>
      </c>
      <c r="H95" s="43">
        <f>IF(Inventory[[#This Row],[Premium?]]="Y",Inventory[[#This Row],[Cost Price]]*1.25,Inventory[[#This Row],[Cost Price]]*1.18)</f>
        <v>38243.625</v>
      </c>
      <c r="I95" s="43" t="b">
        <f>Inventory[[#This Row],[Num In Stock]]&lt;$S$5</f>
        <v>0</v>
      </c>
      <c r="J95" s="43" t="str">
        <f>IF(Inventory[[#This Row],[Num In Stock]]&lt;$S$5,"YES","NO")</f>
        <v>NO</v>
      </c>
      <c r="K95" s="44" t="b">
        <f>AND(Inventory[[#This Row],[Num In Stock]]&lt;$S$5,Inventory[[#This Row],[On Backorder]]&lt;&gt;"Y")</f>
        <v>0</v>
      </c>
      <c r="L95" s="44" t="str">
        <f>IF(Inventory[[#This Row],[Num In Stock]]&lt;$S$5,IF(Inventory[[#This Row],[On Backorder]]="Y","","YES"),"")</f>
        <v/>
      </c>
      <c r="M95" s="44" cm="1">
        <f t="array" ref="M95">_xlfn.IFS(Inventory[[#This Row],[Category]]=$Q$9,$R$9,Inventory[[#This Row],[Category]]=$Q$10,$R$10,Inventory[[#This Row],[Category]]=$Q$11,$R$11,Inventory[[#This Row],[Category]]=$Q$12,$R$12)</f>
        <v>10</v>
      </c>
      <c r="N95" s="44">
        <f>INDEX($Q$9:$R$12,MATCH(Inventory[[#This Row],[Category]],$Q$9:$Q$12,0),2)</f>
        <v>10</v>
      </c>
      <c r="O95" s="45">
        <f>_xlfn.XLOOKUP(Inventory[[#This Row],[Category]],$Q$9:$Q$12,$R$9:$R$12,,0)</f>
        <v>10</v>
      </c>
      <c r="P95" s="34" t="b">
        <f t="shared" si="1"/>
        <v>1</v>
      </c>
      <c r="Q95" s="37"/>
      <c r="R95" s="48"/>
      <c r="S95" s="37"/>
      <c r="U95" s="34"/>
      <c r="V95" s="37"/>
      <c r="AF95" s="46">
        <v>1975</v>
      </c>
    </row>
    <row r="96" spans="1:32" x14ac:dyDescent="0.3">
      <c r="A96" s="38" t="s">
        <v>458</v>
      </c>
      <c r="B96" s="39" t="s">
        <v>459</v>
      </c>
      <c r="C96" s="40" t="s">
        <v>24</v>
      </c>
      <c r="D96" s="40">
        <v>17</v>
      </c>
      <c r="E96" s="40" t="s">
        <v>22</v>
      </c>
      <c r="F96" s="41" t="s">
        <v>25</v>
      </c>
      <c r="G96" s="42">
        <v>30596.65</v>
      </c>
      <c r="H96" s="43">
        <f>IF(Inventory[[#This Row],[Premium?]]="Y",Inventory[[#This Row],[Cost Price]]*1.25,Inventory[[#This Row],[Cost Price]]*1.18)</f>
        <v>38245.8125</v>
      </c>
      <c r="I96" s="43" t="b">
        <f>Inventory[[#This Row],[Num In Stock]]&lt;$S$5</f>
        <v>0</v>
      </c>
      <c r="J96" s="43" t="str">
        <f>IF(Inventory[[#This Row],[Num In Stock]]&lt;$S$5,"YES","NO")</f>
        <v>NO</v>
      </c>
      <c r="K96" s="44" t="b">
        <f>AND(Inventory[[#This Row],[Num In Stock]]&lt;$S$5,Inventory[[#This Row],[On Backorder]]&lt;&gt;"Y")</f>
        <v>0</v>
      </c>
      <c r="L96" s="44" t="str">
        <f>IF(Inventory[[#This Row],[Num In Stock]]&lt;$S$5,IF(Inventory[[#This Row],[On Backorder]]="Y","","YES"),"")</f>
        <v/>
      </c>
      <c r="M96" s="44" cm="1">
        <f t="array" ref="M96">_xlfn.IFS(Inventory[[#This Row],[Category]]=$Q$9,$R$9,Inventory[[#This Row],[Category]]=$Q$10,$R$10,Inventory[[#This Row],[Category]]=$Q$11,$R$11,Inventory[[#This Row],[Category]]=$Q$12,$R$12)</f>
        <v>10</v>
      </c>
      <c r="N96" s="44">
        <f>INDEX($Q$9:$R$12,MATCH(Inventory[[#This Row],[Category]],$Q$9:$Q$12,0),2)</f>
        <v>10</v>
      </c>
      <c r="O96" s="45">
        <f>_xlfn.XLOOKUP(Inventory[[#This Row],[Category]],$Q$9:$Q$12,$R$9:$R$12,,0)</f>
        <v>10</v>
      </c>
      <c r="P96" s="34" t="b">
        <f t="shared" si="1"/>
        <v>1</v>
      </c>
      <c r="Q96" s="37"/>
      <c r="R96" s="48"/>
      <c r="S96" s="37"/>
      <c r="U96" s="34"/>
      <c r="V96" s="37"/>
      <c r="AF96" s="46">
        <v>55</v>
      </c>
    </row>
    <row r="97" spans="1:32" x14ac:dyDescent="0.3">
      <c r="A97" s="38" t="s">
        <v>478</v>
      </c>
      <c r="B97" s="39" t="s">
        <v>479</v>
      </c>
      <c r="C97" s="40" t="s">
        <v>24</v>
      </c>
      <c r="D97" s="40">
        <v>20</v>
      </c>
      <c r="E97" s="40" t="s">
        <v>22</v>
      </c>
      <c r="F97" s="41" t="s">
        <v>22</v>
      </c>
      <c r="G97" s="42">
        <v>41606.85</v>
      </c>
      <c r="H97" s="43">
        <f>IF(Inventory[[#This Row],[Premium?]]="Y",Inventory[[#This Row],[Cost Price]]*1.25,Inventory[[#This Row],[Cost Price]]*1.18)</f>
        <v>49096.082999999999</v>
      </c>
      <c r="I97" s="43" t="b">
        <f>Inventory[[#This Row],[Num In Stock]]&lt;$S$5</f>
        <v>0</v>
      </c>
      <c r="J97" s="43" t="str">
        <f>IF(Inventory[[#This Row],[Num In Stock]]&lt;$S$5,"YES","NO")</f>
        <v>NO</v>
      </c>
      <c r="K97" s="44" t="b">
        <f>AND(Inventory[[#This Row],[Num In Stock]]&lt;$S$5,Inventory[[#This Row],[On Backorder]]&lt;&gt;"Y")</f>
        <v>0</v>
      </c>
      <c r="L97" s="44" t="str">
        <f>IF(Inventory[[#This Row],[Num In Stock]]&lt;$S$5,IF(Inventory[[#This Row],[On Backorder]]="Y","","YES"),"")</f>
        <v/>
      </c>
      <c r="M97" s="44" cm="1">
        <f t="array" ref="M97">_xlfn.IFS(Inventory[[#This Row],[Category]]=$Q$9,$R$9,Inventory[[#This Row],[Category]]=$Q$10,$R$10,Inventory[[#This Row],[Category]]=$Q$11,$R$11,Inventory[[#This Row],[Category]]=$Q$12,$R$12)</f>
        <v>10</v>
      </c>
      <c r="N97" s="44">
        <f>INDEX($Q$9:$R$12,MATCH(Inventory[[#This Row],[Category]],$Q$9:$Q$12,0),2)</f>
        <v>10</v>
      </c>
      <c r="O97" s="45">
        <f>_xlfn.XLOOKUP(Inventory[[#This Row],[Category]],$Q$9:$Q$12,$R$9:$R$12,,0)</f>
        <v>10</v>
      </c>
      <c r="P97" s="34" t="b">
        <f t="shared" si="1"/>
        <v>1</v>
      </c>
      <c r="Q97" s="37"/>
      <c r="R97" s="48"/>
      <c r="S97" s="37"/>
      <c r="U97" s="34"/>
      <c r="V97" s="37"/>
      <c r="AF97" s="46">
        <v>1370</v>
      </c>
    </row>
    <row r="98" spans="1:32" x14ac:dyDescent="0.3">
      <c r="A98" s="38" t="s">
        <v>456</v>
      </c>
      <c r="B98" s="39" t="s">
        <v>457</v>
      </c>
      <c r="C98" s="40" t="s">
        <v>29</v>
      </c>
      <c r="D98" s="40">
        <v>27</v>
      </c>
      <c r="E98" s="40" t="s">
        <v>22</v>
      </c>
      <c r="F98" s="41" t="s">
        <v>25</v>
      </c>
      <c r="G98" s="42">
        <v>583.15</v>
      </c>
      <c r="H98" s="43">
        <f>IF(Inventory[[#This Row],[Premium?]]="Y",Inventory[[#This Row],[Cost Price]]*1.25,Inventory[[#This Row],[Cost Price]]*1.18)</f>
        <v>728.9375</v>
      </c>
      <c r="I98" s="43" t="b">
        <f>Inventory[[#This Row],[Num In Stock]]&lt;$S$5</f>
        <v>0</v>
      </c>
      <c r="J98" s="43" t="str">
        <f>IF(Inventory[[#This Row],[Num In Stock]]&lt;$S$5,"YES","NO")</f>
        <v>NO</v>
      </c>
      <c r="K98" s="44" t="b">
        <f>AND(Inventory[[#This Row],[Num In Stock]]&lt;$S$5,Inventory[[#This Row],[On Backorder]]&lt;&gt;"Y")</f>
        <v>0</v>
      </c>
      <c r="L98" s="44" t="str">
        <f>IF(Inventory[[#This Row],[Num In Stock]]&lt;$S$5,IF(Inventory[[#This Row],[On Backorder]]="Y","","YES"),"")</f>
        <v/>
      </c>
      <c r="M98" s="44" cm="1">
        <f t="array" ref="M98">_xlfn.IFS(Inventory[[#This Row],[Category]]=$Q$9,$R$9,Inventory[[#This Row],[Category]]=$Q$10,$R$10,Inventory[[#This Row],[Category]]=$Q$11,$R$11,Inventory[[#This Row],[Category]]=$Q$12,$R$12)</f>
        <v>35</v>
      </c>
      <c r="N98" s="44">
        <f>INDEX($Q$9:$R$12,MATCH(Inventory[[#This Row],[Category]],$Q$9:$Q$12,0),2)</f>
        <v>35</v>
      </c>
      <c r="O98" s="45">
        <f>_xlfn.XLOOKUP(Inventory[[#This Row],[Category]],$Q$9:$Q$12,$R$9:$R$12,,0)</f>
        <v>35</v>
      </c>
      <c r="P98" s="34" t="b">
        <f t="shared" si="1"/>
        <v>1</v>
      </c>
      <c r="Q98" s="37"/>
      <c r="R98" s="48"/>
      <c r="S98" s="37"/>
      <c r="U98" s="34"/>
      <c r="V98" s="37"/>
      <c r="AF98" s="46">
        <v>2745</v>
      </c>
    </row>
    <row r="99" spans="1:32" x14ac:dyDescent="0.3">
      <c r="A99" s="55" t="s">
        <v>1124</v>
      </c>
      <c r="B99" s="58" t="s">
        <v>1125</v>
      </c>
      <c r="C99" s="40" t="s">
        <v>29</v>
      </c>
      <c r="D99" s="40">
        <v>26</v>
      </c>
      <c r="E99" s="40" t="s">
        <v>22</v>
      </c>
      <c r="F99" s="41" t="s">
        <v>22</v>
      </c>
      <c r="G99" s="42">
        <v>565.47</v>
      </c>
      <c r="H99" s="43">
        <f>IF(Inventory[[#This Row],[Premium?]]="Y",Inventory[[#This Row],[Cost Price]]*1.25,Inventory[[#This Row],[Cost Price]]*1.18)</f>
        <v>667.25459999999998</v>
      </c>
      <c r="I99" s="43" t="b">
        <f>Inventory[[#This Row],[Num In Stock]]&lt;$S$5</f>
        <v>0</v>
      </c>
      <c r="J99" s="43" t="str">
        <f>IF(Inventory[[#This Row],[Num In Stock]]&lt;$S$5,"YES","NO")</f>
        <v>NO</v>
      </c>
      <c r="K99" s="44" t="b">
        <f>AND(Inventory[[#This Row],[Num In Stock]]&lt;$S$5,Inventory[[#This Row],[On Backorder]]&lt;&gt;"Y")</f>
        <v>0</v>
      </c>
      <c r="L99" s="44" t="str">
        <f>IF(Inventory[[#This Row],[Num In Stock]]&lt;$S$5,IF(Inventory[[#This Row],[On Backorder]]="Y","","YES"),"")</f>
        <v/>
      </c>
      <c r="M99" s="44" cm="1">
        <f t="array" ref="M99">_xlfn.IFS(Inventory[[#This Row],[Category]]=$Q$9,$R$9,Inventory[[#This Row],[Category]]=$Q$10,$R$10,Inventory[[#This Row],[Category]]=$Q$11,$R$11,Inventory[[#This Row],[Category]]=$Q$12,$R$12)</f>
        <v>35</v>
      </c>
      <c r="N99" s="44">
        <f>INDEX($Q$9:$R$12,MATCH(Inventory[[#This Row],[Category]],$Q$9:$Q$12,0),2)</f>
        <v>35</v>
      </c>
      <c r="O99" s="45">
        <f>_xlfn.XLOOKUP(Inventory[[#This Row],[Category]],$Q$9:$Q$12,$R$9:$R$12,,0)</f>
        <v>35</v>
      </c>
      <c r="P99" s="34" t="b">
        <f t="shared" si="1"/>
        <v>1</v>
      </c>
      <c r="Q99" s="37"/>
      <c r="R99" s="48"/>
      <c r="S99" s="37"/>
      <c r="U99" s="34"/>
      <c r="V99" s="37"/>
      <c r="AF99" s="46">
        <v>17595</v>
      </c>
    </row>
    <row r="100" spans="1:32" x14ac:dyDescent="0.3">
      <c r="A100" s="38" t="s">
        <v>1028</v>
      </c>
      <c r="B100" s="39" t="s">
        <v>1029</v>
      </c>
      <c r="C100" s="40" t="s">
        <v>27</v>
      </c>
      <c r="D100" s="40">
        <v>0</v>
      </c>
      <c r="E100" s="40" t="s">
        <v>22</v>
      </c>
      <c r="F100" s="41" t="s">
        <v>22</v>
      </c>
      <c r="G100" s="42">
        <v>7430.8</v>
      </c>
      <c r="H100" s="43">
        <f>IF(Inventory[[#This Row],[Premium?]]="Y",Inventory[[#This Row],[Cost Price]]*1.25,Inventory[[#This Row],[Cost Price]]*1.18)</f>
        <v>8768.3439999999991</v>
      </c>
      <c r="I100" s="43" t="b">
        <f>Inventory[[#This Row],[Num In Stock]]&lt;$S$5</f>
        <v>1</v>
      </c>
      <c r="J100" s="43" t="str">
        <f>IF(Inventory[[#This Row],[Num In Stock]]&lt;$S$5,"YES","NO")</f>
        <v>YES</v>
      </c>
      <c r="K100" s="44" t="b">
        <f>AND(Inventory[[#This Row],[Num In Stock]]&lt;$S$5,Inventory[[#This Row],[On Backorder]]&lt;&gt;"Y")</f>
        <v>1</v>
      </c>
      <c r="L100" s="44" t="str">
        <f>IF(Inventory[[#This Row],[Num In Stock]]&lt;$S$5,IF(Inventory[[#This Row],[On Backorder]]="Y","","YES"),"")</f>
        <v>YES</v>
      </c>
      <c r="M100" s="44" cm="1">
        <f t="array" ref="M100">_xlfn.IFS(Inventory[[#This Row],[Category]]=$Q$9,$R$9,Inventory[[#This Row],[Category]]=$Q$10,$R$10,Inventory[[#This Row],[Category]]=$Q$11,$R$11,Inventory[[#This Row],[Category]]=$Q$12,$R$12)</f>
        <v>15</v>
      </c>
      <c r="N100" s="44">
        <f>INDEX($Q$9:$R$12,MATCH(Inventory[[#This Row],[Category]],$Q$9:$Q$12,0),2)</f>
        <v>15</v>
      </c>
      <c r="O100" s="45">
        <f>_xlfn.XLOOKUP(Inventory[[#This Row],[Category]],$Q$9:$Q$12,$R$9:$R$12,,0)</f>
        <v>15</v>
      </c>
      <c r="P100" s="34" t="b">
        <f t="shared" si="1"/>
        <v>1</v>
      </c>
      <c r="Q100" s="37"/>
      <c r="R100" s="48"/>
      <c r="S100" s="37"/>
      <c r="U100" s="34"/>
      <c r="V100" s="37"/>
      <c r="AF100" s="46">
        <v>21995</v>
      </c>
    </row>
    <row r="101" spans="1:32" x14ac:dyDescent="0.3">
      <c r="A101" s="38" t="s">
        <v>452</v>
      </c>
      <c r="B101" s="39" t="s">
        <v>453</v>
      </c>
      <c r="C101" s="40" t="s">
        <v>24</v>
      </c>
      <c r="D101" s="40">
        <v>2</v>
      </c>
      <c r="E101" s="40" t="s">
        <v>25</v>
      </c>
      <c r="F101" s="41" t="s">
        <v>25</v>
      </c>
      <c r="G101" s="42">
        <v>40419.75</v>
      </c>
      <c r="H101" s="43">
        <f>IF(Inventory[[#This Row],[Premium?]]="Y",Inventory[[#This Row],[Cost Price]]*1.25,Inventory[[#This Row],[Cost Price]]*1.18)</f>
        <v>50524.6875</v>
      </c>
      <c r="I101" s="43" t="b">
        <f>Inventory[[#This Row],[Num In Stock]]&lt;$S$5</f>
        <v>1</v>
      </c>
      <c r="J101" s="43" t="str">
        <f>IF(Inventory[[#This Row],[Num In Stock]]&lt;$S$5,"YES","NO")</f>
        <v>YES</v>
      </c>
      <c r="K101" s="44" t="b">
        <f>AND(Inventory[[#This Row],[Num In Stock]]&lt;$S$5,Inventory[[#This Row],[On Backorder]]&lt;&gt;"Y")</f>
        <v>0</v>
      </c>
      <c r="L101" s="44" t="str">
        <f>IF(Inventory[[#This Row],[Num In Stock]]&lt;$S$5,IF(Inventory[[#This Row],[On Backorder]]="Y","","YES"),"")</f>
        <v/>
      </c>
      <c r="M101" s="44" cm="1">
        <f t="array" ref="M101">_xlfn.IFS(Inventory[[#This Row],[Category]]=$Q$9,$R$9,Inventory[[#This Row],[Category]]=$Q$10,$R$10,Inventory[[#This Row],[Category]]=$Q$11,$R$11,Inventory[[#This Row],[Category]]=$Q$12,$R$12)</f>
        <v>10</v>
      </c>
      <c r="N101" s="44">
        <f>INDEX($Q$9:$R$12,MATCH(Inventory[[#This Row],[Category]],$Q$9:$Q$12,0),2)</f>
        <v>10</v>
      </c>
      <c r="O101" s="45">
        <f>_xlfn.XLOOKUP(Inventory[[#This Row],[Category]],$Q$9:$Q$12,$R$9:$R$12,,0)</f>
        <v>10</v>
      </c>
      <c r="P101" s="34" t="b">
        <f t="shared" si="1"/>
        <v>1</v>
      </c>
      <c r="Q101" s="37"/>
      <c r="R101" s="48"/>
      <c r="S101" s="37"/>
      <c r="U101" s="34"/>
      <c r="V101" s="37"/>
      <c r="AF101" s="46">
        <v>21995</v>
      </c>
    </row>
    <row r="102" spans="1:32" x14ac:dyDescent="0.3">
      <c r="A102" s="38" t="s">
        <v>454</v>
      </c>
      <c r="B102" s="39" t="s">
        <v>455</v>
      </c>
      <c r="C102" s="40" t="s">
        <v>24</v>
      </c>
      <c r="D102" s="40">
        <v>20</v>
      </c>
      <c r="E102" s="40" t="s">
        <v>22</v>
      </c>
      <c r="F102" s="41" t="s">
        <v>22</v>
      </c>
      <c r="G102" s="42">
        <v>19442.8</v>
      </c>
      <c r="H102" s="43">
        <f>IF(Inventory[[#This Row],[Premium?]]="Y",Inventory[[#This Row],[Cost Price]]*1.25,Inventory[[#This Row],[Cost Price]]*1.18)</f>
        <v>22942.503999999997</v>
      </c>
      <c r="I102" s="43" t="b">
        <f>Inventory[[#This Row],[Num In Stock]]&lt;$S$5</f>
        <v>0</v>
      </c>
      <c r="J102" s="43" t="str">
        <f>IF(Inventory[[#This Row],[Num In Stock]]&lt;$S$5,"YES","NO")</f>
        <v>NO</v>
      </c>
      <c r="K102" s="44" t="b">
        <f>AND(Inventory[[#This Row],[Num In Stock]]&lt;$S$5,Inventory[[#This Row],[On Backorder]]&lt;&gt;"Y")</f>
        <v>0</v>
      </c>
      <c r="L102" s="44" t="str">
        <f>IF(Inventory[[#This Row],[Num In Stock]]&lt;$S$5,IF(Inventory[[#This Row],[On Backorder]]="Y","","YES"),"")</f>
        <v/>
      </c>
      <c r="M102" s="44" cm="1">
        <f t="array" ref="M102">_xlfn.IFS(Inventory[[#This Row],[Category]]=$Q$9,$R$9,Inventory[[#This Row],[Category]]=$Q$10,$R$10,Inventory[[#This Row],[Category]]=$Q$11,$R$11,Inventory[[#This Row],[Category]]=$Q$12,$R$12)</f>
        <v>10</v>
      </c>
      <c r="N102" s="44">
        <f>INDEX($Q$9:$R$12,MATCH(Inventory[[#This Row],[Category]],$Q$9:$Q$12,0),2)</f>
        <v>10</v>
      </c>
      <c r="O102" s="45">
        <f>_xlfn.XLOOKUP(Inventory[[#This Row],[Category]],$Q$9:$Q$12,$R$9:$R$12,,0)</f>
        <v>10</v>
      </c>
      <c r="P102" s="34" t="b">
        <f t="shared" si="1"/>
        <v>1</v>
      </c>
      <c r="Q102" s="37"/>
      <c r="R102" s="48"/>
      <c r="S102" s="37"/>
      <c r="U102" s="34"/>
      <c r="V102" s="37"/>
      <c r="AF102" s="46">
        <v>21995</v>
      </c>
    </row>
    <row r="103" spans="1:32" x14ac:dyDescent="0.3">
      <c r="A103" s="38" t="s">
        <v>1026</v>
      </c>
      <c r="B103" s="39" t="s">
        <v>1027</v>
      </c>
      <c r="C103" s="40" t="s">
        <v>27</v>
      </c>
      <c r="D103" s="40">
        <v>27</v>
      </c>
      <c r="E103" s="40" t="s">
        <v>22</v>
      </c>
      <c r="F103" s="41" t="s">
        <v>25</v>
      </c>
      <c r="G103" s="42">
        <v>5879.65</v>
      </c>
      <c r="H103" s="43">
        <f>IF(Inventory[[#This Row],[Premium?]]="Y",Inventory[[#This Row],[Cost Price]]*1.25,Inventory[[#This Row],[Cost Price]]*1.18)</f>
        <v>7349.5625</v>
      </c>
      <c r="I103" s="43" t="b">
        <f>Inventory[[#This Row],[Num In Stock]]&lt;$S$5</f>
        <v>0</v>
      </c>
      <c r="J103" s="43" t="str">
        <f>IF(Inventory[[#This Row],[Num In Stock]]&lt;$S$5,"YES","NO")</f>
        <v>NO</v>
      </c>
      <c r="K103" s="44" t="b">
        <f>AND(Inventory[[#This Row],[Num In Stock]]&lt;$S$5,Inventory[[#This Row],[On Backorder]]&lt;&gt;"Y")</f>
        <v>0</v>
      </c>
      <c r="L103" s="44" t="str">
        <f>IF(Inventory[[#This Row],[Num In Stock]]&lt;$S$5,IF(Inventory[[#This Row],[On Backorder]]="Y","","YES"),"")</f>
        <v/>
      </c>
      <c r="M103" s="44" cm="1">
        <f t="array" ref="M103">_xlfn.IFS(Inventory[[#This Row],[Category]]=$Q$9,$R$9,Inventory[[#This Row],[Category]]=$Q$10,$R$10,Inventory[[#This Row],[Category]]=$Q$11,$R$11,Inventory[[#This Row],[Category]]=$Q$12,$R$12)</f>
        <v>15</v>
      </c>
      <c r="N103" s="44">
        <f>INDEX($Q$9:$R$12,MATCH(Inventory[[#This Row],[Category]],$Q$9:$Q$12,0),2)</f>
        <v>15</v>
      </c>
      <c r="O103" s="45">
        <f>_xlfn.XLOOKUP(Inventory[[#This Row],[Category]],$Q$9:$Q$12,$R$9:$R$12,,0)</f>
        <v>15</v>
      </c>
      <c r="P103" s="34" t="b">
        <f t="shared" si="1"/>
        <v>1</v>
      </c>
      <c r="Q103" s="37"/>
      <c r="R103" s="48"/>
      <c r="S103" s="37"/>
      <c r="U103" s="34"/>
      <c r="V103" s="37"/>
      <c r="AF103" s="46">
        <v>21995</v>
      </c>
    </row>
    <row r="104" spans="1:32" x14ac:dyDescent="0.3">
      <c r="A104" s="38" t="s">
        <v>488</v>
      </c>
      <c r="B104" s="39" t="s">
        <v>489</v>
      </c>
      <c r="C104" s="40" t="s">
        <v>29</v>
      </c>
      <c r="D104" s="40">
        <v>4</v>
      </c>
      <c r="E104" s="40" t="s">
        <v>22</v>
      </c>
      <c r="F104" s="41" t="s">
        <v>25</v>
      </c>
      <c r="G104" s="42">
        <v>69.3</v>
      </c>
      <c r="H104" s="43">
        <f>IF(Inventory[[#This Row],[Premium?]]="Y",Inventory[[#This Row],[Cost Price]]*1.25,Inventory[[#This Row],[Cost Price]]*1.18)</f>
        <v>86.625</v>
      </c>
      <c r="I104" s="43" t="b">
        <f>Inventory[[#This Row],[Num In Stock]]&lt;$S$5</f>
        <v>1</v>
      </c>
      <c r="J104" s="43" t="str">
        <f>IF(Inventory[[#This Row],[Num In Stock]]&lt;$S$5,"YES","NO")</f>
        <v>YES</v>
      </c>
      <c r="K104" s="44" t="b">
        <f>AND(Inventory[[#This Row],[Num In Stock]]&lt;$S$5,Inventory[[#This Row],[On Backorder]]&lt;&gt;"Y")</f>
        <v>1</v>
      </c>
      <c r="L104" s="44" t="str">
        <f>IF(Inventory[[#This Row],[Num In Stock]]&lt;$S$5,IF(Inventory[[#This Row],[On Backorder]]="Y","","YES"),"")</f>
        <v>YES</v>
      </c>
      <c r="M104" s="44" cm="1">
        <f t="array" ref="M104">_xlfn.IFS(Inventory[[#This Row],[Category]]=$Q$9,$R$9,Inventory[[#This Row],[Category]]=$Q$10,$R$10,Inventory[[#This Row],[Category]]=$Q$11,$R$11,Inventory[[#This Row],[Category]]=$Q$12,$R$12)</f>
        <v>35</v>
      </c>
      <c r="N104" s="44">
        <f>INDEX($Q$9:$R$12,MATCH(Inventory[[#This Row],[Category]],$Q$9:$Q$12,0),2)</f>
        <v>35</v>
      </c>
      <c r="O104" s="45">
        <f>_xlfn.XLOOKUP(Inventory[[#This Row],[Category]],$Q$9:$Q$12,$R$9:$R$12,,0)</f>
        <v>35</v>
      </c>
      <c r="P104" s="34" t="b">
        <f t="shared" si="1"/>
        <v>1</v>
      </c>
      <c r="Q104" s="37"/>
      <c r="R104" s="48"/>
      <c r="S104" s="37"/>
      <c r="U104" s="34"/>
      <c r="V104" s="37"/>
      <c r="AF104" s="46">
        <v>21995</v>
      </c>
    </row>
    <row r="105" spans="1:32" x14ac:dyDescent="0.3">
      <c r="A105" s="53" t="s">
        <v>348</v>
      </c>
      <c r="B105" s="54" t="s">
        <v>349</v>
      </c>
      <c r="C105" s="40" t="s">
        <v>29</v>
      </c>
      <c r="D105" s="40">
        <v>7</v>
      </c>
      <c r="E105" s="40" t="s">
        <v>22</v>
      </c>
      <c r="F105" s="41" t="s">
        <v>22</v>
      </c>
      <c r="G105" s="42">
        <v>213.2</v>
      </c>
      <c r="H105" s="43">
        <f>IF(Inventory[[#This Row],[Premium?]]="Y",Inventory[[#This Row],[Cost Price]]*1.25,Inventory[[#This Row],[Cost Price]]*1.18)</f>
        <v>251.57599999999996</v>
      </c>
      <c r="I105" s="43" t="b">
        <f>Inventory[[#This Row],[Num In Stock]]&lt;$S$5</f>
        <v>1</v>
      </c>
      <c r="J105" s="43" t="str">
        <f>IF(Inventory[[#This Row],[Num In Stock]]&lt;$S$5,"YES","NO")</f>
        <v>YES</v>
      </c>
      <c r="K105" s="44" t="b">
        <f>AND(Inventory[[#This Row],[Num In Stock]]&lt;$S$5,Inventory[[#This Row],[On Backorder]]&lt;&gt;"Y")</f>
        <v>1</v>
      </c>
      <c r="L105" s="44" t="str">
        <f>IF(Inventory[[#This Row],[Num In Stock]]&lt;$S$5,IF(Inventory[[#This Row],[On Backorder]]="Y","","YES"),"")</f>
        <v>YES</v>
      </c>
      <c r="M105" s="44" cm="1">
        <f t="array" ref="M105">_xlfn.IFS(Inventory[[#This Row],[Category]]=$Q$9,$R$9,Inventory[[#This Row],[Category]]=$Q$10,$R$10,Inventory[[#This Row],[Category]]=$Q$11,$R$11,Inventory[[#This Row],[Category]]=$Q$12,$R$12)</f>
        <v>35</v>
      </c>
      <c r="N105" s="44">
        <f>INDEX($Q$9:$R$12,MATCH(Inventory[[#This Row],[Category]],$Q$9:$Q$12,0),2)</f>
        <v>35</v>
      </c>
      <c r="O105" s="45">
        <f>_xlfn.XLOOKUP(Inventory[[#This Row],[Category]],$Q$9:$Q$12,$R$9:$R$12,,0)</f>
        <v>35</v>
      </c>
      <c r="P105" s="34" t="b">
        <f t="shared" si="1"/>
        <v>1</v>
      </c>
      <c r="Q105" s="37"/>
      <c r="R105" s="48"/>
      <c r="S105" s="37"/>
      <c r="U105" s="34"/>
      <c r="V105" s="37"/>
      <c r="AF105" s="46">
        <v>21995</v>
      </c>
    </row>
    <row r="106" spans="1:32" x14ac:dyDescent="0.3">
      <c r="A106" s="38" t="s">
        <v>492</v>
      </c>
      <c r="B106" s="39" t="s">
        <v>493</v>
      </c>
      <c r="C106" s="40" t="s">
        <v>29</v>
      </c>
      <c r="D106" s="40">
        <v>0</v>
      </c>
      <c r="E106" s="40" t="s">
        <v>22</v>
      </c>
      <c r="F106" s="41" t="s">
        <v>25</v>
      </c>
      <c r="G106" s="42">
        <v>56.65</v>
      </c>
      <c r="H106" s="43">
        <f>IF(Inventory[[#This Row],[Premium?]]="Y",Inventory[[#This Row],[Cost Price]]*1.25,Inventory[[#This Row],[Cost Price]]*1.18)</f>
        <v>70.8125</v>
      </c>
      <c r="I106" s="43" t="b">
        <f>Inventory[[#This Row],[Num In Stock]]&lt;$S$5</f>
        <v>1</v>
      </c>
      <c r="J106" s="43" t="str">
        <f>IF(Inventory[[#This Row],[Num In Stock]]&lt;$S$5,"YES","NO")</f>
        <v>YES</v>
      </c>
      <c r="K106" s="44" t="b">
        <f>AND(Inventory[[#This Row],[Num In Stock]]&lt;$S$5,Inventory[[#This Row],[On Backorder]]&lt;&gt;"Y")</f>
        <v>1</v>
      </c>
      <c r="L106" s="44" t="str">
        <f>IF(Inventory[[#This Row],[Num In Stock]]&lt;$S$5,IF(Inventory[[#This Row],[On Backorder]]="Y","","YES"),"")</f>
        <v>YES</v>
      </c>
      <c r="M106" s="44" cm="1">
        <f t="array" ref="M106">_xlfn.IFS(Inventory[[#This Row],[Category]]=$Q$9,$R$9,Inventory[[#This Row],[Category]]=$Q$10,$R$10,Inventory[[#This Row],[Category]]=$Q$11,$R$11,Inventory[[#This Row],[Category]]=$Q$12,$R$12)</f>
        <v>35</v>
      </c>
      <c r="N106" s="44">
        <f>INDEX($Q$9:$R$12,MATCH(Inventory[[#This Row],[Category]],$Q$9:$Q$12,0),2)</f>
        <v>35</v>
      </c>
      <c r="O106" s="45">
        <f>_xlfn.XLOOKUP(Inventory[[#This Row],[Category]],$Q$9:$Q$12,$R$9:$R$12,,0)</f>
        <v>35</v>
      </c>
      <c r="P106" s="34" t="b">
        <f t="shared" si="1"/>
        <v>1</v>
      </c>
      <c r="Q106" s="37"/>
      <c r="R106" s="48"/>
      <c r="S106" s="37"/>
      <c r="U106" s="34"/>
      <c r="V106" s="37"/>
      <c r="AF106" s="46">
        <v>21995</v>
      </c>
    </row>
    <row r="107" spans="1:32" x14ac:dyDescent="0.3">
      <c r="A107" s="38" t="s">
        <v>502</v>
      </c>
      <c r="B107" s="39" t="s">
        <v>503</v>
      </c>
      <c r="C107" s="40" t="s">
        <v>29</v>
      </c>
      <c r="D107" s="40">
        <v>18</v>
      </c>
      <c r="E107" s="40" t="s">
        <v>22</v>
      </c>
      <c r="F107" s="41" t="s">
        <v>25</v>
      </c>
      <c r="G107" s="42">
        <v>57.75</v>
      </c>
      <c r="H107" s="43">
        <f>IF(Inventory[[#This Row],[Premium?]]="Y",Inventory[[#This Row],[Cost Price]]*1.25,Inventory[[#This Row],[Cost Price]]*1.18)</f>
        <v>72.1875</v>
      </c>
      <c r="I107" s="43" t="b">
        <f>Inventory[[#This Row],[Num In Stock]]&lt;$S$5</f>
        <v>0</v>
      </c>
      <c r="J107" s="43" t="str">
        <f>IF(Inventory[[#This Row],[Num In Stock]]&lt;$S$5,"YES","NO")</f>
        <v>NO</v>
      </c>
      <c r="K107" s="44" t="b">
        <f>AND(Inventory[[#This Row],[Num In Stock]]&lt;$S$5,Inventory[[#This Row],[On Backorder]]&lt;&gt;"Y")</f>
        <v>0</v>
      </c>
      <c r="L107" s="44" t="str">
        <f>IF(Inventory[[#This Row],[Num In Stock]]&lt;$S$5,IF(Inventory[[#This Row],[On Backorder]]="Y","","YES"),"")</f>
        <v/>
      </c>
      <c r="M107" s="44" cm="1">
        <f t="array" ref="M107">_xlfn.IFS(Inventory[[#This Row],[Category]]=$Q$9,$R$9,Inventory[[#This Row],[Category]]=$Q$10,$R$10,Inventory[[#This Row],[Category]]=$Q$11,$R$11,Inventory[[#This Row],[Category]]=$Q$12,$R$12)</f>
        <v>35</v>
      </c>
      <c r="N107" s="44">
        <f>INDEX($Q$9:$R$12,MATCH(Inventory[[#This Row],[Category]],$Q$9:$Q$12,0),2)</f>
        <v>35</v>
      </c>
      <c r="O107" s="45">
        <f>_xlfn.XLOOKUP(Inventory[[#This Row],[Category]],$Q$9:$Q$12,$R$9:$R$12,,0)</f>
        <v>35</v>
      </c>
      <c r="P107" s="34" t="b">
        <f t="shared" si="1"/>
        <v>1</v>
      </c>
      <c r="Q107" s="37"/>
      <c r="R107" s="48"/>
      <c r="S107" s="37"/>
      <c r="U107" s="34"/>
      <c r="V107" s="37"/>
      <c r="AF107" s="46">
        <v>21995</v>
      </c>
    </row>
    <row r="108" spans="1:32" x14ac:dyDescent="0.3">
      <c r="A108" s="55" t="s">
        <v>50</v>
      </c>
      <c r="B108" s="54" t="s">
        <v>51</v>
      </c>
      <c r="C108" s="40" t="s">
        <v>29</v>
      </c>
      <c r="D108" s="40">
        <v>30</v>
      </c>
      <c r="E108" s="40" t="s">
        <v>22</v>
      </c>
      <c r="F108" s="41" t="s">
        <v>22</v>
      </c>
      <c r="G108" s="42">
        <v>448.05</v>
      </c>
      <c r="H108" s="43">
        <f>IF(Inventory[[#This Row],[Premium?]]="Y",Inventory[[#This Row],[Cost Price]]*1.25,Inventory[[#This Row],[Cost Price]]*1.18)</f>
        <v>528.69899999999996</v>
      </c>
      <c r="I108" s="43" t="b">
        <f>Inventory[[#This Row],[Num In Stock]]&lt;$S$5</f>
        <v>0</v>
      </c>
      <c r="J108" s="43" t="str">
        <f>IF(Inventory[[#This Row],[Num In Stock]]&lt;$S$5,"YES","NO")</f>
        <v>NO</v>
      </c>
      <c r="K108" s="44" t="b">
        <f>AND(Inventory[[#This Row],[Num In Stock]]&lt;$S$5,Inventory[[#This Row],[On Backorder]]&lt;&gt;"Y")</f>
        <v>0</v>
      </c>
      <c r="L108" s="44" t="str">
        <f>IF(Inventory[[#This Row],[Num In Stock]]&lt;$S$5,IF(Inventory[[#This Row],[On Backorder]]="Y","","YES"),"")</f>
        <v/>
      </c>
      <c r="M108" s="44" cm="1">
        <f t="array" ref="M108">_xlfn.IFS(Inventory[[#This Row],[Category]]=$Q$9,$R$9,Inventory[[#This Row],[Category]]=$Q$10,$R$10,Inventory[[#This Row],[Category]]=$Q$11,$R$11,Inventory[[#This Row],[Category]]=$Q$12,$R$12)</f>
        <v>35</v>
      </c>
      <c r="N108" s="44">
        <f>INDEX($Q$9:$R$12,MATCH(Inventory[[#This Row],[Category]],$Q$9:$Q$12,0),2)</f>
        <v>35</v>
      </c>
      <c r="O108" s="45">
        <f>_xlfn.XLOOKUP(Inventory[[#This Row],[Category]],$Q$9:$Q$12,$R$9:$R$12,,0)</f>
        <v>35</v>
      </c>
      <c r="P108" s="34" t="b">
        <f t="shared" si="1"/>
        <v>1</v>
      </c>
      <c r="Q108" s="37"/>
      <c r="R108" s="48"/>
      <c r="S108" s="37"/>
      <c r="U108" s="34"/>
      <c r="V108" s="37"/>
      <c r="AF108" s="46">
        <v>21995</v>
      </c>
    </row>
    <row r="109" spans="1:32" x14ac:dyDescent="0.3">
      <c r="A109" s="55" t="s">
        <v>49</v>
      </c>
      <c r="B109" s="54" t="s">
        <v>48</v>
      </c>
      <c r="C109" s="40" t="s">
        <v>29</v>
      </c>
      <c r="D109" s="40">
        <v>15</v>
      </c>
      <c r="E109" s="40" t="s">
        <v>22</v>
      </c>
      <c r="F109" s="41" t="s">
        <v>25</v>
      </c>
      <c r="G109" s="42">
        <v>334.75</v>
      </c>
      <c r="H109" s="43">
        <f>IF(Inventory[[#This Row],[Premium?]]="Y",Inventory[[#This Row],[Cost Price]]*1.25,Inventory[[#This Row],[Cost Price]]*1.18)</f>
        <v>418.4375</v>
      </c>
      <c r="I109" s="43" t="b">
        <f>Inventory[[#This Row],[Num In Stock]]&lt;$S$5</f>
        <v>0</v>
      </c>
      <c r="J109" s="43" t="str">
        <f>IF(Inventory[[#This Row],[Num In Stock]]&lt;$S$5,"YES","NO")</f>
        <v>NO</v>
      </c>
      <c r="K109" s="44" t="b">
        <f>AND(Inventory[[#This Row],[Num In Stock]]&lt;$S$5,Inventory[[#This Row],[On Backorder]]&lt;&gt;"Y")</f>
        <v>0</v>
      </c>
      <c r="L109" s="44" t="str">
        <f>IF(Inventory[[#This Row],[Num In Stock]]&lt;$S$5,IF(Inventory[[#This Row],[On Backorder]]="Y","","YES"),"")</f>
        <v/>
      </c>
      <c r="M109" s="44" cm="1">
        <f t="array" ref="M109">_xlfn.IFS(Inventory[[#This Row],[Category]]=$Q$9,$R$9,Inventory[[#This Row],[Category]]=$Q$10,$R$10,Inventory[[#This Row],[Category]]=$Q$11,$R$11,Inventory[[#This Row],[Category]]=$Q$12,$R$12)</f>
        <v>35</v>
      </c>
      <c r="N109" s="44">
        <f>INDEX($Q$9:$R$12,MATCH(Inventory[[#This Row],[Category]],$Q$9:$Q$12,0),2)</f>
        <v>35</v>
      </c>
      <c r="O109" s="45">
        <f>_xlfn.XLOOKUP(Inventory[[#This Row],[Category]],$Q$9:$Q$12,$R$9:$R$12,,0)</f>
        <v>35</v>
      </c>
      <c r="P109" s="34" t="b">
        <f t="shared" si="1"/>
        <v>1</v>
      </c>
      <c r="Q109" s="37"/>
      <c r="R109" s="48"/>
      <c r="S109" s="37"/>
      <c r="U109" s="34"/>
      <c r="V109" s="37"/>
      <c r="AF109" s="46">
        <v>21995</v>
      </c>
    </row>
    <row r="110" spans="1:32" x14ac:dyDescent="0.3">
      <c r="A110" s="38" t="s">
        <v>45</v>
      </c>
      <c r="B110" s="39" t="s">
        <v>44</v>
      </c>
      <c r="C110" s="40" t="s">
        <v>29</v>
      </c>
      <c r="D110" s="40">
        <v>29</v>
      </c>
      <c r="E110" s="40" t="s">
        <v>22</v>
      </c>
      <c r="F110" s="41" t="s">
        <v>22</v>
      </c>
      <c r="G110" s="42">
        <v>456.75</v>
      </c>
      <c r="H110" s="43">
        <f>IF(Inventory[[#This Row],[Premium?]]="Y",Inventory[[#This Row],[Cost Price]]*1.25,Inventory[[#This Row],[Cost Price]]*1.18)</f>
        <v>538.96499999999992</v>
      </c>
      <c r="I110" s="43" t="b">
        <f>Inventory[[#This Row],[Num In Stock]]&lt;$S$5</f>
        <v>0</v>
      </c>
      <c r="J110" s="43" t="str">
        <f>IF(Inventory[[#This Row],[Num In Stock]]&lt;$S$5,"YES","NO")</f>
        <v>NO</v>
      </c>
      <c r="K110" s="44" t="b">
        <f>AND(Inventory[[#This Row],[Num In Stock]]&lt;$S$5,Inventory[[#This Row],[On Backorder]]&lt;&gt;"Y")</f>
        <v>0</v>
      </c>
      <c r="L110" s="44" t="str">
        <f>IF(Inventory[[#This Row],[Num In Stock]]&lt;$S$5,IF(Inventory[[#This Row],[On Backorder]]="Y","","YES"),"")</f>
        <v/>
      </c>
      <c r="M110" s="44" cm="1">
        <f t="array" ref="M110">_xlfn.IFS(Inventory[[#This Row],[Category]]=$Q$9,$R$9,Inventory[[#This Row],[Category]]=$Q$10,$R$10,Inventory[[#This Row],[Category]]=$Q$11,$R$11,Inventory[[#This Row],[Category]]=$Q$12,$R$12)</f>
        <v>35</v>
      </c>
      <c r="N110" s="44">
        <f>INDEX($Q$9:$R$12,MATCH(Inventory[[#This Row],[Category]],$Q$9:$Q$12,0),2)</f>
        <v>35</v>
      </c>
      <c r="O110" s="45">
        <f>_xlfn.XLOOKUP(Inventory[[#This Row],[Category]],$Q$9:$Q$12,$R$9:$R$12,,0)</f>
        <v>35</v>
      </c>
      <c r="P110" s="34" t="b">
        <f t="shared" si="1"/>
        <v>1</v>
      </c>
      <c r="Q110" s="37"/>
      <c r="R110" s="48"/>
      <c r="S110" s="37"/>
      <c r="U110" s="34"/>
      <c r="V110" s="37"/>
      <c r="AF110" s="46">
        <v>21995</v>
      </c>
    </row>
    <row r="111" spans="1:32" x14ac:dyDescent="0.3">
      <c r="A111" s="38" t="s">
        <v>42</v>
      </c>
      <c r="B111" s="39" t="s">
        <v>43</v>
      </c>
      <c r="C111" s="40" t="s">
        <v>29</v>
      </c>
      <c r="D111" s="40">
        <v>14</v>
      </c>
      <c r="E111" s="40" t="s">
        <v>22</v>
      </c>
      <c r="F111" s="41" t="s">
        <v>25</v>
      </c>
      <c r="G111" s="42">
        <v>465.45</v>
      </c>
      <c r="H111" s="43">
        <f>IF(Inventory[[#This Row],[Premium?]]="Y",Inventory[[#This Row],[Cost Price]]*1.25,Inventory[[#This Row],[Cost Price]]*1.18)</f>
        <v>581.8125</v>
      </c>
      <c r="I111" s="43" t="b">
        <f>Inventory[[#This Row],[Num In Stock]]&lt;$S$5</f>
        <v>0</v>
      </c>
      <c r="J111" s="43" t="str">
        <f>IF(Inventory[[#This Row],[Num In Stock]]&lt;$S$5,"YES","NO")</f>
        <v>NO</v>
      </c>
      <c r="K111" s="44" t="b">
        <f>AND(Inventory[[#This Row],[Num In Stock]]&lt;$S$5,Inventory[[#This Row],[On Backorder]]&lt;&gt;"Y")</f>
        <v>0</v>
      </c>
      <c r="L111" s="44" t="str">
        <f>IF(Inventory[[#This Row],[Num In Stock]]&lt;$S$5,IF(Inventory[[#This Row],[On Backorder]]="Y","","YES"),"")</f>
        <v/>
      </c>
      <c r="M111" s="44" cm="1">
        <f t="array" ref="M111">_xlfn.IFS(Inventory[[#This Row],[Category]]=$Q$9,$R$9,Inventory[[#This Row],[Category]]=$Q$10,$R$10,Inventory[[#This Row],[Category]]=$Q$11,$R$11,Inventory[[#This Row],[Category]]=$Q$12,$R$12)</f>
        <v>35</v>
      </c>
      <c r="N111" s="44">
        <f>INDEX($Q$9:$R$12,MATCH(Inventory[[#This Row],[Category]],$Q$9:$Q$12,0),2)</f>
        <v>35</v>
      </c>
      <c r="O111" s="45">
        <f>_xlfn.XLOOKUP(Inventory[[#This Row],[Category]],$Q$9:$Q$12,$R$9:$R$12,,0)</f>
        <v>35</v>
      </c>
      <c r="P111" s="34" t="b">
        <f t="shared" si="1"/>
        <v>1</v>
      </c>
      <c r="Q111" s="37"/>
      <c r="R111" s="48"/>
      <c r="S111" s="37"/>
      <c r="U111" s="34"/>
      <c r="V111" s="37"/>
      <c r="AF111" s="46">
        <v>21995</v>
      </c>
    </row>
    <row r="112" spans="1:32" x14ac:dyDescent="0.3">
      <c r="A112" s="38" t="s">
        <v>46</v>
      </c>
      <c r="B112" s="39" t="s">
        <v>47</v>
      </c>
      <c r="C112" s="40" t="s">
        <v>29</v>
      </c>
      <c r="D112" s="40">
        <v>8</v>
      </c>
      <c r="E112" s="40" t="s">
        <v>22</v>
      </c>
      <c r="F112" s="41" t="s">
        <v>22</v>
      </c>
      <c r="G112" s="42">
        <v>196.1</v>
      </c>
      <c r="H112" s="43">
        <f>IF(Inventory[[#This Row],[Premium?]]="Y",Inventory[[#This Row],[Cost Price]]*1.25,Inventory[[#This Row],[Cost Price]]*1.18)</f>
        <v>231.39799999999997</v>
      </c>
      <c r="I112" s="43" t="b">
        <f>Inventory[[#This Row],[Num In Stock]]&lt;$S$5</f>
        <v>1</v>
      </c>
      <c r="J112" s="43" t="str">
        <f>IF(Inventory[[#This Row],[Num In Stock]]&lt;$S$5,"YES","NO")</f>
        <v>YES</v>
      </c>
      <c r="K112" s="44" t="b">
        <f>AND(Inventory[[#This Row],[Num In Stock]]&lt;$S$5,Inventory[[#This Row],[On Backorder]]&lt;&gt;"Y")</f>
        <v>1</v>
      </c>
      <c r="L112" s="44" t="str">
        <f>IF(Inventory[[#This Row],[Num In Stock]]&lt;$S$5,IF(Inventory[[#This Row],[On Backorder]]="Y","","YES"),"")</f>
        <v>YES</v>
      </c>
      <c r="M112" s="44" cm="1">
        <f t="array" ref="M112">_xlfn.IFS(Inventory[[#This Row],[Category]]=$Q$9,$R$9,Inventory[[#This Row],[Category]]=$Q$10,$R$10,Inventory[[#This Row],[Category]]=$Q$11,$R$11,Inventory[[#This Row],[Category]]=$Q$12,$R$12)</f>
        <v>35</v>
      </c>
      <c r="N112" s="44">
        <f>INDEX($Q$9:$R$12,MATCH(Inventory[[#This Row],[Category]],$Q$9:$Q$12,0),2)</f>
        <v>35</v>
      </c>
      <c r="O112" s="45">
        <f>_xlfn.XLOOKUP(Inventory[[#This Row],[Category]],$Q$9:$Q$12,$R$9:$R$12,,0)</f>
        <v>35</v>
      </c>
      <c r="P112" s="34" t="b">
        <f t="shared" si="1"/>
        <v>1</v>
      </c>
      <c r="Q112" s="37"/>
      <c r="R112" s="48"/>
      <c r="S112" s="37"/>
      <c r="U112" s="34"/>
      <c r="V112" s="37"/>
      <c r="AF112" s="46">
        <v>21995</v>
      </c>
    </row>
    <row r="113" spans="1:32" x14ac:dyDescent="0.3">
      <c r="A113" s="38" t="s">
        <v>30</v>
      </c>
      <c r="B113" s="39" t="s">
        <v>31</v>
      </c>
      <c r="C113" s="40" t="s">
        <v>29</v>
      </c>
      <c r="D113" s="40">
        <v>7</v>
      </c>
      <c r="E113" s="40" t="s">
        <v>25</v>
      </c>
      <c r="F113" s="41" t="s">
        <v>25</v>
      </c>
      <c r="G113" s="42">
        <v>1367.6</v>
      </c>
      <c r="H113" s="43">
        <f>IF(Inventory[[#This Row],[Premium?]]="Y",Inventory[[#This Row],[Cost Price]]*1.25,Inventory[[#This Row],[Cost Price]]*1.18)</f>
        <v>1709.5</v>
      </c>
      <c r="I113" s="43" t="b">
        <f>Inventory[[#This Row],[Num In Stock]]&lt;$S$5</f>
        <v>1</v>
      </c>
      <c r="J113" s="43" t="str">
        <f>IF(Inventory[[#This Row],[Num In Stock]]&lt;$S$5,"YES","NO")</f>
        <v>YES</v>
      </c>
      <c r="K113" s="44" t="b">
        <f>AND(Inventory[[#This Row],[Num In Stock]]&lt;$S$5,Inventory[[#This Row],[On Backorder]]&lt;&gt;"Y")</f>
        <v>0</v>
      </c>
      <c r="L113" s="44" t="str">
        <f>IF(Inventory[[#This Row],[Num In Stock]]&lt;$S$5,IF(Inventory[[#This Row],[On Backorder]]="Y","","YES"),"")</f>
        <v/>
      </c>
      <c r="M113" s="44" cm="1">
        <f t="array" ref="M113">_xlfn.IFS(Inventory[[#This Row],[Category]]=$Q$9,$R$9,Inventory[[#This Row],[Category]]=$Q$10,$R$10,Inventory[[#This Row],[Category]]=$Q$11,$R$11,Inventory[[#This Row],[Category]]=$Q$12,$R$12)</f>
        <v>35</v>
      </c>
      <c r="N113" s="44">
        <f>INDEX($Q$9:$R$12,MATCH(Inventory[[#This Row],[Category]],$Q$9:$Q$12,0),2)</f>
        <v>35</v>
      </c>
      <c r="O113" s="45">
        <f>_xlfn.XLOOKUP(Inventory[[#This Row],[Category]],$Q$9:$Q$12,$R$9:$R$12,,0)</f>
        <v>35</v>
      </c>
      <c r="P113" s="34" t="b">
        <f t="shared" si="1"/>
        <v>1</v>
      </c>
      <c r="Q113" s="37"/>
      <c r="R113" s="48"/>
      <c r="S113" s="37"/>
      <c r="U113" s="34"/>
      <c r="V113" s="37"/>
      <c r="AF113" s="46">
        <v>21995</v>
      </c>
    </row>
    <row r="114" spans="1:32" x14ac:dyDescent="0.3">
      <c r="A114" s="38" t="s">
        <v>374</v>
      </c>
      <c r="B114" s="39" t="s">
        <v>375</v>
      </c>
      <c r="C114" s="40" t="s">
        <v>27</v>
      </c>
      <c r="D114" s="40">
        <v>0</v>
      </c>
      <c r="E114" s="40" t="s">
        <v>22</v>
      </c>
      <c r="F114" s="41" t="s">
        <v>22</v>
      </c>
      <c r="G114" s="42">
        <v>5824.7</v>
      </c>
      <c r="H114" s="43">
        <f>IF(Inventory[[#This Row],[Premium?]]="Y",Inventory[[#This Row],[Cost Price]]*1.25,Inventory[[#This Row],[Cost Price]]*1.18)</f>
        <v>6873.1459999999997</v>
      </c>
      <c r="I114" s="43" t="b">
        <f>Inventory[[#This Row],[Num In Stock]]&lt;$S$5</f>
        <v>1</v>
      </c>
      <c r="J114" s="43" t="str">
        <f>IF(Inventory[[#This Row],[Num In Stock]]&lt;$S$5,"YES","NO")</f>
        <v>YES</v>
      </c>
      <c r="K114" s="44" t="b">
        <f>AND(Inventory[[#This Row],[Num In Stock]]&lt;$S$5,Inventory[[#This Row],[On Backorder]]&lt;&gt;"Y")</f>
        <v>1</v>
      </c>
      <c r="L114" s="44" t="str">
        <f>IF(Inventory[[#This Row],[Num In Stock]]&lt;$S$5,IF(Inventory[[#This Row],[On Backorder]]="Y","","YES"),"")</f>
        <v>YES</v>
      </c>
      <c r="M114" s="44" cm="1">
        <f t="array" ref="M114">_xlfn.IFS(Inventory[[#This Row],[Category]]=$Q$9,$R$9,Inventory[[#This Row],[Category]]=$Q$10,$R$10,Inventory[[#This Row],[Category]]=$Q$11,$R$11,Inventory[[#This Row],[Category]]=$Q$12,$R$12)</f>
        <v>15</v>
      </c>
      <c r="N114" s="44">
        <f>INDEX($Q$9:$R$12,MATCH(Inventory[[#This Row],[Category]],$Q$9:$Q$12,0),2)</f>
        <v>15</v>
      </c>
      <c r="O114" s="45">
        <f>_xlfn.XLOOKUP(Inventory[[#This Row],[Category]],$Q$9:$Q$12,$R$9:$R$12,,0)</f>
        <v>15</v>
      </c>
      <c r="P114" s="34" t="b">
        <f t="shared" si="1"/>
        <v>1</v>
      </c>
      <c r="Q114" s="37"/>
      <c r="R114" s="48"/>
      <c r="S114" s="37"/>
      <c r="U114" s="34"/>
      <c r="V114" s="37"/>
      <c r="AF114" s="46">
        <v>21995</v>
      </c>
    </row>
    <row r="115" spans="1:32" x14ac:dyDescent="0.3">
      <c r="A115" s="38" t="s">
        <v>368</v>
      </c>
      <c r="B115" s="39" t="s">
        <v>369</v>
      </c>
      <c r="C115" s="40" t="s">
        <v>27</v>
      </c>
      <c r="D115" s="40">
        <v>23</v>
      </c>
      <c r="E115" s="40" t="s">
        <v>22</v>
      </c>
      <c r="F115" s="41" t="s">
        <v>25</v>
      </c>
      <c r="G115" s="42">
        <v>5714.8</v>
      </c>
      <c r="H115" s="43">
        <f>IF(Inventory[[#This Row],[Premium?]]="Y",Inventory[[#This Row],[Cost Price]]*1.25,Inventory[[#This Row],[Cost Price]]*1.18)</f>
        <v>7143.5</v>
      </c>
      <c r="I115" s="43" t="b">
        <f>Inventory[[#This Row],[Num In Stock]]&lt;$S$5</f>
        <v>0</v>
      </c>
      <c r="J115" s="43" t="str">
        <f>IF(Inventory[[#This Row],[Num In Stock]]&lt;$S$5,"YES","NO")</f>
        <v>NO</v>
      </c>
      <c r="K115" s="44" t="b">
        <f>AND(Inventory[[#This Row],[Num In Stock]]&lt;$S$5,Inventory[[#This Row],[On Backorder]]&lt;&gt;"Y")</f>
        <v>0</v>
      </c>
      <c r="L115" s="44" t="str">
        <f>IF(Inventory[[#This Row],[Num In Stock]]&lt;$S$5,IF(Inventory[[#This Row],[On Backorder]]="Y","","YES"),"")</f>
        <v/>
      </c>
      <c r="M115" s="44" cm="1">
        <f t="array" ref="M115">_xlfn.IFS(Inventory[[#This Row],[Category]]=$Q$9,$R$9,Inventory[[#This Row],[Category]]=$Q$10,$R$10,Inventory[[#This Row],[Category]]=$Q$11,$R$11,Inventory[[#This Row],[Category]]=$Q$12,$R$12)</f>
        <v>15</v>
      </c>
      <c r="N115" s="44">
        <f>INDEX($Q$9:$R$12,MATCH(Inventory[[#This Row],[Category]],$Q$9:$Q$12,0),2)</f>
        <v>15</v>
      </c>
      <c r="O115" s="45">
        <f>_xlfn.XLOOKUP(Inventory[[#This Row],[Category]],$Q$9:$Q$12,$R$9:$R$12,,0)</f>
        <v>15</v>
      </c>
      <c r="P115" s="34" t="b">
        <f t="shared" si="1"/>
        <v>1</v>
      </c>
      <c r="Q115" s="37"/>
      <c r="R115" s="48"/>
      <c r="S115" s="37"/>
      <c r="U115" s="34"/>
      <c r="V115" s="37"/>
      <c r="AF115" s="46">
        <v>21995</v>
      </c>
    </row>
    <row r="116" spans="1:32" x14ac:dyDescent="0.3">
      <c r="A116" s="38" t="s">
        <v>376</v>
      </c>
      <c r="B116" s="39" t="s">
        <v>377</v>
      </c>
      <c r="C116" s="40" t="s">
        <v>27</v>
      </c>
      <c r="D116" s="40">
        <v>32</v>
      </c>
      <c r="E116" s="40" t="s">
        <v>22</v>
      </c>
      <c r="F116" s="41" t="s">
        <v>22</v>
      </c>
      <c r="G116" s="42">
        <v>5769.75</v>
      </c>
      <c r="H116" s="43">
        <f>IF(Inventory[[#This Row],[Premium?]]="Y",Inventory[[#This Row],[Cost Price]]*1.25,Inventory[[#This Row],[Cost Price]]*1.18)</f>
        <v>6808.3049999999994</v>
      </c>
      <c r="I116" s="43" t="b">
        <f>Inventory[[#This Row],[Num In Stock]]&lt;$S$5</f>
        <v>0</v>
      </c>
      <c r="J116" s="43" t="str">
        <f>IF(Inventory[[#This Row],[Num In Stock]]&lt;$S$5,"YES","NO")</f>
        <v>NO</v>
      </c>
      <c r="K116" s="44" t="b">
        <f>AND(Inventory[[#This Row],[Num In Stock]]&lt;$S$5,Inventory[[#This Row],[On Backorder]]&lt;&gt;"Y")</f>
        <v>0</v>
      </c>
      <c r="L116" s="44" t="str">
        <f>IF(Inventory[[#This Row],[Num In Stock]]&lt;$S$5,IF(Inventory[[#This Row],[On Backorder]]="Y","","YES"),"")</f>
        <v/>
      </c>
      <c r="M116" s="44" cm="1">
        <f t="array" ref="M116">_xlfn.IFS(Inventory[[#This Row],[Category]]=$Q$9,$R$9,Inventory[[#This Row],[Category]]=$Q$10,$R$10,Inventory[[#This Row],[Category]]=$Q$11,$R$11,Inventory[[#This Row],[Category]]=$Q$12,$R$12)</f>
        <v>15</v>
      </c>
      <c r="N116" s="44">
        <f>INDEX($Q$9:$R$12,MATCH(Inventory[[#This Row],[Category]],$Q$9:$Q$12,0),2)</f>
        <v>15</v>
      </c>
      <c r="O116" s="45">
        <f>_xlfn.XLOOKUP(Inventory[[#This Row],[Category]],$Q$9:$Q$12,$R$9:$R$12,,0)</f>
        <v>15</v>
      </c>
      <c r="P116" s="34" t="b">
        <f t="shared" si="1"/>
        <v>1</v>
      </c>
      <c r="Q116" s="37"/>
      <c r="R116" s="48"/>
      <c r="S116" s="37"/>
      <c r="U116" s="34"/>
      <c r="V116" s="37"/>
      <c r="AF116" s="46">
        <v>21995</v>
      </c>
    </row>
    <row r="117" spans="1:32" x14ac:dyDescent="0.3">
      <c r="A117" s="38" t="s">
        <v>362</v>
      </c>
      <c r="B117" s="39" t="s">
        <v>363</v>
      </c>
      <c r="C117" s="40" t="s">
        <v>27</v>
      </c>
      <c r="D117" s="40">
        <v>11</v>
      </c>
      <c r="E117" s="40" t="s">
        <v>22</v>
      </c>
      <c r="F117" s="41" t="s">
        <v>22</v>
      </c>
      <c r="G117" s="42">
        <v>5714.8</v>
      </c>
      <c r="H117" s="43">
        <f>IF(Inventory[[#This Row],[Premium?]]="Y",Inventory[[#This Row],[Cost Price]]*1.25,Inventory[[#This Row],[Cost Price]]*1.18)</f>
        <v>6743.4639999999999</v>
      </c>
      <c r="I117" s="43" t="b">
        <f>Inventory[[#This Row],[Num In Stock]]&lt;$S$5</f>
        <v>0</v>
      </c>
      <c r="J117" s="43" t="str">
        <f>IF(Inventory[[#This Row],[Num In Stock]]&lt;$S$5,"YES","NO")</f>
        <v>NO</v>
      </c>
      <c r="K117" s="44" t="b">
        <f>AND(Inventory[[#This Row],[Num In Stock]]&lt;$S$5,Inventory[[#This Row],[On Backorder]]&lt;&gt;"Y")</f>
        <v>0</v>
      </c>
      <c r="L117" s="44" t="str">
        <f>IF(Inventory[[#This Row],[Num In Stock]]&lt;$S$5,IF(Inventory[[#This Row],[On Backorder]]="Y","","YES"),"")</f>
        <v/>
      </c>
      <c r="M117" s="44" cm="1">
        <f t="array" ref="M117">_xlfn.IFS(Inventory[[#This Row],[Category]]=$Q$9,$R$9,Inventory[[#This Row],[Category]]=$Q$10,$R$10,Inventory[[#This Row],[Category]]=$Q$11,$R$11,Inventory[[#This Row],[Category]]=$Q$12,$R$12)</f>
        <v>15</v>
      </c>
      <c r="N117" s="44">
        <f>INDEX($Q$9:$R$12,MATCH(Inventory[[#This Row],[Category]],$Q$9:$Q$12,0),2)</f>
        <v>15</v>
      </c>
      <c r="O117" s="45">
        <f>_xlfn.XLOOKUP(Inventory[[#This Row],[Category]],$Q$9:$Q$12,$R$9:$R$12,,0)</f>
        <v>15</v>
      </c>
      <c r="P117" s="34" t="b">
        <f t="shared" si="1"/>
        <v>1</v>
      </c>
      <c r="Q117" s="37"/>
      <c r="R117" s="48"/>
      <c r="S117" s="37"/>
      <c r="U117" s="34"/>
      <c r="V117" s="37"/>
      <c r="AF117" s="46">
        <v>21995</v>
      </c>
    </row>
    <row r="118" spans="1:32" x14ac:dyDescent="0.3">
      <c r="A118" s="38" t="s">
        <v>370</v>
      </c>
      <c r="B118" s="39" t="s">
        <v>371</v>
      </c>
      <c r="C118" s="40" t="s">
        <v>27</v>
      </c>
      <c r="D118" s="40">
        <v>12</v>
      </c>
      <c r="E118" s="40" t="s">
        <v>22</v>
      </c>
      <c r="F118" s="41" t="s">
        <v>22</v>
      </c>
      <c r="G118" s="42">
        <v>5659.85</v>
      </c>
      <c r="H118" s="43">
        <f>IF(Inventory[[#This Row],[Premium?]]="Y",Inventory[[#This Row],[Cost Price]]*1.25,Inventory[[#This Row],[Cost Price]]*1.18)</f>
        <v>6678.6230000000005</v>
      </c>
      <c r="I118" s="43" t="b">
        <f>Inventory[[#This Row],[Num In Stock]]&lt;$S$5</f>
        <v>0</v>
      </c>
      <c r="J118" s="43" t="str">
        <f>IF(Inventory[[#This Row],[Num In Stock]]&lt;$S$5,"YES","NO")</f>
        <v>NO</v>
      </c>
      <c r="K118" s="44" t="b">
        <f>AND(Inventory[[#This Row],[Num In Stock]]&lt;$S$5,Inventory[[#This Row],[On Backorder]]&lt;&gt;"Y")</f>
        <v>0</v>
      </c>
      <c r="L118" s="44" t="str">
        <f>IF(Inventory[[#This Row],[Num In Stock]]&lt;$S$5,IF(Inventory[[#This Row],[On Backorder]]="Y","","YES"),"")</f>
        <v/>
      </c>
      <c r="M118" s="44" cm="1">
        <f t="array" ref="M118">_xlfn.IFS(Inventory[[#This Row],[Category]]=$Q$9,$R$9,Inventory[[#This Row],[Category]]=$Q$10,$R$10,Inventory[[#This Row],[Category]]=$Q$11,$R$11,Inventory[[#This Row],[Category]]=$Q$12,$R$12)</f>
        <v>15</v>
      </c>
      <c r="N118" s="44">
        <f>INDEX($Q$9:$R$12,MATCH(Inventory[[#This Row],[Category]],$Q$9:$Q$12,0),2)</f>
        <v>15</v>
      </c>
      <c r="O118" s="45">
        <f>_xlfn.XLOOKUP(Inventory[[#This Row],[Category]],$Q$9:$Q$12,$R$9:$R$12,,0)</f>
        <v>15</v>
      </c>
      <c r="P118" s="34" t="b">
        <f t="shared" si="1"/>
        <v>1</v>
      </c>
      <c r="Q118" s="37"/>
      <c r="R118" s="48"/>
      <c r="S118" s="37"/>
      <c r="U118" s="34"/>
      <c r="V118" s="37"/>
      <c r="AF118" s="46">
        <v>21995</v>
      </c>
    </row>
    <row r="119" spans="1:32" x14ac:dyDescent="0.3">
      <c r="A119" s="38" t="s">
        <v>372</v>
      </c>
      <c r="B119" s="39" t="s">
        <v>373</v>
      </c>
      <c r="C119" s="40" t="s">
        <v>27</v>
      </c>
      <c r="D119" s="40">
        <v>23</v>
      </c>
      <c r="E119" s="40" t="s">
        <v>22</v>
      </c>
      <c r="F119" s="41" t="s">
        <v>22</v>
      </c>
      <c r="G119" s="42">
        <v>5604.9</v>
      </c>
      <c r="H119" s="43">
        <f>IF(Inventory[[#This Row],[Premium?]]="Y",Inventory[[#This Row],[Cost Price]]*1.25,Inventory[[#This Row],[Cost Price]]*1.18)</f>
        <v>6613.7819999999992</v>
      </c>
      <c r="I119" s="43" t="b">
        <f>Inventory[[#This Row],[Num In Stock]]&lt;$S$5</f>
        <v>0</v>
      </c>
      <c r="J119" s="43" t="str">
        <f>IF(Inventory[[#This Row],[Num In Stock]]&lt;$S$5,"YES","NO")</f>
        <v>NO</v>
      </c>
      <c r="K119" s="44" t="b">
        <f>AND(Inventory[[#This Row],[Num In Stock]]&lt;$S$5,Inventory[[#This Row],[On Backorder]]&lt;&gt;"Y")</f>
        <v>0</v>
      </c>
      <c r="L119" s="44" t="str">
        <f>IF(Inventory[[#This Row],[Num In Stock]]&lt;$S$5,IF(Inventory[[#This Row],[On Backorder]]="Y","","YES"),"")</f>
        <v/>
      </c>
      <c r="M119" s="44" cm="1">
        <f t="array" ref="M119">_xlfn.IFS(Inventory[[#This Row],[Category]]=$Q$9,$R$9,Inventory[[#This Row],[Category]]=$Q$10,$R$10,Inventory[[#This Row],[Category]]=$Q$11,$R$11,Inventory[[#This Row],[Category]]=$Q$12,$R$12)</f>
        <v>15</v>
      </c>
      <c r="N119" s="44">
        <f>INDEX($Q$9:$R$12,MATCH(Inventory[[#This Row],[Category]],$Q$9:$Q$12,0),2)</f>
        <v>15</v>
      </c>
      <c r="O119" s="45">
        <f>_xlfn.XLOOKUP(Inventory[[#This Row],[Category]],$Q$9:$Q$12,$R$9:$R$12,,0)</f>
        <v>15</v>
      </c>
      <c r="P119" s="34" t="b">
        <f t="shared" si="1"/>
        <v>1</v>
      </c>
      <c r="Q119" s="37"/>
      <c r="R119" s="48"/>
      <c r="S119" s="37"/>
      <c r="U119" s="34"/>
      <c r="V119" s="37"/>
      <c r="AF119" s="46">
        <v>21995</v>
      </c>
    </row>
    <row r="120" spans="1:32" x14ac:dyDescent="0.3">
      <c r="A120" s="38" t="s">
        <v>366</v>
      </c>
      <c r="B120" s="39" t="s">
        <v>367</v>
      </c>
      <c r="C120" s="40" t="s">
        <v>27</v>
      </c>
      <c r="D120" s="40">
        <v>0</v>
      </c>
      <c r="E120" s="40" t="s">
        <v>22</v>
      </c>
      <c r="F120" s="41" t="s">
        <v>22</v>
      </c>
      <c r="G120" s="42">
        <v>5714.8</v>
      </c>
      <c r="H120" s="43">
        <f>IF(Inventory[[#This Row],[Premium?]]="Y",Inventory[[#This Row],[Cost Price]]*1.25,Inventory[[#This Row],[Cost Price]]*1.18)</f>
        <v>6743.4639999999999</v>
      </c>
      <c r="I120" s="43" t="b">
        <f>Inventory[[#This Row],[Num In Stock]]&lt;$S$5</f>
        <v>1</v>
      </c>
      <c r="J120" s="43" t="str">
        <f>IF(Inventory[[#This Row],[Num In Stock]]&lt;$S$5,"YES","NO")</f>
        <v>YES</v>
      </c>
      <c r="K120" s="44" t="b">
        <f>AND(Inventory[[#This Row],[Num In Stock]]&lt;$S$5,Inventory[[#This Row],[On Backorder]]&lt;&gt;"Y")</f>
        <v>1</v>
      </c>
      <c r="L120" s="44" t="str">
        <f>IF(Inventory[[#This Row],[Num In Stock]]&lt;$S$5,IF(Inventory[[#This Row],[On Backorder]]="Y","","YES"),"")</f>
        <v>YES</v>
      </c>
      <c r="M120" s="44" cm="1">
        <f t="array" ref="M120">_xlfn.IFS(Inventory[[#This Row],[Category]]=$Q$9,$R$9,Inventory[[#This Row],[Category]]=$Q$10,$R$10,Inventory[[#This Row],[Category]]=$Q$11,$R$11,Inventory[[#This Row],[Category]]=$Q$12,$R$12)</f>
        <v>15</v>
      </c>
      <c r="N120" s="44">
        <f>INDEX($Q$9:$R$12,MATCH(Inventory[[#This Row],[Category]],$Q$9:$Q$12,0),2)</f>
        <v>15</v>
      </c>
      <c r="O120" s="45">
        <f>_xlfn.XLOOKUP(Inventory[[#This Row],[Category]],$Q$9:$Q$12,$R$9:$R$12,,0)</f>
        <v>15</v>
      </c>
      <c r="P120" s="34" t="b">
        <f t="shared" si="1"/>
        <v>1</v>
      </c>
      <c r="Q120" s="37"/>
      <c r="R120" s="48"/>
      <c r="S120" s="37"/>
      <c r="U120" s="34"/>
      <c r="V120" s="37"/>
      <c r="AF120" s="46">
        <v>21995</v>
      </c>
    </row>
    <row r="121" spans="1:32" x14ac:dyDescent="0.3">
      <c r="A121" s="38" t="s">
        <v>364</v>
      </c>
      <c r="B121" s="39" t="s">
        <v>365</v>
      </c>
      <c r="C121" s="40" t="s">
        <v>27</v>
      </c>
      <c r="D121" s="40">
        <v>22</v>
      </c>
      <c r="E121" s="40" t="s">
        <v>22</v>
      </c>
      <c r="F121" s="41" t="s">
        <v>22</v>
      </c>
      <c r="G121" s="42">
        <v>5714.8</v>
      </c>
      <c r="H121" s="43">
        <f>IF(Inventory[[#This Row],[Premium?]]="Y",Inventory[[#This Row],[Cost Price]]*1.25,Inventory[[#This Row],[Cost Price]]*1.18)</f>
        <v>6743.4639999999999</v>
      </c>
      <c r="I121" s="43" t="b">
        <f>Inventory[[#This Row],[Num In Stock]]&lt;$S$5</f>
        <v>0</v>
      </c>
      <c r="J121" s="43" t="str">
        <f>IF(Inventory[[#This Row],[Num In Stock]]&lt;$S$5,"YES","NO")</f>
        <v>NO</v>
      </c>
      <c r="K121" s="44" t="b">
        <f>AND(Inventory[[#This Row],[Num In Stock]]&lt;$S$5,Inventory[[#This Row],[On Backorder]]&lt;&gt;"Y")</f>
        <v>0</v>
      </c>
      <c r="L121" s="44" t="str">
        <f>IF(Inventory[[#This Row],[Num In Stock]]&lt;$S$5,IF(Inventory[[#This Row],[On Backorder]]="Y","","YES"),"")</f>
        <v/>
      </c>
      <c r="M121" s="44" cm="1">
        <f t="array" ref="M121">_xlfn.IFS(Inventory[[#This Row],[Category]]=$Q$9,$R$9,Inventory[[#This Row],[Category]]=$Q$10,$R$10,Inventory[[#This Row],[Category]]=$Q$11,$R$11,Inventory[[#This Row],[Category]]=$Q$12,$R$12)</f>
        <v>15</v>
      </c>
      <c r="N121" s="44">
        <f>INDEX($Q$9:$R$12,MATCH(Inventory[[#This Row],[Category]],$Q$9:$Q$12,0),2)</f>
        <v>15</v>
      </c>
      <c r="O121" s="45">
        <f>_xlfn.XLOOKUP(Inventory[[#This Row],[Category]],$Q$9:$Q$12,$R$9:$R$12,,0)</f>
        <v>15</v>
      </c>
      <c r="P121" s="34" t="b">
        <f t="shared" si="1"/>
        <v>1</v>
      </c>
      <c r="Q121" s="37"/>
      <c r="R121" s="48"/>
      <c r="S121" s="37"/>
      <c r="U121" s="34"/>
      <c r="V121" s="37"/>
      <c r="AF121" s="46">
        <v>21995</v>
      </c>
    </row>
    <row r="122" spans="1:32" x14ac:dyDescent="0.3">
      <c r="A122" s="38" t="s">
        <v>744</v>
      </c>
      <c r="B122" s="39" t="s">
        <v>745</v>
      </c>
      <c r="C122" s="40" t="s">
        <v>27</v>
      </c>
      <c r="D122" s="40">
        <v>20</v>
      </c>
      <c r="E122" s="40" t="s">
        <v>22</v>
      </c>
      <c r="F122" s="41" t="s">
        <v>25</v>
      </c>
      <c r="G122" s="42">
        <v>5879.65</v>
      </c>
      <c r="H122" s="43">
        <f>IF(Inventory[[#This Row],[Premium?]]="Y",Inventory[[#This Row],[Cost Price]]*1.25,Inventory[[#This Row],[Cost Price]]*1.18)</f>
        <v>7349.5625</v>
      </c>
      <c r="I122" s="43" t="b">
        <f>Inventory[[#This Row],[Num In Stock]]&lt;$S$5</f>
        <v>0</v>
      </c>
      <c r="J122" s="43" t="str">
        <f>IF(Inventory[[#This Row],[Num In Stock]]&lt;$S$5,"YES","NO")</f>
        <v>NO</v>
      </c>
      <c r="K122" s="44" t="b">
        <f>AND(Inventory[[#This Row],[Num In Stock]]&lt;$S$5,Inventory[[#This Row],[On Backorder]]&lt;&gt;"Y")</f>
        <v>0</v>
      </c>
      <c r="L122" s="44" t="str">
        <f>IF(Inventory[[#This Row],[Num In Stock]]&lt;$S$5,IF(Inventory[[#This Row],[On Backorder]]="Y","","YES"),"")</f>
        <v/>
      </c>
      <c r="M122" s="44" cm="1">
        <f t="array" ref="M122">_xlfn.IFS(Inventory[[#This Row],[Category]]=$Q$9,$R$9,Inventory[[#This Row],[Category]]=$Q$10,$R$10,Inventory[[#This Row],[Category]]=$Q$11,$R$11,Inventory[[#This Row],[Category]]=$Q$12,$R$12)</f>
        <v>15</v>
      </c>
      <c r="N122" s="44">
        <f>INDEX($Q$9:$R$12,MATCH(Inventory[[#This Row],[Category]],$Q$9:$Q$12,0),2)</f>
        <v>15</v>
      </c>
      <c r="O122" s="45">
        <f>_xlfn.XLOOKUP(Inventory[[#This Row],[Category]],$Q$9:$Q$12,$R$9:$R$12,,0)</f>
        <v>15</v>
      </c>
      <c r="P122" s="34" t="b">
        <f t="shared" si="1"/>
        <v>1</v>
      </c>
      <c r="Q122" s="37"/>
      <c r="R122" s="48"/>
      <c r="S122" s="37"/>
      <c r="U122" s="34"/>
      <c r="V122" s="37"/>
      <c r="AF122" s="46">
        <v>21995</v>
      </c>
    </row>
    <row r="123" spans="1:32" x14ac:dyDescent="0.3">
      <c r="A123" s="38" t="s">
        <v>742</v>
      </c>
      <c r="B123" s="39" t="s">
        <v>743</v>
      </c>
      <c r="C123" s="40" t="s">
        <v>28</v>
      </c>
      <c r="D123" s="40">
        <v>28</v>
      </c>
      <c r="E123" s="40" t="s">
        <v>22</v>
      </c>
      <c r="F123" s="41" t="s">
        <v>22</v>
      </c>
      <c r="G123" s="42">
        <v>4570.8</v>
      </c>
      <c r="H123" s="43">
        <f>IF(Inventory[[#This Row],[Premium?]]="Y",Inventory[[#This Row],[Cost Price]]*1.25,Inventory[[#This Row],[Cost Price]]*1.18)</f>
        <v>5393.5439999999999</v>
      </c>
      <c r="I123" s="43" t="b">
        <f>Inventory[[#This Row],[Num In Stock]]&lt;$S$5</f>
        <v>0</v>
      </c>
      <c r="J123" s="43" t="str">
        <f>IF(Inventory[[#This Row],[Num In Stock]]&lt;$S$5,"YES","NO")</f>
        <v>NO</v>
      </c>
      <c r="K123" s="44" t="b">
        <f>AND(Inventory[[#This Row],[Num In Stock]]&lt;$S$5,Inventory[[#This Row],[On Backorder]]&lt;&gt;"Y")</f>
        <v>0</v>
      </c>
      <c r="L123" s="44" t="str">
        <f>IF(Inventory[[#This Row],[Num In Stock]]&lt;$S$5,IF(Inventory[[#This Row],[On Backorder]]="Y","","YES"),"")</f>
        <v/>
      </c>
      <c r="M123" s="44" cm="1">
        <f t="array" ref="M123">_xlfn.IFS(Inventory[[#This Row],[Category]]=$Q$9,$R$9,Inventory[[#This Row],[Category]]=$Q$10,$R$10,Inventory[[#This Row],[Category]]=$Q$11,$R$11,Inventory[[#This Row],[Category]]=$Q$12,$R$12)</f>
        <v>25</v>
      </c>
      <c r="N123" s="44">
        <f>INDEX($Q$9:$R$12,MATCH(Inventory[[#This Row],[Category]],$Q$9:$Q$12,0),2)</f>
        <v>25</v>
      </c>
      <c r="O123" s="45">
        <f>_xlfn.XLOOKUP(Inventory[[#This Row],[Category]],$Q$9:$Q$12,$R$9:$R$12,,0)</f>
        <v>25</v>
      </c>
      <c r="P123" s="34" t="b">
        <f t="shared" si="1"/>
        <v>1</v>
      </c>
      <c r="Q123" s="37"/>
      <c r="R123" s="48"/>
      <c r="S123" s="37"/>
      <c r="U123" s="34"/>
      <c r="V123" s="37"/>
      <c r="AF123" s="46">
        <v>21995</v>
      </c>
    </row>
    <row r="124" spans="1:32" x14ac:dyDescent="0.3">
      <c r="A124" s="38" t="s">
        <v>32</v>
      </c>
      <c r="B124" s="39" t="s">
        <v>33</v>
      </c>
      <c r="C124" s="40" t="s">
        <v>28</v>
      </c>
      <c r="D124" s="40">
        <v>29</v>
      </c>
      <c r="E124" s="40" t="s">
        <v>22</v>
      </c>
      <c r="F124" s="41" t="s">
        <v>22</v>
      </c>
      <c r="G124" s="42">
        <v>4658.7</v>
      </c>
      <c r="H124" s="43">
        <f>IF(Inventory[[#This Row],[Premium?]]="Y",Inventory[[#This Row],[Cost Price]]*1.25,Inventory[[#This Row],[Cost Price]]*1.18)</f>
        <v>5497.2659999999996</v>
      </c>
      <c r="I124" s="43" t="b">
        <f>Inventory[[#This Row],[Num In Stock]]&lt;$S$5</f>
        <v>0</v>
      </c>
      <c r="J124" s="43" t="str">
        <f>IF(Inventory[[#This Row],[Num In Stock]]&lt;$S$5,"YES","NO")</f>
        <v>NO</v>
      </c>
      <c r="K124" s="44" t="b">
        <f>AND(Inventory[[#This Row],[Num In Stock]]&lt;$S$5,Inventory[[#This Row],[On Backorder]]&lt;&gt;"Y")</f>
        <v>0</v>
      </c>
      <c r="L124" s="44" t="str">
        <f>IF(Inventory[[#This Row],[Num In Stock]]&lt;$S$5,IF(Inventory[[#This Row],[On Backorder]]="Y","","YES"),"")</f>
        <v/>
      </c>
      <c r="M124" s="44" cm="1">
        <f t="array" ref="M124">_xlfn.IFS(Inventory[[#This Row],[Category]]=$Q$9,$R$9,Inventory[[#This Row],[Category]]=$Q$10,$R$10,Inventory[[#This Row],[Category]]=$Q$11,$R$11,Inventory[[#This Row],[Category]]=$Q$12,$R$12)</f>
        <v>25</v>
      </c>
      <c r="N124" s="44">
        <f>INDEX($Q$9:$R$12,MATCH(Inventory[[#This Row],[Category]],$Q$9:$Q$12,0),2)</f>
        <v>25</v>
      </c>
      <c r="O124" s="45">
        <f>_xlfn.XLOOKUP(Inventory[[#This Row],[Category]],$Q$9:$Q$12,$R$9:$R$12,,0)</f>
        <v>25</v>
      </c>
      <c r="P124" s="34" t="b">
        <f t="shared" si="1"/>
        <v>1</v>
      </c>
      <c r="Q124" s="37"/>
      <c r="R124" s="48"/>
      <c r="S124" s="37"/>
      <c r="U124" s="34"/>
      <c r="V124" s="37"/>
      <c r="AF124" s="46">
        <v>21995</v>
      </c>
    </row>
    <row r="125" spans="1:32" x14ac:dyDescent="0.3">
      <c r="A125" s="38" t="s">
        <v>748</v>
      </c>
      <c r="B125" s="39" t="s">
        <v>749</v>
      </c>
      <c r="C125" s="40" t="s">
        <v>29</v>
      </c>
      <c r="D125" s="40">
        <v>20</v>
      </c>
      <c r="E125" s="40" t="s">
        <v>22</v>
      </c>
      <c r="F125" s="41" t="s">
        <v>25</v>
      </c>
      <c r="G125" s="42">
        <v>1160.7</v>
      </c>
      <c r="H125" s="43">
        <f>IF(Inventory[[#This Row],[Premium?]]="Y",Inventory[[#This Row],[Cost Price]]*1.25,Inventory[[#This Row],[Cost Price]]*1.18)</f>
        <v>1450.875</v>
      </c>
      <c r="I125" s="43" t="b">
        <f>Inventory[[#This Row],[Num In Stock]]&lt;$S$5</f>
        <v>0</v>
      </c>
      <c r="J125" s="43" t="str">
        <f>IF(Inventory[[#This Row],[Num In Stock]]&lt;$S$5,"YES","NO")</f>
        <v>NO</v>
      </c>
      <c r="K125" s="44" t="b">
        <f>AND(Inventory[[#This Row],[Num In Stock]]&lt;$S$5,Inventory[[#This Row],[On Backorder]]&lt;&gt;"Y")</f>
        <v>0</v>
      </c>
      <c r="L125" s="44" t="str">
        <f>IF(Inventory[[#This Row],[Num In Stock]]&lt;$S$5,IF(Inventory[[#This Row],[On Backorder]]="Y","","YES"),"")</f>
        <v/>
      </c>
      <c r="M125" s="44" cm="1">
        <f t="array" ref="M125">_xlfn.IFS(Inventory[[#This Row],[Category]]=$Q$9,$R$9,Inventory[[#This Row],[Category]]=$Q$10,$R$10,Inventory[[#This Row],[Category]]=$Q$11,$R$11,Inventory[[#This Row],[Category]]=$Q$12,$R$12)</f>
        <v>35</v>
      </c>
      <c r="N125" s="44">
        <f>INDEX($Q$9:$R$12,MATCH(Inventory[[#This Row],[Category]],$Q$9:$Q$12,0),2)</f>
        <v>35</v>
      </c>
      <c r="O125" s="45">
        <f>_xlfn.XLOOKUP(Inventory[[#This Row],[Category]],$Q$9:$Q$12,$R$9:$R$12,,0)</f>
        <v>35</v>
      </c>
      <c r="P125" s="34" t="b">
        <f t="shared" si="1"/>
        <v>1</v>
      </c>
      <c r="Q125" s="37"/>
      <c r="R125" s="48"/>
      <c r="S125" s="37"/>
      <c r="U125" s="34"/>
      <c r="V125" s="37"/>
      <c r="AF125" s="46">
        <v>21995</v>
      </c>
    </row>
    <row r="126" spans="1:32" x14ac:dyDescent="0.3">
      <c r="A126" s="38" t="s">
        <v>746</v>
      </c>
      <c r="B126" s="39" t="s">
        <v>747</v>
      </c>
      <c r="C126" s="40" t="s">
        <v>29</v>
      </c>
      <c r="D126" s="40">
        <v>18</v>
      </c>
      <c r="E126" s="40" t="s">
        <v>22</v>
      </c>
      <c r="F126" s="41" t="s">
        <v>22</v>
      </c>
      <c r="G126" s="42">
        <v>1127.8499999999999</v>
      </c>
      <c r="H126" s="43">
        <f>IF(Inventory[[#This Row],[Premium?]]="Y",Inventory[[#This Row],[Cost Price]]*1.25,Inventory[[#This Row],[Cost Price]]*1.18)</f>
        <v>1330.8629999999998</v>
      </c>
      <c r="I126" s="43" t="b">
        <f>Inventory[[#This Row],[Num In Stock]]&lt;$S$5</f>
        <v>0</v>
      </c>
      <c r="J126" s="43" t="str">
        <f>IF(Inventory[[#This Row],[Num In Stock]]&lt;$S$5,"YES","NO")</f>
        <v>NO</v>
      </c>
      <c r="K126" s="44" t="b">
        <f>AND(Inventory[[#This Row],[Num In Stock]]&lt;$S$5,Inventory[[#This Row],[On Backorder]]&lt;&gt;"Y")</f>
        <v>0</v>
      </c>
      <c r="L126" s="44" t="str">
        <f>IF(Inventory[[#This Row],[Num In Stock]]&lt;$S$5,IF(Inventory[[#This Row],[On Backorder]]="Y","","YES"),"")</f>
        <v/>
      </c>
      <c r="M126" s="44" cm="1">
        <f t="array" ref="M126">_xlfn.IFS(Inventory[[#This Row],[Category]]=$Q$9,$R$9,Inventory[[#This Row],[Category]]=$Q$10,$R$10,Inventory[[#This Row],[Category]]=$Q$11,$R$11,Inventory[[#This Row],[Category]]=$Q$12,$R$12)</f>
        <v>35</v>
      </c>
      <c r="N126" s="44">
        <f>INDEX($Q$9:$R$12,MATCH(Inventory[[#This Row],[Category]],$Q$9:$Q$12,0),2)</f>
        <v>35</v>
      </c>
      <c r="O126" s="45">
        <f>_xlfn.XLOOKUP(Inventory[[#This Row],[Category]],$Q$9:$Q$12,$R$9:$R$12,,0)</f>
        <v>35</v>
      </c>
      <c r="P126" s="34" t="b">
        <f t="shared" si="1"/>
        <v>1</v>
      </c>
      <c r="Q126" s="37"/>
      <c r="R126" s="48"/>
      <c r="S126" s="37"/>
      <c r="U126" s="34"/>
      <c r="V126" s="37"/>
      <c r="AF126" s="46">
        <v>21995</v>
      </c>
    </row>
    <row r="127" spans="1:32" x14ac:dyDescent="0.3">
      <c r="A127" s="38" t="s">
        <v>1052</v>
      </c>
      <c r="B127" s="39" t="s">
        <v>1053</v>
      </c>
      <c r="C127" s="40" t="s">
        <v>29</v>
      </c>
      <c r="D127" s="40">
        <v>1</v>
      </c>
      <c r="E127" s="40" t="s">
        <v>22</v>
      </c>
      <c r="F127" s="41" t="s">
        <v>25</v>
      </c>
      <c r="G127" s="42">
        <v>514.5</v>
      </c>
      <c r="H127" s="43">
        <f>IF(Inventory[[#This Row],[Premium?]]="Y",Inventory[[#This Row],[Cost Price]]*1.25,Inventory[[#This Row],[Cost Price]]*1.18)</f>
        <v>643.125</v>
      </c>
      <c r="I127" s="43" t="b">
        <f>Inventory[[#This Row],[Num In Stock]]&lt;$S$5</f>
        <v>1</v>
      </c>
      <c r="J127" s="43" t="str">
        <f>IF(Inventory[[#This Row],[Num In Stock]]&lt;$S$5,"YES","NO")</f>
        <v>YES</v>
      </c>
      <c r="K127" s="44" t="b">
        <f>AND(Inventory[[#This Row],[Num In Stock]]&lt;$S$5,Inventory[[#This Row],[On Backorder]]&lt;&gt;"Y")</f>
        <v>1</v>
      </c>
      <c r="L127" s="44" t="str">
        <f>IF(Inventory[[#This Row],[Num In Stock]]&lt;$S$5,IF(Inventory[[#This Row],[On Backorder]]="Y","","YES"),"")</f>
        <v>YES</v>
      </c>
      <c r="M127" s="44" cm="1">
        <f t="array" ref="M127">_xlfn.IFS(Inventory[[#This Row],[Category]]=$Q$9,$R$9,Inventory[[#This Row],[Category]]=$Q$10,$R$10,Inventory[[#This Row],[Category]]=$Q$11,$R$11,Inventory[[#This Row],[Category]]=$Q$12,$R$12)</f>
        <v>35</v>
      </c>
      <c r="N127" s="44">
        <f>INDEX($Q$9:$R$12,MATCH(Inventory[[#This Row],[Category]],$Q$9:$Q$12,0),2)</f>
        <v>35</v>
      </c>
      <c r="O127" s="45">
        <f>_xlfn.XLOOKUP(Inventory[[#This Row],[Category]],$Q$9:$Q$12,$R$9:$R$12,,0)</f>
        <v>35</v>
      </c>
      <c r="P127" s="34" t="b">
        <f t="shared" si="1"/>
        <v>1</v>
      </c>
      <c r="Q127" s="37"/>
      <c r="R127" s="48"/>
      <c r="S127" s="37"/>
      <c r="U127" s="34"/>
      <c r="V127" s="37"/>
      <c r="AF127" s="46">
        <v>21995</v>
      </c>
    </row>
    <row r="128" spans="1:32" x14ac:dyDescent="0.3">
      <c r="A128" s="38" t="s">
        <v>34</v>
      </c>
      <c r="B128" s="39" t="s">
        <v>35</v>
      </c>
      <c r="C128" s="40" t="s">
        <v>29</v>
      </c>
      <c r="D128" s="40">
        <v>20</v>
      </c>
      <c r="E128" s="40" t="s">
        <v>22</v>
      </c>
      <c r="F128" s="41" t="s">
        <v>22</v>
      </c>
      <c r="G128" s="42">
        <v>514.5</v>
      </c>
      <c r="H128" s="43">
        <f>IF(Inventory[[#This Row],[Premium?]]="Y",Inventory[[#This Row],[Cost Price]]*1.25,Inventory[[#This Row],[Cost Price]]*1.18)</f>
        <v>607.11</v>
      </c>
      <c r="I128" s="43" t="b">
        <f>Inventory[[#This Row],[Num In Stock]]&lt;$S$5</f>
        <v>0</v>
      </c>
      <c r="J128" s="43" t="str">
        <f>IF(Inventory[[#This Row],[Num In Stock]]&lt;$S$5,"YES","NO")</f>
        <v>NO</v>
      </c>
      <c r="K128" s="44" t="b">
        <f>AND(Inventory[[#This Row],[Num In Stock]]&lt;$S$5,Inventory[[#This Row],[On Backorder]]&lt;&gt;"Y")</f>
        <v>0</v>
      </c>
      <c r="L128" s="44" t="str">
        <f>IF(Inventory[[#This Row],[Num In Stock]]&lt;$S$5,IF(Inventory[[#This Row],[On Backorder]]="Y","","YES"),"")</f>
        <v/>
      </c>
      <c r="M128" s="44" cm="1">
        <f t="array" ref="M128">_xlfn.IFS(Inventory[[#This Row],[Category]]=$Q$9,$R$9,Inventory[[#This Row],[Category]]=$Q$10,$R$10,Inventory[[#This Row],[Category]]=$Q$11,$R$11,Inventory[[#This Row],[Category]]=$Q$12,$R$12)</f>
        <v>35</v>
      </c>
      <c r="N128" s="44">
        <f>INDEX($Q$9:$R$12,MATCH(Inventory[[#This Row],[Category]],$Q$9:$Q$12,0),2)</f>
        <v>35</v>
      </c>
      <c r="O128" s="45">
        <f>_xlfn.XLOOKUP(Inventory[[#This Row],[Category]],$Q$9:$Q$12,$R$9:$R$12,,0)</f>
        <v>35</v>
      </c>
      <c r="P128" s="34" t="b">
        <f t="shared" si="1"/>
        <v>1</v>
      </c>
      <c r="Q128" s="37"/>
      <c r="R128" s="48"/>
      <c r="S128" s="37"/>
      <c r="U128" s="34"/>
      <c r="V128" s="37"/>
      <c r="AF128" s="46">
        <v>21995</v>
      </c>
    </row>
    <row r="129" spans="1:32" x14ac:dyDescent="0.3">
      <c r="A129" s="38" t="s">
        <v>1050</v>
      </c>
      <c r="B129" s="39" t="s">
        <v>1051</v>
      </c>
      <c r="C129" s="40" t="s">
        <v>29</v>
      </c>
      <c r="D129" s="40">
        <v>0</v>
      </c>
      <c r="E129" s="40" t="s">
        <v>22</v>
      </c>
      <c r="F129" s="41" t="s">
        <v>25</v>
      </c>
      <c r="G129" s="42">
        <v>504.7</v>
      </c>
      <c r="H129" s="43">
        <f>IF(Inventory[[#This Row],[Premium?]]="Y",Inventory[[#This Row],[Cost Price]]*1.25,Inventory[[#This Row],[Cost Price]]*1.18)</f>
        <v>630.875</v>
      </c>
      <c r="I129" s="43" t="b">
        <f>Inventory[[#This Row],[Num In Stock]]&lt;$S$5</f>
        <v>1</v>
      </c>
      <c r="J129" s="43" t="str">
        <f>IF(Inventory[[#This Row],[Num In Stock]]&lt;$S$5,"YES","NO")</f>
        <v>YES</v>
      </c>
      <c r="K129" s="44" t="b">
        <f>AND(Inventory[[#This Row],[Num In Stock]]&lt;$S$5,Inventory[[#This Row],[On Backorder]]&lt;&gt;"Y")</f>
        <v>1</v>
      </c>
      <c r="L129" s="44" t="str">
        <f>IF(Inventory[[#This Row],[Num In Stock]]&lt;$S$5,IF(Inventory[[#This Row],[On Backorder]]="Y","","YES"),"")</f>
        <v>YES</v>
      </c>
      <c r="M129" s="44" cm="1">
        <f t="array" ref="M129">_xlfn.IFS(Inventory[[#This Row],[Category]]=$Q$9,$R$9,Inventory[[#This Row],[Category]]=$Q$10,$R$10,Inventory[[#This Row],[Category]]=$Q$11,$R$11,Inventory[[#This Row],[Category]]=$Q$12,$R$12)</f>
        <v>35</v>
      </c>
      <c r="N129" s="44">
        <f>INDEX($Q$9:$R$12,MATCH(Inventory[[#This Row],[Category]],$Q$9:$Q$12,0),2)</f>
        <v>35</v>
      </c>
      <c r="O129" s="45">
        <f>_xlfn.XLOOKUP(Inventory[[#This Row],[Category]],$Q$9:$Q$12,$R$9:$R$12,,0)</f>
        <v>35</v>
      </c>
      <c r="P129" s="34" t="b">
        <f t="shared" si="1"/>
        <v>1</v>
      </c>
      <c r="Q129" s="37"/>
      <c r="R129" s="48"/>
      <c r="S129" s="37"/>
      <c r="U129" s="34"/>
      <c r="V129" s="37"/>
      <c r="AF129" s="46">
        <v>21995</v>
      </c>
    </row>
    <row r="130" spans="1:32" x14ac:dyDescent="0.3">
      <c r="A130" s="38" t="s">
        <v>36</v>
      </c>
      <c r="B130" s="39" t="s">
        <v>37</v>
      </c>
      <c r="C130" s="40" t="s">
        <v>29</v>
      </c>
      <c r="D130" s="40">
        <v>4</v>
      </c>
      <c r="E130" s="40" t="s">
        <v>22</v>
      </c>
      <c r="F130" s="41" t="s">
        <v>25</v>
      </c>
      <c r="G130" s="42">
        <v>524.29999999999995</v>
      </c>
      <c r="H130" s="43">
        <f>IF(Inventory[[#This Row],[Premium?]]="Y",Inventory[[#This Row],[Cost Price]]*1.25,Inventory[[#This Row],[Cost Price]]*1.18)</f>
        <v>655.375</v>
      </c>
      <c r="I130" s="43" t="b">
        <f>Inventory[[#This Row],[Num In Stock]]&lt;$S$5</f>
        <v>1</v>
      </c>
      <c r="J130" s="43" t="str">
        <f>IF(Inventory[[#This Row],[Num In Stock]]&lt;$S$5,"YES","NO")</f>
        <v>YES</v>
      </c>
      <c r="K130" s="44" t="b">
        <f>AND(Inventory[[#This Row],[Num In Stock]]&lt;$S$5,Inventory[[#This Row],[On Backorder]]&lt;&gt;"Y")</f>
        <v>1</v>
      </c>
      <c r="L130" s="44" t="str">
        <f>IF(Inventory[[#This Row],[Num In Stock]]&lt;$S$5,IF(Inventory[[#This Row],[On Backorder]]="Y","","YES"),"")</f>
        <v>YES</v>
      </c>
      <c r="M130" s="44" cm="1">
        <f t="array" ref="M130">_xlfn.IFS(Inventory[[#This Row],[Category]]=$Q$9,$R$9,Inventory[[#This Row],[Category]]=$Q$10,$R$10,Inventory[[#This Row],[Category]]=$Q$11,$R$11,Inventory[[#This Row],[Category]]=$Q$12,$R$12)</f>
        <v>35</v>
      </c>
      <c r="N130" s="44">
        <f>INDEX($Q$9:$R$12,MATCH(Inventory[[#This Row],[Category]],$Q$9:$Q$12,0),2)</f>
        <v>35</v>
      </c>
      <c r="O130" s="45">
        <f>_xlfn.XLOOKUP(Inventory[[#This Row],[Category]],$Q$9:$Q$12,$R$9:$R$12,,0)</f>
        <v>35</v>
      </c>
      <c r="P130" s="34" t="b">
        <f t="shared" si="1"/>
        <v>1</v>
      </c>
      <c r="Q130" s="37"/>
      <c r="R130" s="48"/>
      <c r="S130" s="37"/>
      <c r="U130" s="34"/>
      <c r="V130" s="37"/>
      <c r="AF130" s="46">
        <v>21995</v>
      </c>
    </row>
    <row r="131" spans="1:32" x14ac:dyDescent="0.3">
      <c r="A131" s="38" t="s">
        <v>38</v>
      </c>
      <c r="B131" s="39" t="s">
        <v>39</v>
      </c>
      <c r="C131" s="40" t="s">
        <v>29</v>
      </c>
      <c r="D131" s="40">
        <v>10</v>
      </c>
      <c r="E131" s="40" t="s">
        <v>22</v>
      </c>
      <c r="F131" s="41" t="s">
        <v>22</v>
      </c>
      <c r="G131" s="42">
        <v>674.65</v>
      </c>
      <c r="H131" s="43">
        <f>IF(Inventory[[#This Row],[Premium?]]="Y",Inventory[[#This Row],[Cost Price]]*1.25,Inventory[[#This Row],[Cost Price]]*1.18)</f>
        <v>796.08699999999988</v>
      </c>
      <c r="I131" s="43" t="b">
        <f>Inventory[[#This Row],[Num In Stock]]&lt;$S$5</f>
        <v>0</v>
      </c>
      <c r="J131" s="43" t="str">
        <f>IF(Inventory[[#This Row],[Num In Stock]]&lt;$S$5,"YES","NO")</f>
        <v>NO</v>
      </c>
      <c r="K131" s="44" t="b">
        <f>AND(Inventory[[#This Row],[Num In Stock]]&lt;$S$5,Inventory[[#This Row],[On Backorder]]&lt;&gt;"Y")</f>
        <v>0</v>
      </c>
      <c r="L131" s="44" t="str">
        <f>IF(Inventory[[#This Row],[Num In Stock]]&lt;$S$5,IF(Inventory[[#This Row],[On Backorder]]="Y","","YES"),"")</f>
        <v/>
      </c>
      <c r="M131" s="44" cm="1">
        <f t="array" ref="M131">_xlfn.IFS(Inventory[[#This Row],[Category]]=$Q$9,$R$9,Inventory[[#This Row],[Category]]=$Q$10,$R$10,Inventory[[#This Row],[Category]]=$Q$11,$R$11,Inventory[[#This Row],[Category]]=$Q$12,$R$12)</f>
        <v>35</v>
      </c>
      <c r="N131" s="44">
        <f>INDEX($Q$9:$R$12,MATCH(Inventory[[#This Row],[Category]],$Q$9:$Q$12,0),2)</f>
        <v>35</v>
      </c>
      <c r="O131" s="45">
        <f>_xlfn.XLOOKUP(Inventory[[#This Row],[Category]],$Q$9:$Q$12,$R$9:$R$12,,0)</f>
        <v>35</v>
      </c>
      <c r="P131" s="34" t="b">
        <f t="shared" si="1"/>
        <v>1</v>
      </c>
      <c r="Q131" s="37"/>
      <c r="R131" s="48"/>
      <c r="S131" s="37"/>
      <c r="U131" s="34"/>
      <c r="V131" s="37"/>
      <c r="AF131" s="46">
        <v>490</v>
      </c>
    </row>
    <row r="132" spans="1:32" x14ac:dyDescent="0.3">
      <c r="A132" s="38" t="s">
        <v>1048</v>
      </c>
      <c r="B132" s="39" t="s">
        <v>1049</v>
      </c>
      <c r="C132" s="40" t="s">
        <v>29</v>
      </c>
      <c r="D132" s="40">
        <v>10</v>
      </c>
      <c r="E132" s="40" t="s">
        <v>22</v>
      </c>
      <c r="F132" s="41" t="s">
        <v>25</v>
      </c>
      <c r="G132" s="42">
        <v>499.8</v>
      </c>
      <c r="H132" s="43">
        <f>IF(Inventory[[#This Row],[Premium?]]="Y",Inventory[[#This Row],[Cost Price]]*1.25,Inventory[[#This Row],[Cost Price]]*1.18)</f>
        <v>624.75</v>
      </c>
      <c r="I132" s="43" t="b">
        <f>Inventory[[#This Row],[Num In Stock]]&lt;$S$5</f>
        <v>0</v>
      </c>
      <c r="J132" s="43" t="str">
        <f>IF(Inventory[[#This Row],[Num In Stock]]&lt;$S$5,"YES","NO")</f>
        <v>NO</v>
      </c>
      <c r="K132" s="44" t="b">
        <f>AND(Inventory[[#This Row],[Num In Stock]]&lt;$S$5,Inventory[[#This Row],[On Backorder]]&lt;&gt;"Y")</f>
        <v>0</v>
      </c>
      <c r="L132" s="44" t="str">
        <f>IF(Inventory[[#This Row],[Num In Stock]]&lt;$S$5,IF(Inventory[[#This Row],[On Backorder]]="Y","","YES"),"")</f>
        <v/>
      </c>
      <c r="M132" s="44" cm="1">
        <f t="array" ref="M132">_xlfn.IFS(Inventory[[#This Row],[Category]]=$Q$9,$R$9,Inventory[[#This Row],[Category]]=$Q$10,$R$10,Inventory[[#This Row],[Category]]=$Q$11,$R$11,Inventory[[#This Row],[Category]]=$Q$12,$R$12)</f>
        <v>35</v>
      </c>
      <c r="N132" s="44">
        <f>INDEX($Q$9:$R$12,MATCH(Inventory[[#This Row],[Category]],$Q$9:$Q$12,0),2)</f>
        <v>35</v>
      </c>
      <c r="O132" s="45">
        <f>_xlfn.XLOOKUP(Inventory[[#This Row],[Category]],$Q$9:$Q$12,$R$9:$R$12,,0)</f>
        <v>35</v>
      </c>
      <c r="P132" s="34" t="b">
        <f t="shared" ref="P132:P195" si="2">AND($M132=$N132,$N132=$O132)</f>
        <v>1</v>
      </c>
      <c r="Q132" s="37"/>
      <c r="R132" s="48"/>
      <c r="S132" s="37"/>
      <c r="U132" s="34"/>
      <c r="V132" s="37"/>
      <c r="AF132" s="46">
        <v>325</v>
      </c>
    </row>
    <row r="133" spans="1:32" x14ac:dyDescent="0.3">
      <c r="A133" s="38" t="s">
        <v>40</v>
      </c>
      <c r="B133" s="39" t="s">
        <v>41</v>
      </c>
      <c r="C133" s="40" t="s">
        <v>29</v>
      </c>
      <c r="D133" s="40">
        <v>15</v>
      </c>
      <c r="E133" s="40" t="s">
        <v>22</v>
      </c>
      <c r="F133" s="41" t="s">
        <v>22</v>
      </c>
      <c r="G133" s="42">
        <v>331.5</v>
      </c>
      <c r="H133" s="43">
        <f>IF(Inventory[[#This Row],[Premium?]]="Y",Inventory[[#This Row],[Cost Price]]*1.25,Inventory[[#This Row],[Cost Price]]*1.18)</f>
        <v>391.16999999999996</v>
      </c>
      <c r="I133" s="43" t="b">
        <f>Inventory[[#This Row],[Num In Stock]]&lt;$S$5</f>
        <v>0</v>
      </c>
      <c r="J133" s="43" t="str">
        <f>IF(Inventory[[#This Row],[Num In Stock]]&lt;$S$5,"YES","NO")</f>
        <v>NO</v>
      </c>
      <c r="K133" s="44" t="b">
        <f>AND(Inventory[[#This Row],[Num In Stock]]&lt;$S$5,Inventory[[#This Row],[On Backorder]]&lt;&gt;"Y")</f>
        <v>0</v>
      </c>
      <c r="L133" s="44" t="str">
        <f>IF(Inventory[[#This Row],[Num In Stock]]&lt;$S$5,IF(Inventory[[#This Row],[On Backorder]]="Y","","YES"),"")</f>
        <v/>
      </c>
      <c r="M133" s="44" cm="1">
        <f t="array" ref="M133">_xlfn.IFS(Inventory[[#This Row],[Category]]=$Q$9,$R$9,Inventory[[#This Row],[Category]]=$Q$10,$R$10,Inventory[[#This Row],[Category]]=$Q$11,$R$11,Inventory[[#This Row],[Category]]=$Q$12,$R$12)</f>
        <v>35</v>
      </c>
      <c r="N133" s="44">
        <f>INDEX($Q$9:$R$12,MATCH(Inventory[[#This Row],[Category]],$Q$9:$Q$12,0),2)</f>
        <v>35</v>
      </c>
      <c r="O133" s="45">
        <f>_xlfn.XLOOKUP(Inventory[[#This Row],[Category]],$Q$9:$Q$12,$R$9:$R$12,,0)</f>
        <v>35</v>
      </c>
      <c r="P133" s="34" t="b">
        <f t="shared" si="2"/>
        <v>1</v>
      </c>
      <c r="Q133" s="37"/>
      <c r="R133" s="48"/>
      <c r="S133" s="37"/>
      <c r="U133" s="34"/>
      <c r="V133" s="37"/>
      <c r="AF133" s="46">
        <v>4395</v>
      </c>
    </row>
    <row r="134" spans="1:32" x14ac:dyDescent="0.3">
      <c r="A134" s="38" t="s">
        <v>204</v>
      </c>
      <c r="B134" s="39" t="s">
        <v>205</v>
      </c>
      <c r="C134" s="40" t="s">
        <v>28</v>
      </c>
      <c r="D134" s="40">
        <v>3</v>
      </c>
      <c r="E134" s="40" t="s">
        <v>25</v>
      </c>
      <c r="F134" s="41" t="s">
        <v>25</v>
      </c>
      <c r="G134" s="42">
        <v>3492.7</v>
      </c>
      <c r="H134" s="43">
        <f>IF(Inventory[[#This Row],[Premium?]]="Y",Inventory[[#This Row],[Cost Price]]*1.25,Inventory[[#This Row],[Cost Price]]*1.18)</f>
        <v>4365.875</v>
      </c>
      <c r="I134" s="43" t="b">
        <f>Inventory[[#This Row],[Num In Stock]]&lt;$S$5</f>
        <v>1</v>
      </c>
      <c r="J134" s="43" t="str">
        <f>IF(Inventory[[#This Row],[Num In Stock]]&lt;$S$5,"YES","NO")</f>
        <v>YES</v>
      </c>
      <c r="K134" s="44" t="b">
        <f>AND(Inventory[[#This Row],[Num In Stock]]&lt;$S$5,Inventory[[#This Row],[On Backorder]]&lt;&gt;"Y")</f>
        <v>0</v>
      </c>
      <c r="L134" s="44" t="str">
        <f>IF(Inventory[[#This Row],[Num In Stock]]&lt;$S$5,IF(Inventory[[#This Row],[On Backorder]]="Y","","YES"),"")</f>
        <v/>
      </c>
      <c r="M134" s="44" cm="1">
        <f t="array" ref="M134">_xlfn.IFS(Inventory[[#This Row],[Category]]=$Q$9,$R$9,Inventory[[#This Row],[Category]]=$Q$10,$R$10,Inventory[[#This Row],[Category]]=$Q$11,$R$11,Inventory[[#This Row],[Category]]=$Q$12,$R$12)</f>
        <v>25</v>
      </c>
      <c r="N134" s="44">
        <f>INDEX($Q$9:$R$12,MATCH(Inventory[[#This Row],[Category]],$Q$9:$Q$12,0),2)</f>
        <v>25</v>
      </c>
      <c r="O134" s="45">
        <f>_xlfn.XLOOKUP(Inventory[[#This Row],[Category]],$Q$9:$Q$12,$R$9:$R$12,,0)</f>
        <v>25</v>
      </c>
      <c r="P134" s="34" t="b">
        <f t="shared" si="2"/>
        <v>1</v>
      </c>
      <c r="Q134" s="37"/>
      <c r="R134" s="48"/>
      <c r="S134" s="37"/>
      <c r="U134" s="34"/>
      <c r="V134" s="37"/>
      <c r="AF134" s="46">
        <v>5495</v>
      </c>
    </row>
    <row r="135" spans="1:32" x14ac:dyDescent="0.3">
      <c r="A135" s="38" t="s">
        <v>296</v>
      </c>
      <c r="B135" s="39" t="s">
        <v>297</v>
      </c>
      <c r="C135" s="40" t="s">
        <v>27</v>
      </c>
      <c r="D135" s="40">
        <v>8</v>
      </c>
      <c r="E135" s="40" t="s">
        <v>25</v>
      </c>
      <c r="F135" s="41" t="s">
        <v>22</v>
      </c>
      <c r="G135" s="42">
        <v>5043.8999999999996</v>
      </c>
      <c r="H135" s="43">
        <f>IF(Inventory[[#This Row],[Premium?]]="Y",Inventory[[#This Row],[Cost Price]]*1.25,Inventory[[#This Row],[Cost Price]]*1.18)</f>
        <v>5951.8019999999997</v>
      </c>
      <c r="I135" s="43" t="b">
        <f>Inventory[[#This Row],[Num In Stock]]&lt;$S$5</f>
        <v>1</v>
      </c>
      <c r="J135" s="43" t="str">
        <f>IF(Inventory[[#This Row],[Num In Stock]]&lt;$S$5,"YES","NO")</f>
        <v>YES</v>
      </c>
      <c r="K135" s="44" t="b">
        <f>AND(Inventory[[#This Row],[Num In Stock]]&lt;$S$5,Inventory[[#This Row],[On Backorder]]&lt;&gt;"Y")</f>
        <v>0</v>
      </c>
      <c r="L135" s="44" t="str">
        <f>IF(Inventory[[#This Row],[Num In Stock]]&lt;$S$5,IF(Inventory[[#This Row],[On Backorder]]="Y","","YES"),"")</f>
        <v/>
      </c>
      <c r="M135" s="44" cm="1">
        <f t="array" ref="M135">_xlfn.IFS(Inventory[[#This Row],[Category]]=$Q$9,$R$9,Inventory[[#This Row],[Category]]=$Q$10,$R$10,Inventory[[#This Row],[Category]]=$Q$11,$R$11,Inventory[[#This Row],[Category]]=$Q$12,$R$12)</f>
        <v>15</v>
      </c>
      <c r="N135" s="44">
        <f>INDEX($Q$9:$R$12,MATCH(Inventory[[#This Row],[Category]],$Q$9:$Q$12,0),2)</f>
        <v>15</v>
      </c>
      <c r="O135" s="45">
        <f>_xlfn.XLOOKUP(Inventory[[#This Row],[Category]],$Q$9:$Q$12,$R$9:$R$12,,0)</f>
        <v>15</v>
      </c>
      <c r="P135" s="34" t="b">
        <f t="shared" si="2"/>
        <v>1</v>
      </c>
      <c r="Q135" s="37"/>
      <c r="R135" s="48"/>
      <c r="S135" s="37"/>
      <c r="U135" s="34"/>
      <c r="V135" s="37"/>
      <c r="AF135" s="46">
        <v>5495</v>
      </c>
    </row>
    <row r="136" spans="1:32" x14ac:dyDescent="0.3">
      <c r="A136" s="38" t="s">
        <v>512</v>
      </c>
      <c r="B136" s="39" t="s">
        <v>513</v>
      </c>
      <c r="C136" s="40" t="s">
        <v>24</v>
      </c>
      <c r="D136" s="40">
        <v>13</v>
      </c>
      <c r="E136" s="40" t="s">
        <v>22</v>
      </c>
      <c r="F136" s="41" t="s">
        <v>22</v>
      </c>
      <c r="G136" s="42">
        <v>11544.75</v>
      </c>
      <c r="H136" s="43">
        <f>IF(Inventory[[#This Row],[Premium?]]="Y",Inventory[[#This Row],[Cost Price]]*1.25,Inventory[[#This Row],[Cost Price]]*1.18)</f>
        <v>13622.804999999998</v>
      </c>
      <c r="I136" s="43" t="b">
        <f>Inventory[[#This Row],[Num In Stock]]&lt;$S$5</f>
        <v>0</v>
      </c>
      <c r="J136" s="43" t="str">
        <f>IF(Inventory[[#This Row],[Num In Stock]]&lt;$S$5,"YES","NO")</f>
        <v>NO</v>
      </c>
      <c r="K136" s="44" t="b">
        <f>AND(Inventory[[#This Row],[Num In Stock]]&lt;$S$5,Inventory[[#This Row],[On Backorder]]&lt;&gt;"Y")</f>
        <v>0</v>
      </c>
      <c r="L136" s="44" t="str">
        <f>IF(Inventory[[#This Row],[Num In Stock]]&lt;$S$5,IF(Inventory[[#This Row],[On Backorder]]="Y","","YES"),"")</f>
        <v/>
      </c>
      <c r="M136" s="44" cm="1">
        <f t="array" ref="M136">_xlfn.IFS(Inventory[[#This Row],[Category]]=$Q$9,$R$9,Inventory[[#This Row],[Category]]=$Q$10,$R$10,Inventory[[#This Row],[Category]]=$Q$11,$R$11,Inventory[[#This Row],[Category]]=$Q$12,$R$12)</f>
        <v>10</v>
      </c>
      <c r="N136" s="44">
        <f>INDEX($Q$9:$R$12,MATCH(Inventory[[#This Row],[Category]],$Q$9:$Q$12,0),2)</f>
        <v>10</v>
      </c>
      <c r="O136" s="45">
        <f>_xlfn.XLOOKUP(Inventory[[#This Row],[Category]],$Q$9:$Q$12,$R$9:$R$12,,0)</f>
        <v>10</v>
      </c>
      <c r="P136" s="34" t="b">
        <f t="shared" si="2"/>
        <v>1</v>
      </c>
      <c r="Q136" s="37"/>
      <c r="R136" s="48"/>
      <c r="S136" s="37"/>
      <c r="U136" s="34"/>
      <c r="V136" s="37"/>
      <c r="AF136" s="46">
        <v>5495</v>
      </c>
    </row>
    <row r="137" spans="1:32" x14ac:dyDescent="0.3">
      <c r="A137" s="38" t="s">
        <v>508</v>
      </c>
      <c r="B137" s="39" t="s">
        <v>509</v>
      </c>
      <c r="C137" s="40" t="s">
        <v>24</v>
      </c>
      <c r="D137" s="40">
        <v>7</v>
      </c>
      <c r="E137" s="40" t="s">
        <v>25</v>
      </c>
      <c r="F137" s="41"/>
      <c r="G137" s="42">
        <v>1014.9</v>
      </c>
      <c r="H137" s="43">
        <f>IF(Inventory[[#This Row],[Premium?]]="Y",Inventory[[#This Row],[Cost Price]]*1.25,Inventory[[#This Row],[Cost Price]]*1.18)</f>
        <v>1197.5819999999999</v>
      </c>
      <c r="I137" s="43" t="b">
        <f>Inventory[[#This Row],[Num In Stock]]&lt;$S$5</f>
        <v>1</v>
      </c>
      <c r="J137" s="43" t="str">
        <f>IF(Inventory[[#This Row],[Num In Stock]]&lt;$S$5,"YES","NO")</f>
        <v>YES</v>
      </c>
      <c r="K137" s="44" t="b">
        <f>AND(Inventory[[#This Row],[Num In Stock]]&lt;$S$5,Inventory[[#This Row],[On Backorder]]&lt;&gt;"Y")</f>
        <v>0</v>
      </c>
      <c r="L137" s="44" t="str">
        <f>IF(Inventory[[#This Row],[Num In Stock]]&lt;$S$5,IF(Inventory[[#This Row],[On Backorder]]="Y","","YES"),"")</f>
        <v/>
      </c>
      <c r="M137" s="44" cm="1">
        <f t="array" ref="M137">_xlfn.IFS(Inventory[[#This Row],[Category]]=$Q$9,$R$9,Inventory[[#This Row],[Category]]=$Q$10,$R$10,Inventory[[#This Row],[Category]]=$Q$11,$R$11,Inventory[[#This Row],[Category]]=$Q$12,$R$12)</f>
        <v>10</v>
      </c>
      <c r="N137" s="44">
        <f>INDEX($Q$9:$R$12,MATCH(Inventory[[#This Row],[Category]],$Q$9:$Q$12,0),2)</f>
        <v>10</v>
      </c>
      <c r="O137" s="45">
        <f>_xlfn.XLOOKUP(Inventory[[#This Row],[Category]],$Q$9:$Q$12,$R$9:$R$12,,0)</f>
        <v>10</v>
      </c>
      <c r="P137" s="34" t="b">
        <f t="shared" si="2"/>
        <v>1</v>
      </c>
      <c r="Q137" s="37"/>
      <c r="R137" s="48"/>
      <c r="S137" s="37"/>
      <c r="U137" s="34"/>
      <c r="V137" s="37"/>
      <c r="AF137" s="46">
        <v>5495</v>
      </c>
    </row>
    <row r="138" spans="1:32" x14ac:dyDescent="0.3">
      <c r="A138" s="38" t="s">
        <v>510</v>
      </c>
      <c r="B138" s="39" t="s">
        <v>511</v>
      </c>
      <c r="C138" s="40" t="s">
        <v>29</v>
      </c>
      <c r="D138" s="40">
        <v>9</v>
      </c>
      <c r="E138" s="40" t="s">
        <v>22</v>
      </c>
      <c r="F138" s="41" t="s">
        <v>25</v>
      </c>
      <c r="G138" s="42">
        <v>1779.75</v>
      </c>
      <c r="H138" s="43">
        <f>IF(Inventory[[#This Row],[Premium?]]="Y",Inventory[[#This Row],[Cost Price]]*1.25,Inventory[[#This Row],[Cost Price]]*1.18)</f>
        <v>2224.6875</v>
      </c>
      <c r="I138" s="43" t="b">
        <f>Inventory[[#This Row],[Num In Stock]]&lt;$S$5</f>
        <v>1</v>
      </c>
      <c r="J138" s="43" t="str">
        <f>IF(Inventory[[#This Row],[Num In Stock]]&lt;$S$5,"YES","NO")</f>
        <v>YES</v>
      </c>
      <c r="K138" s="44" t="b">
        <f>AND(Inventory[[#This Row],[Num In Stock]]&lt;$S$5,Inventory[[#This Row],[On Backorder]]&lt;&gt;"Y")</f>
        <v>1</v>
      </c>
      <c r="L138" s="44" t="str">
        <f>IF(Inventory[[#This Row],[Num In Stock]]&lt;$S$5,IF(Inventory[[#This Row],[On Backorder]]="Y","","YES"),"")</f>
        <v>YES</v>
      </c>
      <c r="M138" s="44" cm="1">
        <f t="array" ref="M138">_xlfn.IFS(Inventory[[#This Row],[Category]]=$Q$9,$R$9,Inventory[[#This Row],[Category]]=$Q$10,$R$10,Inventory[[#This Row],[Category]]=$Q$11,$R$11,Inventory[[#This Row],[Category]]=$Q$12,$R$12)</f>
        <v>35</v>
      </c>
      <c r="N138" s="44">
        <f>INDEX($Q$9:$R$12,MATCH(Inventory[[#This Row],[Category]],$Q$9:$Q$12,0),2)</f>
        <v>35</v>
      </c>
      <c r="O138" s="45">
        <f>_xlfn.XLOOKUP(Inventory[[#This Row],[Category]],$Q$9:$Q$12,$R$9:$R$12,,0)</f>
        <v>35</v>
      </c>
      <c r="P138" s="34" t="b">
        <f t="shared" si="2"/>
        <v>1</v>
      </c>
      <c r="Q138" s="37"/>
      <c r="R138" s="48"/>
      <c r="S138" s="37"/>
      <c r="U138" s="34"/>
      <c r="V138" s="37"/>
      <c r="AF138" s="46">
        <v>5495</v>
      </c>
    </row>
    <row r="139" spans="1:32" x14ac:dyDescent="0.3">
      <c r="A139" s="38" t="s">
        <v>182</v>
      </c>
      <c r="B139" s="39" t="s">
        <v>183</v>
      </c>
      <c r="C139" s="40" t="s">
        <v>28</v>
      </c>
      <c r="D139" s="40">
        <v>10</v>
      </c>
      <c r="E139" s="40" t="s">
        <v>22</v>
      </c>
      <c r="F139" s="41" t="s">
        <v>25</v>
      </c>
      <c r="G139" s="42">
        <v>2260.85</v>
      </c>
      <c r="H139" s="43">
        <f>IF(Inventory[[#This Row],[Premium?]]="Y",Inventory[[#This Row],[Cost Price]]*1.25,Inventory[[#This Row],[Cost Price]]*1.18)</f>
        <v>2826.0625</v>
      </c>
      <c r="I139" s="43" t="b">
        <f>Inventory[[#This Row],[Num In Stock]]&lt;$S$5</f>
        <v>0</v>
      </c>
      <c r="J139" s="43" t="str">
        <f>IF(Inventory[[#This Row],[Num In Stock]]&lt;$S$5,"YES","NO")</f>
        <v>NO</v>
      </c>
      <c r="K139" s="44" t="b">
        <f>AND(Inventory[[#This Row],[Num In Stock]]&lt;$S$5,Inventory[[#This Row],[On Backorder]]&lt;&gt;"Y")</f>
        <v>0</v>
      </c>
      <c r="L139" s="44" t="str">
        <f>IF(Inventory[[#This Row],[Num In Stock]]&lt;$S$5,IF(Inventory[[#This Row],[On Backorder]]="Y","","YES"),"")</f>
        <v/>
      </c>
      <c r="M139" s="44" cm="1">
        <f t="array" ref="M139">_xlfn.IFS(Inventory[[#This Row],[Category]]=$Q$9,$R$9,Inventory[[#This Row],[Category]]=$Q$10,$R$10,Inventory[[#This Row],[Category]]=$Q$11,$R$11,Inventory[[#This Row],[Category]]=$Q$12,$R$12)</f>
        <v>25</v>
      </c>
      <c r="N139" s="44">
        <f>INDEX($Q$9:$R$12,MATCH(Inventory[[#This Row],[Category]],$Q$9:$Q$12,0),2)</f>
        <v>25</v>
      </c>
      <c r="O139" s="45">
        <f>_xlfn.XLOOKUP(Inventory[[#This Row],[Category]],$Q$9:$Q$12,$R$9:$R$12,,0)</f>
        <v>25</v>
      </c>
      <c r="P139" s="34" t="b">
        <f t="shared" si="2"/>
        <v>1</v>
      </c>
      <c r="Q139" s="37"/>
      <c r="R139" s="48"/>
      <c r="S139" s="37"/>
      <c r="U139" s="34"/>
      <c r="V139" s="37"/>
      <c r="AF139" s="46">
        <v>5495</v>
      </c>
    </row>
    <row r="140" spans="1:32" x14ac:dyDescent="0.3">
      <c r="A140" s="38" t="s">
        <v>236</v>
      </c>
      <c r="B140" s="39" t="s">
        <v>237</v>
      </c>
      <c r="C140" s="40" t="s">
        <v>28</v>
      </c>
      <c r="D140" s="40">
        <v>21</v>
      </c>
      <c r="E140" s="40" t="s">
        <v>22</v>
      </c>
      <c r="F140" s="41" t="s">
        <v>25</v>
      </c>
      <c r="G140" s="42">
        <v>4340.7</v>
      </c>
      <c r="H140" s="43">
        <f>IF(Inventory[[#This Row],[Premium?]]="Y",Inventory[[#This Row],[Cost Price]]*1.25,Inventory[[#This Row],[Cost Price]]*1.18)</f>
        <v>5425.875</v>
      </c>
      <c r="I140" s="43" t="b">
        <f>Inventory[[#This Row],[Num In Stock]]&lt;$S$5</f>
        <v>0</v>
      </c>
      <c r="J140" s="43" t="str">
        <f>IF(Inventory[[#This Row],[Num In Stock]]&lt;$S$5,"YES","NO")</f>
        <v>NO</v>
      </c>
      <c r="K140" s="44" t="b">
        <f>AND(Inventory[[#This Row],[Num In Stock]]&lt;$S$5,Inventory[[#This Row],[On Backorder]]&lt;&gt;"Y")</f>
        <v>0</v>
      </c>
      <c r="L140" s="44" t="str">
        <f>IF(Inventory[[#This Row],[Num In Stock]]&lt;$S$5,IF(Inventory[[#This Row],[On Backorder]]="Y","","YES"),"")</f>
        <v/>
      </c>
      <c r="M140" s="44" cm="1">
        <f t="array" ref="M140">_xlfn.IFS(Inventory[[#This Row],[Category]]=$Q$9,$R$9,Inventory[[#This Row],[Category]]=$Q$10,$R$10,Inventory[[#This Row],[Category]]=$Q$11,$R$11,Inventory[[#This Row],[Category]]=$Q$12,$R$12)</f>
        <v>25</v>
      </c>
      <c r="N140" s="44">
        <f>INDEX($Q$9:$R$12,MATCH(Inventory[[#This Row],[Category]],$Q$9:$Q$12,0),2)</f>
        <v>25</v>
      </c>
      <c r="O140" s="45">
        <f>_xlfn.XLOOKUP(Inventory[[#This Row],[Category]],$Q$9:$Q$12,$R$9:$R$12,,0)</f>
        <v>25</v>
      </c>
      <c r="P140" s="34" t="b">
        <f t="shared" si="2"/>
        <v>1</v>
      </c>
      <c r="Q140" s="37"/>
      <c r="R140" s="48"/>
      <c r="S140" s="37"/>
      <c r="U140" s="34"/>
      <c r="V140" s="37"/>
      <c r="AF140" s="46">
        <v>5495</v>
      </c>
    </row>
    <row r="141" spans="1:32" x14ac:dyDescent="0.3">
      <c r="A141" s="38" t="s">
        <v>982</v>
      </c>
      <c r="B141" s="39" t="s">
        <v>983</v>
      </c>
      <c r="C141" s="40" t="s">
        <v>29</v>
      </c>
      <c r="D141" s="40">
        <v>21</v>
      </c>
      <c r="E141" s="40" t="s">
        <v>22</v>
      </c>
      <c r="F141" s="41" t="s">
        <v>22</v>
      </c>
      <c r="G141" s="42">
        <v>1149.75</v>
      </c>
      <c r="H141" s="43">
        <f>IF(Inventory[[#This Row],[Premium?]]="Y",Inventory[[#This Row],[Cost Price]]*1.25,Inventory[[#This Row],[Cost Price]]*1.18)</f>
        <v>1356.7049999999999</v>
      </c>
      <c r="I141" s="43" t="b">
        <f>Inventory[[#This Row],[Num In Stock]]&lt;$S$5</f>
        <v>0</v>
      </c>
      <c r="J141" s="43" t="str">
        <f>IF(Inventory[[#This Row],[Num In Stock]]&lt;$S$5,"YES","NO")</f>
        <v>NO</v>
      </c>
      <c r="K141" s="44" t="b">
        <f>AND(Inventory[[#This Row],[Num In Stock]]&lt;$S$5,Inventory[[#This Row],[On Backorder]]&lt;&gt;"Y")</f>
        <v>0</v>
      </c>
      <c r="L141" s="44" t="str">
        <f>IF(Inventory[[#This Row],[Num In Stock]]&lt;$S$5,IF(Inventory[[#This Row],[On Backorder]]="Y","","YES"),"")</f>
        <v/>
      </c>
      <c r="M141" s="44" cm="1">
        <f t="array" ref="M141">_xlfn.IFS(Inventory[[#This Row],[Category]]=$Q$9,$R$9,Inventory[[#This Row],[Category]]=$Q$10,$R$10,Inventory[[#This Row],[Category]]=$Q$11,$R$11,Inventory[[#This Row],[Category]]=$Q$12,$R$12)</f>
        <v>35</v>
      </c>
      <c r="N141" s="44">
        <f>INDEX($Q$9:$R$12,MATCH(Inventory[[#This Row],[Category]],$Q$9:$Q$12,0),2)</f>
        <v>35</v>
      </c>
      <c r="O141" s="45">
        <f>_xlfn.XLOOKUP(Inventory[[#This Row],[Category]],$Q$9:$Q$12,$R$9:$R$12,,0)</f>
        <v>35</v>
      </c>
      <c r="P141" s="34" t="b">
        <f t="shared" si="2"/>
        <v>1</v>
      </c>
      <c r="Q141" s="37"/>
      <c r="R141" s="48"/>
      <c r="S141" s="37"/>
      <c r="U141" s="34"/>
      <c r="V141" s="37"/>
      <c r="AF141" s="46">
        <v>5495</v>
      </c>
    </row>
    <row r="142" spans="1:32" x14ac:dyDescent="0.3">
      <c r="A142" s="38" t="s">
        <v>1018</v>
      </c>
      <c r="B142" s="39" t="s">
        <v>1019</v>
      </c>
      <c r="C142" s="40" t="s">
        <v>24</v>
      </c>
      <c r="D142" s="40">
        <v>6</v>
      </c>
      <c r="E142" s="40" t="s">
        <v>25</v>
      </c>
      <c r="F142" s="41" t="s">
        <v>25</v>
      </c>
      <c r="G142" s="42">
        <v>17154.8</v>
      </c>
      <c r="H142" s="43">
        <f>IF(Inventory[[#This Row],[Premium?]]="Y",Inventory[[#This Row],[Cost Price]]*1.25,Inventory[[#This Row],[Cost Price]]*1.18)</f>
        <v>21443.5</v>
      </c>
      <c r="I142" s="43" t="b">
        <f>Inventory[[#This Row],[Num In Stock]]&lt;$S$5</f>
        <v>1</v>
      </c>
      <c r="J142" s="43" t="str">
        <f>IF(Inventory[[#This Row],[Num In Stock]]&lt;$S$5,"YES","NO")</f>
        <v>YES</v>
      </c>
      <c r="K142" s="44" t="b">
        <f>AND(Inventory[[#This Row],[Num In Stock]]&lt;$S$5,Inventory[[#This Row],[On Backorder]]&lt;&gt;"Y")</f>
        <v>0</v>
      </c>
      <c r="L142" s="44" t="str">
        <f>IF(Inventory[[#This Row],[Num In Stock]]&lt;$S$5,IF(Inventory[[#This Row],[On Backorder]]="Y","","YES"),"")</f>
        <v/>
      </c>
      <c r="M142" s="44" cm="1">
        <f t="array" ref="M142">_xlfn.IFS(Inventory[[#This Row],[Category]]=$Q$9,$R$9,Inventory[[#This Row],[Category]]=$Q$10,$R$10,Inventory[[#This Row],[Category]]=$Q$11,$R$11,Inventory[[#This Row],[Category]]=$Q$12,$R$12)</f>
        <v>10</v>
      </c>
      <c r="N142" s="44">
        <f>INDEX($Q$9:$R$12,MATCH(Inventory[[#This Row],[Category]],$Q$9:$Q$12,0),2)</f>
        <v>10</v>
      </c>
      <c r="O142" s="45">
        <f>_xlfn.XLOOKUP(Inventory[[#This Row],[Category]],$Q$9:$Q$12,$R$9:$R$12,,0)</f>
        <v>10</v>
      </c>
      <c r="P142" s="34" t="b">
        <f t="shared" si="2"/>
        <v>1</v>
      </c>
      <c r="Q142" s="37"/>
      <c r="R142" s="48"/>
      <c r="S142" s="37"/>
      <c r="U142" s="34"/>
      <c r="V142" s="37"/>
      <c r="AF142" s="46">
        <v>1315</v>
      </c>
    </row>
    <row r="143" spans="1:32" x14ac:dyDescent="0.3">
      <c r="A143" s="38" t="s">
        <v>1020</v>
      </c>
      <c r="B143" s="39" t="s">
        <v>1021</v>
      </c>
      <c r="C143" s="40" t="s">
        <v>24</v>
      </c>
      <c r="D143" s="40">
        <v>13</v>
      </c>
      <c r="E143" s="40" t="s">
        <v>22</v>
      </c>
      <c r="F143" s="41" t="s">
        <v>22</v>
      </c>
      <c r="G143" s="42">
        <v>17232.900000000001</v>
      </c>
      <c r="H143" s="43">
        <f>IF(Inventory[[#This Row],[Premium?]]="Y",Inventory[[#This Row],[Cost Price]]*1.25,Inventory[[#This Row],[Cost Price]]*1.18)</f>
        <v>20334.822</v>
      </c>
      <c r="I143" s="43" t="b">
        <f>Inventory[[#This Row],[Num In Stock]]&lt;$S$5</f>
        <v>0</v>
      </c>
      <c r="J143" s="43" t="str">
        <f>IF(Inventory[[#This Row],[Num In Stock]]&lt;$S$5,"YES","NO")</f>
        <v>NO</v>
      </c>
      <c r="K143" s="44" t="b">
        <f>AND(Inventory[[#This Row],[Num In Stock]]&lt;$S$5,Inventory[[#This Row],[On Backorder]]&lt;&gt;"Y")</f>
        <v>0</v>
      </c>
      <c r="L143" s="44" t="str">
        <f>IF(Inventory[[#This Row],[Num In Stock]]&lt;$S$5,IF(Inventory[[#This Row],[On Backorder]]="Y","","YES"),"")</f>
        <v/>
      </c>
      <c r="M143" s="44" cm="1">
        <f t="array" ref="M143">_xlfn.IFS(Inventory[[#This Row],[Category]]=$Q$9,$R$9,Inventory[[#This Row],[Category]]=$Q$10,$R$10,Inventory[[#This Row],[Category]]=$Q$11,$R$11,Inventory[[#This Row],[Category]]=$Q$12,$R$12)</f>
        <v>10</v>
      </c>
      <c r="N143" s="44">
        <f>INDEX($Q$9:$R$12,MATCH(Inventory[[#This Row],[Category]],$Q$9:$Q$12,0),2)</f>
        <v>10</v>
      </c>
      <c r="O143" s="45">
        <f>_xlfn.XLOOKUP(Inventory[[#This Row],[Category]],$Q$9:$Q$12,$R$9:$R$12,,0)</f>
        <v>10</v>
      </c>
      <c r="P143" s="34" t="b">
        <f t="shared" si="2"/>
        <v>1</v>
      </c>
      <c r="Q143" s="37"/>
      <c r="R143" s="48"/>
      <c r="S143" s="37"/>
      <c r="U143" s="34"/>
      <c r="V143" s="37"/>
      <c r="AF143" s="46">
        <v>1315</v>
      </c>
    </row>
    <row r="144" spans="1:32" x14ac:dyDescent="0.3">
      <c r="A144" s="38" t="s">
        <v>1014</v>
      </c>
      <c r="B144" s="39" t="s">
        <v>1015</v>
      </c>
      <c r="C144" s="40" t="s">
        <v>24</v>
      </c>
      <c r="D144" s="40">
        <v>15</v>
      </c>
      <c r="E144" s="40" t="s">
        <v>22</v>
      </c>
      <c r="F144" s="41" t="s">
        <v>25</v>
      </c>
      <c r="G144" s="42">
        <v>10294.85</v>
      </c>
      <c r="H144" s="43">
        <f>IF(Inventory[[#This Row],[Premium?]]="Y",Inventory[[#This Row],[Cost Price]]*1.25,Inventory[[#This Row],[Cost Price]]*1.18)</f>
        <v>12868.5625</v>
      </c>
      <c r="I144" s="43" t="b">
        <f>Inventory[[#This Row],[Num In Stock]]&lt;$S$5</f>
        <v>0</v>
      </c>
      <c r="J144" s="43" t="str">
        <f>IF(Inventory[[#This Row],[Num In Stock]]&lt;$S$5,"YES","NO")</f>
        <v>NO</v>
      </c>
      <c r="K144" s="44" t="b">
        <f>AND(Inventory[[#This Row],[Num In Stock]]&lt;$S$5,Inventory[[#This Row],[On Backorder]]&lt;&gt;"Y")</f>
        <v>0</v>
      </c>
      <c r="L144" s="44" t="str">
        <f>IF(Inventory[[#This Row],[Num In Stock]]&lt;$S$5,IF(Inventory[[#This Row],[On Backorder]]="Y","","YES"),"")</f>
        <v/>
      </c>
      <c r="M144" s="44" cm="1">
        <f t="array" ref="M144">_xlfn.IFS(Inventory[[#This Row],[Category]]=$Q$9,$R$9,Inventory[[#This Row],[Category]]=$Q$10,$R$10,Inventory[[#This Row],[Category]]=$Q$11,$R$11,Inventory[[#This Row],[Category]]=$Q$12,$R$12)</f>
        <v>10</v>
      </c>
      <c r="N144" s="44">
        <f>INDEX($Q$9:$R$12,MATCH(Inventory[[#This Row],[Category]],$Q$9:$Q$12,0),2)</f>
        <v>10</v>
      </c>
      <c r="O144" s="45">
        <f>_xlfn.XLOOKUP(Inventory[[#This Row],[Category]],$Q$9:$Q$12,$R$9:$R$12,,0)</f>
        <v>10</v>
      </c>
      <c r="P144" s="34" t="b">
        <f t="shared" si="2"/>
        <v>1</v>
      </c>
      <c r="Q144" s="37"/>
      <c r="R144" s="48"/>
      <c r="S144" s="37"/>
      <c r="U144" s="34"/>
      <c r="V144" s="37"/>
      <c r="AF144" s="46">
        <v>435</v>
      </c>
    </row>
    <row r="145" spans="1:32" x14ac:dyDescent="0.3">
      <c r="A145" s="38" t="s">
        <v>1016</v>
      </c>
      <c r="B145" s="39" t="s">
        <v>1017</v>
      </c>
      <c r="C145" s="40" t="s">
        <v>24</v>
      </c>
      <c r="D145" s="40">
        <v>18</v>
      </c>
      <c r="E145" s="40" t="s">
        <v>22</v>
      </c>
      <c r="F145" s="41" t="s">
        <v>22</v>
      </c>
      <c r="G145" s="42">
        <v>10912.7</v>
      </c>
      <c r="H145" s="43">
        <f>IF(Inventory[[#This Row],[Premium?]]="Y",Inventory[[#This Row],[Cost Price]]*1.25,Inventory[[#This Row],[Cost Price]]*1.18)</f>
        <v>12876.986000000001</v>
      </c>
      <c r="I145" s="43" t="b">
        <f>Inventory[[#This Row],[Num In Stock]]&lt;$S$5</f>
        <v>0</v>
      </c>
      <c r="J145" s="43" t="str">
        <f>IF(Inventory[[#This Row],[Num In Stock]]&lt;$S$5,"YES","NO")</f>
        <v>NO</v>
      </c>
      <c r="K145" s="44" t="b">
        <f>AND(Inventory[[#This Row],[Num In Stock]]&lt;$S$5,Inventory[[#This Row],[On Backorder]]&lt;&gt;"Y")</f>
        <v>0</v>
      </c>
      <c r="L145" s="44" t="str">
        <f>IF(Inventory[[#This Row],[Num In Stock]]&lt;$S$5,IF(Inventory[[#This Row],[On Backorder]]="Y","","YES"),"")</f>
        <v/>
      </c>
      <c r="M145" s="44" cm="1">
        <f t="array" ref="M145">_xlfn.IFS(Inventory[[#This Row],[Category]]=$Q$9,$R$9,Inventory[[#This Row],[Category]]=$Q$10,$R$10,Inventory[[#This Row],[Category]]=$Q$11,$R$11,Inventory[[#This Row],[Category]]=$Q$12,$R$12)</f>
        <v>10</v>
      </c>
      <c r="N145" s="44">
        <f>INDEX($Q$9:$R$12,MATCH(Inventory[[#This Row],[Category]],$Q$9:$Q$12,0),2)</f>
        <v>10</v>
      </c>
      <c r="O145" s="45">
        <f>_xlfn.XLOOKUP(Inventory[[#This Row],[Category]],$Q$9:$Q$12,$R$9:$R$12,,0)</f>
        <v>10</v>
      </c>
      <c r="P145" s="34" t="b">
        <f t="shared" si="2"/>
        <v>1</v>
      </c>
      <c r="Q145" s="37"/>
      <c r="R145" s="48"/>
      <c r="S145" s="37"/>
      <c r="U145" s="34"/>
      <c r="V145" s="37"/>
      <c r="AF145" s="46">
        <v>435</v>
      </c>
    </row>
    <row r="146" spans="1:32" x14ac:dyDescent="0.3">
      <c r="A146" s="38" t="s">
        <v>170</v>
      </c>
      <c r="B146" s="39" t="s">
        <v>171</v>
      </c>
      <c r="C146" s="40" t="s">
        <v>24</v>
      </c>
      <c r="D146" s="40">
        <v>27</v>
      </c>
      <c r="E146" s="40" t="s">
        <v>22</v>
      </c>
      <c r="F146" s="41" t="s">
        <v>22</v>
      </c>
      <c r="G146" s="42">
        <v>12714.7</v>
      </c>
      <c r="H146" s="43">
        <f>IF(Inventory[[#This Row],[Premium?]]="Y",Inventory[[#This Row],[Cost Price]]*1.25,Inventory[[#This Row],[Cost Price]]*1.18)</f>
        <v>15003.346</v>
      </c>
      <c r="I146" s="43" t="b">
        <f>Inventory[[#This Row],[Num In Stock]]&lt;$S$5</f>
        <v>0</v>
      </c>
      <c r="J146" s="43" t="str">
        <f>IF(Inventory[[#This Row],[Num In Stock]]&lt;$S$5,"YES","NO")</f>
        <v>NO</v>
      </c>
      <c r="K146" s="44" t="b">
        <f>AND(Inventory[[#This Row],[Num In Stock]]&lt;$S$5,Inventory[[#This Row],[On Backorder]]&lt;&gt;"Y")</f>
        <v>0</v>
      </c>
      <c r="L146" s="44" t="str">
        <f>IF(Inventory[[#This Row],[Num In Stock]]&lt;$S$5,IF(Inventory[[#This Row],[On Backorder]]="Y","","YES"),"")</f>
        <v/>
      </c>
      <c r="M146" s="44" cm="1">
        <f t="array" ref="M146">_xlfn.IFS(Inventory[[#This Row],[Category]]=$Q$9,$R$9,Inventory[[#This Row],[Category]]=$Q$10,$R$10,Inventory[[#This Row],[Category]]=$Q$11,$R$11,Inventory[[#This Row],[Category]]=$Q$12,$R$12)</f>
        <v>10</v>
      </c>
      <c r="N146" s="44">
        <f>INDEX($Q$9:$R$12,MATCH(Inventory[[#This Row],[Category]],$Q$9:$Q$12,0),2)</f>
        <v>10</v>
      </c>
      <c r="O146" s="45">
        <f>_xlfn.XLOOKUP(Inventory[[#This Row],[Category]],$Q$9:$Q$12,$R$9:$R$12,,0)</f>
        <v>10</v>
      </c>
      <c r="P146" s="34" t="b">
        <f t="shared" si="2"/>
        <v>1</v>
      </c>
      <c r="Q146" s="37"/>
      <c r="R146" s="48"/>
      <c r="S146" s="37"/>
      <c r="U146" s="34"/>
      <c r="V146" s="37"/>
      <c r="AF146" s="46">
        <v>185</v>
      </c>
    </row>
    <row r="147" spans="1:32" x14ac:dyDescent="0.3">
      <c r="A147" s="38" t="s">
        <v>172</v>
      </c>
      <c r="B147" s="39" t="s">
        <v>173</v>
      </c>
      <c r="C147" s="40" t="s">
        <v>24</v>
      </c>
      <c r="D147" s="40">
        <v>30</v>
      </c>
      <c r="E147" s="40" t="s">
        <v>22</v>
      </c>
      <c r="F147" s="41" t="s">
        <v>22</v>
      </c>
      <c r="G147" s="42">
        <v>12354.85</v>
      </c>
      <c r="H147" s="43">
        <f>IF(Inventory[[#This Row],[Premium?]]="Y",Inventory[[#This Row],[Cost Price]]*1.25,Inventory[[#This Row],[Cost Price]]*1.18)</f>
        <v>14578.723</v>
      </c>
      <c r="I147" s="43" t="b">
        <f>Inventory[[#This Row],[Num In Stock]]&lt;$S$5</f>
        <v>0</v>
      </c>
      <c r="J147" s="43" t="str">
        <f>IF(Inventory[[#This Row],[Num In Stock]]&lt;$S$5,"YES","NO")</f>
        <v>NO</v>
      </c>
      <c r="K147" s="44" t="b">
        <f>AND(Inventory[[#This Row],[Num In Stock]]&lt;$S$5,Inventory[[#This Row],[On Backorder]]&lt;&gt;"Y")</f>
        <v>0</v>
      </c>
      <c r="L147" s="44" t="str">
        <f>IF(Inventory[[#This Row],[Num In Stock]]&lt;$S$5,IF(Inventory[[#This Row],[On Backorder]]="Y","","YES"),"")</f>
        <v/>
      </c>
      <c r="M147" s="44" cm="1">
        <f t="array" ref="M147">_xlfn.IFS(Inventory[[#This Row],[Category]]=$Q$9,$R$9,Inventory[[#This Row],[Category]]=$Q$10,$R$10,Inventory[[#This Row],[Category]]=$Q$11,$R$11,Inventory[[#This Row],[Category]]=$Q$12,$R$12)</f>
        <v>10</v>
      </c>
      <c r="N147" s="44">
        <f>INDEX($Q$9:$R$12,MATCH(Inventory[[#This Row],[Category]],$Q$9:$Q$12,0),2)</f>
        <v>10</v>
      </c>
      <c r="O147" s="45">
        <f>_xlfn.XLOOKUP(Inventory[[#This Row],[Category]],$Q$9:$Q$12,$R$9:$R$12,,0)</f>
        <v>10</v>
      </c>
      <c r="P147" s="34" t="b">
        <f t="shared" si="2"/>
        <v>1</v>
      </c>
      <c r="Q147" s="37"/>
      <c r="R147" s="48"/>
      <c r="S147" s="37"/>
      <c r="U147" s="34"/>
      <c r="V147" s="37"/>
      <c r="AF147" s="46">
        <v>655</v>
      </c>
    </row>
    <row r="148" spans="1:32" x14ac:dyDescent="0.3">
      <c r="A148" s="38" t="s">
        <v>730</v>
      </c>
      <c r="B148" s="39" t="s">
        <v>731</v>
      </c>
      <c r="C148" s="40" t="s">
        <v>29</v>
      </c>
      <c r="D148" s="40">
        <v>3</v>
      </c>
      <c r="E148" s="40" t="s">
        <v>22</v>
      </c>
      <c r="F148" s="41" t="s">
        <v>22</v>
      </c>
      <c r="G148" s="42">
        <v>1677.9</v>
      </c>
      <c r="H148" s="43">
        <f>IF(Inventory[[#This Row],[Premium?]]="Y",Inventory[[#This Row],[Cost Price]]*1.25,Inventory[[#This Row],[Cost Price]]*1.18)</f>
        <v>1979.922</v>
      </c>
      <c r="I148" s="43" t="b">
        <f>Inventory[[#This Row],[Num In Stock]]&lt;$S$5</f>
        <v>1</v>
      </c>
      <c r="J148" s="43" t="str">
        <f>IF(Inventory[[#This Row],[Num In Stock]]&lt;$S$5,"YES","NO")</f>
        <v>YES</v>
      </c>
      <c r="K148" s="44" t="b">
        <f>AND(Inventory[[#This Row],[Num In Stock]]&lt;$S$5,Inventory[[#This Row],[On Backorder]]&lt;&gt;"Y")</f>
        <v>1</v>
      </c>
      <c r="L148" s="44" t="str">
        <f>IF(Inventory[[#This Row],[Num In Stock]]&lt;$S$5,IF(Inventory[[#This Row],[On Backorder]]="Y","","YES"),"")</f>
        <v>YES</v>
      </c>
      <c r="M148" s="44" cm="1">
        <f t="array" ref="M148">_xlfn.IFS(Inventory[[#This Row],[Category]]=$Q$9,$R$9,Inventory[[#This Row],[Category]]=$Q$10,$R$10,Inventory[[#This Row],[Category]]=$Q$11,$R$11,Inventory[[#This Row],[Category]]=$Q$12,$R$12)</f>
        <v>35</v>
      </c>
      <c r="N148" s="44">
        <f>INDEX($Q$9:$R$12,MATCH(Inventory[[#This Row],[Category]],$Q$9:$Q$12,0),2)</f>
        <v>35</v>
      </c>
      <c r="O148" s="45">
        <f>_xlfn.XLOOKUP(Inventory[[#This Row],[Category]],$Q$9:$Q$12,$R$9:$R$12,,0)</f>
        <v>35</v>
      </c>
      <c r="P148" s="34" t="b">
        <f t="shared" si="2"/>
        <v>1</v>
      </c>
      <c r="Q148" s="37"/>
      <c r="R148" s="48"/>
      <c r="S148" s="37"/>
      <c r="U148" s="34"/>
      <c r="V148" s="37"/>
      <c r="AF148" s="46">
        <v>325</v>
      </c>
    </row>
    <row r="149" spans="1:32" x14ac:dyDescent="0.3">
      <c r="A149" s="38" t="s">
        <v>292</v>
      </c>
      <c r="B149" s="39" t="s">
        <v>293</v>
      </c>
      <c r="C149" s="40" t="s">
        <v>27</v>
      </c>
      <c r="D149" s="40">
        <v>26</v>
      </c>
      <c r="E149" s="40" t="s">
        <v>22</v>
      </c>
      <c r="F149" s="41" t="s">
        <v>22</v>
      </c>
      <c r="G149" s="42">
        <v>5144.8500000000004</v>
      </c>
      <c r="H149" s="43">
        <f>IF(Inventory[[#This Row],[Premium?]]="Y",Inventory[[#This Row],[Cost Price]]*1.25,Inventory[[#This Row],[Cost Price]]*1.18)</f>
        <v>6070.9229999999998</v>
      </c>
      <c r="I149" s="43" t="b">
        <f>Inventory[[#This Row],[Num In Stock]]&lt;$S$5</f>
        <v>0</v>
      </c>
      <c r="J149" s="43" t="str">
        <f>IF(Inventory[[#This Row],[Num In Stock]]&lt;$S$5,"YES","NO")</f>
        <v>NO</v>
      </c>
      <c r="K149" s="44" t="b">
        <f>AND(Inventory[[#This Row],[Num In Stock]]&lt;$S$5,Inventory[[#This Row],[On Backorder]]&lt;&gt;"Y")</f>
        <v>0</v>
      </c>
      <c r="L149" s="44" t="str">
        <f>IF(Inventory[[#This Row],[Num In Stock]]&lt;$S$5,IF(Inventory[[#This Row],[On Backorder]]="Y","","YES"),"")</f>
        <v/>
      </c>
      <c r="M149" s="44" cm="1">
        <f t="array" ref="M149">_xlfn.IFS(Inventory[[#This Row],[Category]]=$Q$9,$R$9,Inventory[[#This Row],[Category]]=$Q$10,$R$10,Inventory[[#This Row],[Category]]=$Q$11,$R$11,Inventory[[#This Row],[Category]]=$Q$12,$R$12)</f>
        <v>15</v>
      </c>
      <c r="N149" s="44">
        <f>INDEX($Q$9:$R$12,MATCH(Inventory[[#This Row],[Category]],$Q$9:$Q$12,0),2)</f>
        <v>15</v>
      </c>
      <c r="O149" s="45">
        <f>_xlfn.XLOOKUP(Inventory[[#This Row],[Category]],$Q$9:$Q$12,$R$9:$R$12,,0)</f>
        <v>15</v>
      </c>
      <c r="P149" s="34" t="b">
        <f t="shared" si="2"/>
        <v>1</v>
      </c>
      <c r="Q149" s="37"/>
      <c r="R149" s="48"/>
      <c r="S149" s="37"/>
      <c r="U149" s="34"/>
      <c r="V149" s="37"/>
      <c r="AF149" s="46">
        <v>435</v>
      </c>
    </row>
    <row r="150" spans="1:32" x14ac:dyDescent="0.3">
      <c r="A150" s="38" t="s">
        <v>616</v>
      </c>
      <c r="B150" s="39" t="s">
        <v>617</v>
      </c>
      <c r="C150" s="40" t="s">
        <v>24</v>
      </c>
      <c r="D150" s="40">
        <v>32</v>
      </c>
      <c r="E150" s="40" t="s">
        <v>22</v>
      </c>
      <c r="F150" s="41" t="s">
        <v>25</v>
      </c>
      <c r="G150" s="42">
        <v>14569.7</v>
      </c>
      <c r="H150" s="43">
        <f>IF(Inventory[[#This Row],[Premium?]]="Y",Inventory[[#This Row],[Cost Price]]*1.25,Inventory[[#This Row],[Cost Price]]*1.18)</f>
        <v>18212.125</v>
      </c>
      <c r="I150" s="43" t="b">
        <f>Inventory[[#This Row],[Num In Stock]]&lt;$S$5</f>
        <v>0</v>
      </c>
      <c r="J150" s="43" t="str">
        <f>IF(Inventory[[#This Row],[Num In Stock]]&lt;$S$5,"YES","NO")</f>
        <v>NO</v>
      </c>
      <c r="K150" s="44" t="b">
        <f>AND(Inventory[[#This Row],[Num In Stock]]&lt;$S$5,Inventory[[#This Row],[On Backorder]]&lt;&gt;"Y")</f>
        <v>0</v>
      </c>
      <c r="L150" s="44" t="str">
        <f>IF(Inventory[[#This Row],[Num In Stock]]&lt;$S$5,IF(Inventory[[#This Row],[On Backorder]]="Y","","YES"),"")</f>
        <v/>
      </c>
      <c r="M150" s="44" cm="1">
        <f t="array" ref="M150">_xlfn.IFS(Inventory[[#This Row],[Category]]=$Q$9,$R$9,Inventory[[#This Row],[Category]]=$Q$10,$R$10,Inventory[[#This Row],[Category]]=$Q$11,$R$11,Inventory[[#This Row],[Category]]=$Q$12,$R$12)</f>
        <v>10</v>
      </c>
      <c r="N150" s="44">
        <f>INDEX($Q$9:$R$12,MATCH(Inventory[[#This Row],[Category]],$Q$9:$Q$12,0),2)</f>
        <v>10</v>
      </c>
      <c r="O150" s="45">
        <f>_xlfn.XLOOKUP(Inventory[[#This Row],[Category]],$Q$9:$Q$12,$R$9:$R$12,,0)</f>
        <v>10</v>
      </c>
      <c r="P150" s="34" t="b">
        <f t="shared" si="2"/>
        <v>1</v>
      </c>
      <c r="Q150" s="37"/>
      <c r="R150" s="48"/>
      <c r="S150" s="37"/>
      <c r="U150" s="34"/>
      <c r="V150" s="37"/>
      <c r="AF150" s="46">
        <v>4395</v>
      </c>
    </row>
    <row r="151" spans="1:32" x14ac:dyDescent="0.3">
      <c r="A151" s="38" t="s">
        <v>548</v>
      </c>
      <c r="B151" s="39" t="s">
        <v>549</v>
      </c>
      <c r="C151" s="40" t="s">
        <v>27</v>
      </c>
      <c r="D151" s="40">
        <v>29</v>
      </c>
      <c r="E151" s="40" t="s">
        <v>22</v>
      </c>
      <c r="F151" s="41" t="s">
        <v>22</v>
      </c>
      <c r="G151" s="42">
        <v>9812.25</v>
      </c>
      <c r="H151" s="43">
        <f>IF(Inventory[[#This Row],[Premium?]]="Y",Inventory[[#This Row],[Cost Price]]*1.25,Inventory[[#This Row],[Cost Price]]*1.18)</f>
        <v>11578.455</v>
      </c>
      <c r="I151" s="43" t="b">
        <f>Inventory[[#This Row],[Num In Stock]]&lt;$S$5</f>
        <v>0</v>
      </c>
      <c r="J151" s="43" t="str">
        <f>IF(Inventory[[#This Row],[Num In Stock]]&lt;$S$5,"YES","NO")</f>
        <v>NO</v>
      </c>
      <c r="K151" s="44" t="b">
        <f>AND(Inventory[[#This Row],[Num In Stock]]&lt;$S$5,Inventory[[#This Row],[On Backorder]]&lt;&gt;"Y")</f>
        <v>0</v>
      </c>
      <c r="L151" s="44" t="str">
        <f>IF(Inventory[[#This Row],[Num In Stock]]&lt;$S$5,IF(Inventory[[#This Row],[On Backorder]]="Y","","YES"),"")</f>
        <v/>
      </c>
      <c r="M151" s="44" cm="1">
        <f t="array" ref="M151">_xlfn.IFS(Inventory[[#This Row],[Category]]=$Q$9,$R$9,Inventory[[#This Row],[Category]]=$Q$10,$R$10,Inventory[[#This Row],[Category]]=$Q$11,$R$11,Inventory[[#This Row],[Category]]=$Q$12,$R$12)</f>
        <v>15</v>
      </c>
      <c r="N151" s="44">
        <f>INDEX($Q$9:$R$12,MATCH(Inventory[[#This Row],[Category]],$Q$9:$Q$12,0),2)</f>
        <v>15</v>
      </c>
      <c r="O151" s="45">
        <f>_xlfn.XLOOKUP(Inventory[[#This Row],[Category]],$Q$9:$Q$12,$R$9:$R$12,,0)</f>
        <v>15</v>
      </c>
      <c r="P151" s="34" t="b">
        <f t="shared" si="2"/>
        <v>1</v>
      </c>
      <c r="Q151" s="37"/>
      <c r="R151" s="48"/>
      <c r="S151" s="37"/>
      <c r="U151" s="34"/>
      <c r="V151" s="37"/>
      <c r="AF151" s="46">
        <v>4725</v>
      </c>
    </row>
    <row r="152" spans="1:32" x14ac:dyDescent="0.3">
      <c r="A152" s="38" t="s">
        <v>214</v>
      </c>
      <c r="B152" s="39" t="s">
        <v>215</v>
      </c>
      <c r="C152" s="40" t="s">
        <v>28</v>
      </c>
      <c r="D152" s="40">
        <v>17</v>
      </c>
      <c r="E152" s="40" t="s">
        <v>22</v>
      </c>
      <c r="F152" s="41" t="s">
        <v>25</v>
      </c>
      <c r="G152" s="42">
        <v>2934.75</v>
      </c>
      <c r="H152" s="43">
        <f>IF(Inventory[[#This Row],[Premium?]]="Y",Inventory[[#This Row],[Cost Price]]*1.25,Inventory[[#This Row],[Cost Price]]*1.18)</f>
        <v>3668.4375</v>
      </c>
      <c r="I152" s="43" t="b">
        <f>Inventory[[#This Row],[Num In Stock]]&lt;$S$5</f>
        <v>0</v>
      </c>
      <c r="J152" s="43" t="str">
        <f>IF(Inventory[[#This Row],[Num In Stock]]&lt;$S$5,"YES","NO")</f>
        <v>NO</v>
      </c>
      <c r="K152" s="44" t="b">
        <f>AND(Inventory[[#This Row],[Num In Stock]]&lt;$S$5,Inventory[[#This Row],[On Backorder]]&lt;&gt;"Y")</f>
        <v>0</v>
      </c>
      <c r="L152" s="44" t="str">
        <f>IF(Inventory[[#This Row],[Num In Stock]]&lt;$S$5,IF(Inventory[[#This Row],[On Backorder]]="Y","","YES"),"")</f>
        <v/>
      </c>
      <c r="M152" s="44" cm="1">
        <f t="array" ref="M152">_xlfn.IFS(Inventory[[#This Row],[Category]]=$Q$9,$R$9,Inventory[[#This Row],[Category]]=$Q$10,$R$10,Inventory[[#This Row],[Category]]=$Q$11,$R$11,Inventory[[#This Row],[Category]]=$Q$12,$R$12)</f>
        <v>25</v>
      </c>
      <c r="N152" s="44">
        <f>INDEX($Q$9:$R$12,MATCH(Inventory[[#This Row],[Category]],$Q$9:$Q$12,0),2)</f>
        <v>25</v>
      </c>
      <c r="O152" s="45">
        <f>_xlfn.XLOOKUP(Inventory[[#This Row],[Category]],$Q$9:$Q$12,$R$9:$R$12,,0)</f>
        <v>25</v>
      </c>
      <c r="P152" s="34" t="b">
        <f t="shared" si="2"/>
        <v>1</v>
      </c>
      <c r="Q152" s="37"/>
      <c r="R152" s="48"/>
      <c r="S152" s="37"/>
      <c r="U152" s="34"/>
      <c r="V152" s="37"/>
      <c r="AF152" s="46">
        <v>7145</v>
      </c>
    </row>
    <row r="153" spans="1:32" x14ac:dyDescent="0.3">
      <c r="A153" s="38" t="s">
        <v>402</v>
      </c>
      <c r="B153" s="39" t="s">
        <v>403</v>
      </c>
      <c r="C153" s="40" t="s">
        <v>24</v>
      </c>
      <c r="D153" s="40">
        <v>3</v>
      </c>
      <c r="E153" s="40" t="s">
        <v>22</v>
      </c>
      <c r="F153" s="41" t="s">
        <v>25</v>
      </c>
      <c r="G153" s="42">
        <v>10052.65</v>
      </c>
      <c r="H153" s="43">
        <f>IF(Inventory[[#This Row],[Premium?]]="Y",Inventory[[#This Row],[Cost Price]]*1.25,Inventory[[#This Row],[Cost Price]]*1.18)</f>
        <v>12565.8125</v>
      </c>
      <c r="I153" s="43" t="b">
        <f>Inventory[[#This Row],[Num In Stock]]&lt;$S$5</f>
        <v>1</v>
      </c>
      <c r="J153" s="43" t="str">
        <f>IF(Inventory[[#This Row],[Num In Stock]]&lt;$S$5,"YES","NO")</f>
        <v>YES</v>
      </c>
      <c r="K153" s="44" t="b">
        <f>AND(Inventory[[#This Row],[Num In Stock]]&lt;$S$5,Inventory[[#This Row],[On Backorder]]&lt;&gt;"Y")</f>
        <v>1</v>
      </c>
      <c r="L153" s="44" t="str">
        <f>IF(Inventory[[#This Row],[Num In Stock]]&lt;$S$5,IF(Inventory[[#This Row],[On Backorder]]="Y","","YES"),"")</f>
        <v>YES</v>
      </c>
      <c r="M153" s="44" cm="1">
        <f t="array" ref="M153">_xlfn.IFS(Inventory[[#This Row],[Category]]=$Q$9,$R$9,Inventory[[#This Row],[Category]]=$Q$10,$R$10,Inventory[[#This Row],[Category]]=$Q$11,$R$11,Inventory[[#This Row],[Category]]=$Q$12,$R$12)</f>
        <v>10</v>
      </c>
      <c r="N153" s="44">
        <f>INDEX($Q$9:$R$12,MATCH(Inventory[[#This Row],[Category]],$Q$9:$Q$12,0),2)</f>
        <v>10</v>
      </c>
      <c r="O153" s="45">
        <f>_xlfn.XLOOKUP(Inventory[[#This Row],[Category]],$Q$9:$Q$12,$R$9:$R$12,,0)</f>
        <v>10</v>
      </c>
      <c r="P153" s="34" t="b">
        <f t="shared" si="2"/>
        <v>1</v>
      </c>
      <c r="Q153" s="37"/>
      <c r="R153" s="48"/>
      <c r="S153" s="37"/>
      <c r="U153" s="34"/>
      <c r="V153" s="37"/>
      <c r="AF153" s="46">
        <v>7475</v>
      </c>
    </row>
    <row r="154" spans="1:32" x14ac:dyDescent="0.3">
      <c r="A154" s="38" t="s">
        <v>544</v>
      </c>
      <c r="B154" s="39" t="s">
        <v>545</v>
      </c>
      <c r="C154" s="40" t="s">
        <v>24</v>
      </c>
      <c r="D154" s="40">
        <v>24</v>
      </c>
      <c r="E154" s="40" t="s">
        <v>22</v>
      </c>
      <c r="F154" s="41" t="s">
        <v>25</v>
      </c>
      <c r="G154" s="42">
        <v>12237.7</v>
      </c>
      <c r="H154" s="43">
        <f>IF(Inventory[[#This Row],[Premium?]]="Y",Inventory[[#This Row],[Cost Price]]*1.25,Inventory[[#This Row],[Cost Price]]*1.18)</f>
        <v>15297.125</v>
      </c>
      <c r="I154" s="43" t="b">
        <f>Inventory[[#This Row],[Num In Stock]]&lt;$S$5</f>
        <v>0</v>
      </c>
      <c r="J154" s="43" t="str">
        <f>IF(Inventory[[#This Row],[Num In Stock]]&lt;$S$5,"YES","NO")</f>
        <v>NO</v>
      </c>
      <c r="K154" s="44" t="b">
        <f>AND(Inventory[[#This Row],[Num In Stock]]&lt;$S$5,Inventory[[#This Row],[On Backorder]]&lt;&gt;"Y")</f>
        <v>0</v>
      </c>
      <c r="L154" s="44" t="str">
        <f>IF(Inventory[[#This Row],[Num In Stock]]&lt;$S$5,IF(Inventory[[#This Row],[On Backorder]]="Y","","YES"),"")</f>
        <v/>
      </c>
      <c r="M154" s="44" cm="1">
        <f t="array" ref="M154">_xlfn.IFS(Inventory[[#This Row],[Category]]=$Q$9,$R$9,Inventory[[#This Row],[Category]]=$Q$10,$R$10,Inventory[[#This Row],[Category]]=$Q$11,$R$11,Inventory[[#This Row],[Category]]=$Q$12,$R$12)</f>
        <v>10</v>
      </c>
      <c r="N154" s="44">
        <f>INDEX($Q$9:$R$12,MATCH(Inventory[[#This Row],[Category]],$Q$9:$Q$12,0),2)</f>
        <v>10</v>
      </c>
      <c r="O154" s="45">
        <f>_xlfn.XLOOKUP(Inventory[[#This Row],[Category]],$Q$9:$Q$12,$R$9:$R$12,,0)</f>
        <v>10</v>
      </c>
      <c r="P154" s="34" t="b">
        <f t="shared" si="2"/>
        <v>1</v>
      </c>
      <c r="Q154" s="37"/>
      <c r="R154" s="48"/>
      <c r="S154" s="37"/>
      <c r="U154" s="34"/>
      <c r="V154" s="37"/>
      <c r="AF154" s="46">
        <v>8795</v>
      </c>
    </row>
    <row r="155" spans="1:32" x14ac:dyDescent="0.3">
      <c r="A155" s="38" t="s">
        <v>622</v>
      </c>
      <c r="B155" s="39" t="s">
        <v>623</v>
      </c>
      <c r="C155" s="40" t="s">
        <v>24</v>
      </c>
      <c r="D155" s="40">
        <v>2</v>
      </c>
      <c r="E155" s="40" t="s">
        <v>22</v>
      </c>
      <c r="F155" s="41" t="s">
        <v>22</v>
      </c>
      <c r="G155" s="42">
        <v>15702.9</v>
      </c>
      <c r="H155" s="43">
        <f>IF(Inventory[[#This Row],[Premium?]]="Y",Inventory[[#This Row],[Cost Price]]*1.25,Inventory[[#This Row],[Cost Price]]*1.18)</f>
        <v>18529.421999999999</v>
      </c>
      <c r="I155" s="43" t="b">
        <f>Inventory[[#This Row],[Num In Stock]]&lt;$S$5</f>
        <v>1</v>
      </c>
      <c r="J155" s="43" t="str">
        <f>IF(Inventory[[#This Row],[Num In Stock]]&lt;$S$5,"YES","NO")</f>
        <v>YES</v>
      </c>
      <c r="K155" s="44" t="b">
        <f>AND(Inventory[[#This Row],[Num In Stock]]&lt;$S$5,Inventory[[#This Row],[On Backorder]]&lt;&gt;"Y")</f>
        <v>1</v>
      </c>
      <c r="L155" s="44" t="str">
        <f>IF(Inventory[[#This Row],[Num In Stock]]&lt;$S$5,IF(Inventory[[#This Row],[On Backorder]]="Y","","YES"),"")</f>
        <v>YES</v>
      </c>
      <c r="M155" s="44" cm="1">
        <f t="array" ref="M155">_xlfn.IFS(Inventory[[#This Row],[Category]]=$Q$9,$R$9,Inventory[[#This Row],[Category]]=$Q$10,$R$10,Inventory[[#This Row],[Category]]=$Q$11,$R$11,Inventory[[#This Row],[Category]]=$Q$12,$R$12)</f>
        <v>10</v>
      </c>
      <c r="N155" s="44">
        <f>INDEX($Q$9:$R$12,MATCH(Inventory[[#This Row],[Category]],$Q$9:$Q$12,0),2)</f>
        <v>10</v>
      </c>
      <c r="O155" s="45">
        <f>_xlfn.XLOOKUP(Inventory[[#This Row],[Category]],$Q$9:$Q$12,$R$9:$R$12,,0)</f>
        <v>10</v>
      </c>
      <c r="P155" s="34" t="b">
        <f t="shared" si="2"/>
        <v>1</v>
      </c>
      <c r="Q155" s="37"/>
      <c r="R155" s="48"/>
      <c r="S155" s="37"/>
      <c r="U155" s="34"/>
      <c r="V155" s="37"/>
      <c r="AF155" s="46">
        <v>9125</v>
      </c>
    </row>
    <row r="156" spans="1:32" x14ac:dyDescent="0.3">
      <c r="A156" s="38" t="s">
        <v>554</v>
      </c>
      <c r="B156" s="39" t="s">
        <v>555</v>
      </c>
      <c r="C156" s="40" t="s">
        <v>27</v>
      </c>
      <c r="D156" s="40">
        <v>4</v>
      </c>
      <c r="E156" s="40" t="s">
        <v>25</v>
      </c>
      <c r="F156" s="41" t="s">
        <v>25</v>
      </c>
      <c r="G156" s="42">
        <v>5142.8</v>
      </c>
      <c r="H156" s="43">
        <f>IF(Inventory[[#This Row],[Premium?]]="Y",Inventory[[#This Row],[Cost Price]]*1.25,Inventory[[#This Row],[Cost Price]]*1.18)</f>
        <v>6428.5</v>
      </c>
      <c r="I156" s="43" t="b">
        <f>Inventory[[#This Row],[Num In Stock]]&lt;$S$5</f>
        <v>1</v>
      </c>
      <c r="J156" s="43" t="str">
        <f>IF(Inventory[[#This Row],[Num In Stock]]&lt;$S$5,"YES","NO")</f>
        <v>YES</v>
      </c>
      <c r="K156" s="44" t="b">
        <f>AND(Inventory[[#This Row],[Num In Stock]]&lt;$S$5,Inventory[[#This Row],[On Backorder]]&lt;&gt;"Y")</f>
        <v>0</v>
      </c>
      <c r="L156" s="44" t="str">
        <f>IF(Inventory[[#This Row],[Num In Stock]]&lt;$S$5,IF(Inventory[[#This Row],[On Backorder]]="Y","","YES"),"")</f>
        <v/>
      </c>
      <c r="M156" s="44" cm="1">
        <f t="array" ref="M156">_xlfn.IFS(Inventory[[#This Row],[Category]]=$Q$9,$R$9,Inventory[[#This Row],[Category]]=$Q$10,$R$10,Inventory[[#This Row],[Category]]=$Q$11,$R$11,Inventory[[#This Row],[Category]]=$Q$12,$R$12)</f>
        <v>15</v>
      </c>
      <c r="N156" s="44">
        <f>INDEX($Q$9:$R$12,MATCH(Inventory[[#This Row],[Category]],$Q$9:$Q$12,0),2)</f>
        <v>15</v>
      </c>
      <c r="O156" s="45">
        <f>_xlfn.XLOOKUP(Inventory[[#This Row],[Category]],$Q$9:$Q$12,$R$9:$R$12,,0)</f>
        <v>15</v>
      </c>
      <c r="P156" s="34" t="b">
        <f t="shared" si="2"/>
        <v>1</v>
      </c>
      <c r="Q156" s="37"/>
      <c r="R156" s="48"/>
      <c r="S156" s="37"/>
      <c r="U156" s="34"/>
      <c r="V156" s="37"/>
      <c r="AF156" s="46">
        <v>6595</v>
      </c>
    </row>
    <row r="157" spans="1:32" x14ac:dyDescent="0.3">
      <c r="A157" s="38" t="s">
        <v>1094</v>
      </c>
      <c r="B157" s="39" t="s">
        <v>1095</v>
      </c>
      <c r="C157" s="40" t="s">
        <v>29</v>
      </c>
      <c r="D157" s="40">
        <v>5</v>
      </c>
      <c r="E157" s="40" t="s">
        <v>22</v>
      </c>
      <c r="F157" s="41" t="s">
        <v>22</v>
      </c>
      <c r="G157" s="42">
        <v>1116.9000000000001</v>
      </c>
      <c r="H157" s="43">
        <f>IF(Inventory[[#This Row],[Premium?]]="Y",Inventory[[#This Row],[Cost Price]]*1.25,Inventory[[#This Row],[Cost Price]]*1.18)</f>
        <v>1317.942</v>
      </c>
      <c r="I157" s="43" t="b">
        <f>Inventory[[#This Row],[Num In Stock]]&lt;$S$5</f>
        <v>1</v>
      </c>
      <c r="J157" s="43" t="str">
        <f>IF(Inventory[[#This Row],[Num In Stock]]&lt;$S$5,"YES","NO")</f>
        <v>YES</v>
      </c>
      <c r="K157" s="44" t="b">
        <f>AND(Inventory[[#This Row],[Num In Stock]]&lt;$S$5,Inventory[[#This Row],[On Backorder]]&lt;&gt;"Y")</f>
        <v>1</v>
      </c>
      <c r="L157" s="44" t="str">
        <f>IF(Inventory[[#This Row],[Num In Stock]]&lt;$S$5,IF(Inventory[[#This Row],[On Backorder]]="Y","","YES"),"")</f>
        <v>YES</v>
      </c>
      <c r="M157" s="44" cm="1">
        <f t="array" ref="M157">_xlfn.IFS(Inventory[[#This Row],[Category]]=$Q$9,$R$9,Inventory[[#This Row],[Category]]=$Q$10,$R$10,Inventory[[#This Row],[Category]]=$Q$11,$R$11,Inventory[[#This Row],[Category]]=$Q$12,$R$12)</f>
        <v>35</v>
      </c>
      <c r="N157" s="44">
        <f>INDEX($Q$9:$R$12,MATCH(Inventory[[#This Row],[Category]],$Q$9:$Q$12,0),2)</f>
        <v>35</v>
      </c>
      <c r="O157" s="45">
        <f>_xlfn.XLOOKUP(Inventory[[#This Row],[Category]],$Q$9:$Q$12,$R$9:$R$12,,0)</f>
        <v>35</v>
      </c>
      <c r="P157" s="34" t="b">
        <f t="shared" si="2"/>
        <v>1</v>
      </c>
      <c r="Q157" s="37"/>
      <c r="R157" s="48"/>
      <c r="S157" s="37"/>
      <c r="U157" s="34"/>
      <c r="V157" s="37"/>
      <c r="AF157" s="46">
        <v>6924</v>
      </c>
    </row>
    <row r="158" spans="1:32" x14ac:dyDescent="0.3">
      <c r="A158" s="38" t="s">
        <v>612</v>
      </c>
      <c r="B158" s="39" t="s">
        <v>613</v>
      </c>
      <c r="C158" s="40" t="s">
        <v>24</v>
      </c>
      <c r="D158" s="40">
        <v>11</v>
      </c>
      <c r="E158" s="40" t="s">
        <v>22</v>
      </c>
      <c r="F158" s="41" t="s">
        <v>25</v>
      </c>
      <c r="G158" s="42">
        <v>11654.7</v>
      </c>
      <c r="H158" s="43">
        <f>IF(Inventory[[#This Row],[Premium?]]="Y",Inventory[[#This Row],[Cost Price]]*1.25,Inventory[[#This Row],[Cost Price]]*1.18)</f>
        <v>14568.375</v>
      </c>
      <c r="I158" s="43" t="b">
        <f>Inventory[[#This Row],[Num In Stock]]&lt;$S$5</f>
        <v>0</v>
      </c>
      <c r="J158" s="43" t="str">
        <f>IF(Inventory[[#This Row],[Num In Stock]]&lt;$S$5,"YES","NO")</f>
        <v>NO</v>
      </c>
      <c r="K158" s="44" t="b">
        <f>AND(Inventory[[#This Row],[Num In Stock]]&lt;$S$5,Inventory[[#This Row],[On Backorder]]&lt;&gt;"Y")</f>
        <v>0</v>
      </c>
      <c r="L158" s="44" t="str">
        <f>IF(Inventory[[#This Row],[Num In Stock]]&lt;$S$5,IF(Inventory[[#This Row],[On Backorder]]="Y","","YES"),"")</f>
        <v/>
      </c>
      <c r="M158" s="44" cm="1">
        <f t="array" ref="M158">_xlfn.IFS(Inventory[[#This Row],[Category]]=$Q$9,$R$9,Inventory[[#This Row],[Category]]=$Q$10,$R$10,Inventory[[#This Row],[Category]]=$Q$11,$R$11,Inventory[[#This Row],[Category]]=$Q$12,$R$12)</f>
        <v>10</v>
      </c>
      <c r="N158" s="44">
        <f>INDEX($Q$9:$R$12,MATCH(Inventory[[#This Row],[Category]],$Q$9:$Q$12,0),2)</f>
        <v>10</v>
      </c>
      <c r="O158" s="45">
        <f>_xlfn.XLOOKUP(Inventory[[#This Row],[Category]],$Q$9:$Q$12,$R$9:$R$12,,0)</f>
        <v>10</v>
      </c>
      <c r="P158" s="34" t="b">
        <f t="shared" si="2"/>
        <v>1</v>
      </c>
      <c r="Q158" s="37"/>
      <c r="R158" s="48"/>
      <c r="S158" s="37"/>
      <c r="U158" s="34"/>
      <c r="V158" s="37"/>
      <c r="AF158" s="46">
        <v>9345</v>
      </c>
    </row>
    <row r="159" spans="1:32" x14ac:dyDescent="0.3">
      <c r="A159" s="38" t="s">
        <v>556</v>
      </c>
      <c r="B159" s="39" t="s">
        <v>557</v>
      </c>
      <c r="C159" s="40" t="s">
        <v>27</v>
      </c>
      <c r="D159" s="40">
        <v>29</v>
      </c>
      <c r="E159" s="40" t="s">
        <v>22</v>
      </c>
      <c r="F159" s="41" t="s">
        <v>25</v>
      </c>
      <c r="G159" s="42">
        <v>7848.9</v>
      </c>
      <c r="H159" s="43">
        <f>IF(Inventory[[#This Row],[Premium?]]="Y",Inventory[[#This Row],[Cost Price]]*1.25,Inventory[[#This Row],[Cost Price]]*1.18)</f>
        <v>9811.125</v>
      </c>
      <c r="I159" s="43" t="b">
        <f>Inventory[[#This Row],[Num In Stock]]&lt;$S$5</f>
        <v>0</v>
      </c>
      <c r="J159" s="43" t="str">
        <f>IF(Inventory[[#This Row],[Num In Stock]]&lt;$S$5,"YES","NO")</f>
        <v>NO</v>
      </c>
      <c r="K159" s="44" t="b">
        <f>AND(Inventory[[#This Row],[Num In Stock]]&lt;$S$5,Inventory[[#This Row],[On Backorder]]&lt;&gt;"Y")</f>
        <v>0</v>
      </c>
      <c r="L159" s="44" t="str">
        <f>IF(Inventory[[#This Row],[Num In Stock]]&lt;$S$5,IF(Inventory[[#This Row],[On Backorder]]="Y","","YES"),"")</f>
        <v/>
      </c>
      <c r="M159" s="44" cm="1">
        <f t="array" ref="M159">_xlfn.IFS(Inventory[[#This Row],[Category]]=$Q$9,$R$9,Inventory[[#This Row],[Category]]=$Q$10,$R$10,Inventory[[#This Row],[Category]]=$Q$11,$R$11,Inventory[[#This Row],[Category]]=$Q$12,$R$12)</f>
        <v>15</v>
      </c>
      <c r="N159" s="44">
        <f>INDEX($Q$9:$R$12,MATCH(Inventory[[#This Row],[Category]],$Q$9:$Q$12,0),2)</f>
        <v>15</v>
      </c>
      <c r="O159" s="45">
        <f>_xlfn.XLOOKUP(Inventory[[#This Row],[Category]],$Q$9:$Q$12,$R$9:$R$12,,0)</f>
        <v>15</v>
      </c>
      <c r="P159" s="34" t="b">
        <f t="shared" si="2"/>
        <v>1</v>
      </c>
      <c r="Q159" s="37"/>
      <c r="R159" s="48"/>
      <c r="S159" s="37"/>
      <c r="U159" s="34"/>
      <c r="V159" s="37"/>
      <c r="AF159" s="46">
        <v>9675</v>
      </c>
    </row>
    <row r="160" spans="1:32" x14ac:dyDescent="0.3">
      <c r="A160" s="38" t="s">
        <v>614</v>
      </c>
      <c r="B160" s="39" t="s">
        <v>615</v>
      </c>
      <c r="C160" s="40" t="s">
        <v>24</v>
      </c>
      <c r="D160" s="40">
        <v>1</v>
      </c>
      <c r="E160" s="40" t="s">
        <v>25</v>
      </c>
      <c r="F160" s="41" t="s">
        <v>22</v>
      </c>
      <c r="G160" s="42">
        <v>11891.25</v>
      </c>
      <c r="H160" s="43">
        <f>IF(Inventory[[#This Row],[Premium?]]="Y",Inventory[[#This Row],[Cost Price]]*1.25,Inventory[[#This Row],[Cost Price]]*1.18)</f>
        <v>14031.674999999999</v>
      </c>
      <c r="I160" s="43" t="b">
        <f>Inventory[[#This Row],[Num In Stock]]&lt;$S$5</f>
        <v>1</v>
      </c>
      <c r="J160" s="43" t="str">
        <f>IF(Inventory[[#This Row],[Num In Stock]]&lt;$S$5,"YES","NO")</f>
        <v>YES</v>
      </c>
      <c r="K160" s="44" t="b">
        <f>AND(Inventory[[#This Row],[Num In Stock]]&lt;$S$5,Inventory[[#This Row],[On Backorder]]&lt;&gt;"Y")</f>
        <v>0</v>
      </c>
      <c r="L160" s="44" t="str">
        <f>IF(Inventory[[#This Row],[Num In Stock]]&lt;$S$5,IF(Inventory[[#This Row],[On Backorder]]="Y","","YES"),"")</f>
        <v/>
      </c>
      <c r="M160" s="44" cm="1">
        <f t="array" ref="M160">_xlfn.IFS(Inventory[[#This Row],[Category]]=$Q$9,$R$9,Inventory[[#This Row],[Category]]=$Q$10,$R$10,Inventory[[#This Row],[Category]]=$Q$11,$R$11,Inventory[[#This Row],[Category]]=$Q$12,$R$12)</f>
        <v>10</v>
      </c>
      <c r="N160" s="44">
        <f>INDEX($Q$9:$R$12,MATCH(Inventory[[#This Row],[Category]],$Q$9:$Q$12,0),2)</f>
        <v>10</v>
      </c>
      <c r="O160" s="45">
        <f>_xlfn.XLOOKUP(Inventory[[#This Row],[Category]],$Q$9:$Q$12,$R$9:$R$12,,0)</f>
        <v>10</v>
      </c>
      <c r="P160" s="34" t="b">
        <f t="shared" si="2"/>
        <v>1</v>
      </c>
      <c r="Q160" s="37"/>
      <c r="R160" s="48"/>
      <c r="S160" s="37"/>
      <c r="U160" s="34"/>
      <c r="V160" s="37"/>
      <c r="AF160" s="46">
        <v>10995</v>
      </c>
    </row>
    <row r="161" spans="1:32" x14ac:dyDescent="0.3">
      <c r="A161" s="38" t="s">
        <v>294</v>
      </c>
      <c r="B161" s="39" t="s">
        <v>295</v>
      </c>
      <c r="C161" s="40" t="s">
        <v>27</v>
      </c>
      <c r="D161" s="40">
        <v>15</v>
      </c>
      <c r="E161" s="40" t="s">
        <v>22</v>
      </c>
      <c r="F161" s="41" t="s">
        <v>22</v>
      </c>
      <c r="G161" s="42">
        <v>5400.9</v>
      </c>
      <c r="H161" s="43">
        <f>IF(Inventory[[#This Row],[Premium?]]="Y",Inventory[[#This Row],[Cost Price]]*1.25,Inventory[[#This Row],[Cost Price]]*1.18)</f>
        <v>6373.061999999999</v>
      </c>
      <c r="I161" s="43" t="b">
        <f>Inventory[[#This Row],[Num In Stock]]&lt;$S$5</f>
        <v>0</v>
      </c>
      <c r="J161" s="43" t="str">
        <f>IF(Inventory[[#This Row],[Num In Stock]]&lt;$S$5,"YES","NO")</f>
        <v>NO</v>
      </c>
      <c r="K161" s="44" t="b">
        <f>AND(Inventory[[#This Row],[Num In Stock]]&lt;$S$5,Inventory[[#This Row],[On Backorder]]&lt;&gt;"Y")</f>
        <v>0</v>
      </c>
      <c r="L161" s="44" t="str">
        <f>IF(Inventory[[#This Row],[Num In Stock]]&lt;$S$5,IF(Inventory[[#This Row],[On Backorder]]="Y","","YES"),"")</f>
        <v/>
      </c>
      <c r="M161" s="44" cm="1">
        <f t="array" ref="M161">_xlfn.IFS(Inventory[[#This Row],[Category]]=$Q$9,$R$9,Inventory[[#This Row],[Category]]=$Q$10,$R$10,Inventory[[#This Row],[Category]]=$Q$11,$R$11,Inventory[[#This Row],[Category]]=$Q$12,$R$12)</f>
        <v>15</v>
      </c>
      <c r="N161" s="44">
        <f>INDEX($Q$9:$R$12,MATCH(Inventory[[#This Row],[Category]],$Q$9:$Q$12,0),2)</f>
        <v>15</v>
      </c>
      <c r="O161" s="45">
        <f>_xlfn.XLOOKUP(Inventory[[#This Row],[Category]],$Q$9:$Q$12,$R$9:$R$12,,0)</f>
        <v>15</v>
      </c>
      <c r="P161" s="34" t="b">
        <f t="shared" si="2"/>
        <v>1</v>
      </c>
      <c r="Q161" s="37"/>
      <c r="R161" s="48"/>
      <c r="S161" s="37"/>
      <c r="U161" s="34"/>
      <c r="V161" s="37"/>
      <c r="AF161" s="46">
        <v>11325</v>
      </c>
    </row>
    <row r="162" spans="1:32" x14ac:dyDescent="0.3">
      <c r="A162" s="38" t="s">
        <v>620</v>
      </c>
      <c r="B162" s="39" t="s">
        <v>621</v>
      </c>
      <c r="C162" s="40" t="s">
        <v>24</v>
      </c>
      <c r="D162" s="40">
        <v>18</v>
      </c>
      <c r="E162" s="40" t="s">
        <v>22</v>
      </c>
      <c r="F162" s="41" t="s">
        <v>25</v>
      </c>
      <c r="G162" s="42">
        <v>14497.25</v>
      </c>
      <c r="H162" s="43">
        <f>IF(Inventory[[#This Row],[Premium?]]="Y",Inventory[[#This Row],[Cost Price]]*1.25,Inventory[[#This Row],[Cost Price]]*1.18)</f>
        <v>18121.5625</v>
      </c>
      <c r="I162" s="43" t="b">
        <f>Inventory[[#This Row],[Num In Stock]]&lt;$S$5</f>
        <v>0</v>
      </c>
      <c r="J162" s="43" t="str">
        <f>IF(Inventory[[#This Row],[Num In Stock]]&lt;$S$5,"YES","NO")</f>
        <v>NO</v>
      </c>
      <c r="K162" s="44" t="b">
        <f>AND(Inventory[[#This Row],[Num In Stock]]&lt;$S$5,Inventory[[#This Row],[On Backorder]]&lt;&gt;"Y")</f>
        <v>0</v>
      </c>
      <c r="L162" s="44" t="str">
        <f>IF(Inventory[[#This Row],[Num In Stock]]&lt;$S$5,IF(Inventory[[#This Row],[On Backorder]]="Y","","YES"),"")</f>
        <v/>
      </c>
      <c r="M162" s="44" cm="1">
        <f t="array" ref="M162">_xlfn.IFS(Inventory[[#This Row],[Category]]=$Q$9,$R$9,Inventory[[#This Row],[Category]]=$Q$10,$R$10,Inventory[[#This Row],[Category]]=$Q$11,$R$11,Inventory[[#This Row],[Category]]=$Q$12,$R$12)</f>
        <v>10</v>
      </c>
      <c r="N162" s="44">
        <f>INDEX($Q$9:$R$12,MATCH(Inventory[[#This Row],[Category]],$Q$9:$Q$12,0),2)</f>
        <v>10</v>
      </c>
      <c r="O162" s="45">
        <f>_xlfn.XLOOKUP(Inventory[[#This Row],[Category]],$Q$9:$Q$12,$R$9:$R$12,,0)</f>
        <v>10</v>
      </c>
      <c r="P162" s="34" t="b">
        <f t="shared" si="2"/>
        <v>1</v>
      </c>
      <c r="Q162" s="37"/>
      <c r="R162" s="48"/>
      <c r="S162" s="37"/>
      <c r="U162" s="34"/>
      <c r="V162" s="37"/>
      <c r="AF162" s="46">
        <v>2745</v>
      </c>
    </row>
    <row r="163" spans="1:32" x14ac:dyDescent="0.3">
      <c r="A163" s="38" t="s">
        <v>550</v>
      </c>
      <c r="B163" s="39" t="s">
        <v>551</v>
      </c>
      <c r="C163" s="40" t="s">
        <v>27</v>
      </c>
      <c r="D163" s="40">
        <v>11</v>
      </c>
      <c r="E163" s="40" t="s">
        <v>22</v>
      </c>
      <c r="F163" s="41" t="s">
        <v>25</v>
      </c>
      <c r="G163" s="42">
        <v>9965.25</v>
      </c>
      <c r="H163" s="43">
        <f>IF(Inventory[[#This Row],[Premium?]]="Y",Inventory[[#This Row],[Cost Price]]*1.25,Inventory[[#This Row],[Cost Price]]*1.18)</f>
        <v>12456.5625</v>
      </c>
      <c r="I163" s="43" t="b">
        <f>Inventory[[#This Row],[Num In Stock]]&lt;$S$5</f>
        <v>0</v>
      </c>
      <c r="J163" s="43" t="str">
        <f>IF(Inventory[[#This Row],[Num In Stock]]&lt;$S$5,"YES","NO")</f>
        <v>NO</v>
      </c>
      <c r="K163" s="44" t="b">
        <f>AND(Inventory[[#This Row],[Num In Stock]]&lt;$S$5,Inventory[[#This Row],[On Backorder]]&lt;&gt;"Y")</f>
        <v>0</v>
      </c>
      <c r="L163" s="44" t="str">
        <f>IF(Inventory[[#This Row],[Num In Stock]]&lt;$S$5,IF(Inventory[[#This Row],[On Backorder]]="Y","","YES"),"")</f>
        <v/>
      </c>
      <c r="M163" s="44" cm="1">
        <f t="array" ref="M163">_xlfn.IFS(Inventory[[#This Row],[Category]]=$Q$9,$R$9,Inventory[[#This Row],[Category]]=$Q$10,$R$10,Inventory[[#This Row],[Category]]=$Q$11,$R$11,Inventory[[#This Row],[Category]]=$Q$12,$R$12)</f>
        <v>15</v>
      </c>
      <c r="N163" s="44">
        <f>INDEX($Q$9:$R$12,MATCH(Inventory[[#This Row],[Category]],$Q$9:$Q$12,0),2)</f>
        <v>15</v>
      </c>
      <c r="O163" s="45">
        <f>_xlfn.XLOOKUP(Inventory[[#This Row],[Category]],$Q$9:$Q$12,$R$9:$R$12,,0)</f>
        <v>15</v>
      </c>
      <c r="P163" s="34" t="b">
        <f t="shared" si="2"/>
        <v>1</v>
      </c>
      <c r="Q163" s="37"/>
      <c r="R163" s="48"/>
      <c r="S163" s="37"/>
      <c r="U163" s="34"/>
      <c r="V163" s="37"/>
      <c r="AF163" s="46">
        <v>4395</v>
      </c>
    </row>
    <row r="164" spans="1:32" x14ac:dyDescent="0.3">
      <c r="A164" s="38" t="s">
        <v>602</v>
      </c>
      <c r="B164" s="39" t="s">
        <v>603</v>
      </c>
      <c r="C164" s="40" t="s">
        <v>24</v>
      </c>
      <c r="D164" s="40">
        <v>2</v>
      </c>
      <c r="E164" s="40" t="s">
        <v>22</v>
      </c>
      <c r="F164" s="41" t="s">
        <v>22</v>
      </c>
      <c r="G164" s="42">
        <v>12112.5</v>
      </c>
      <c r="H164" s="43">
        <f>IF(Inventory[[#This Row],[Premium?]]="Y",Inventory[[#This Row],[Cost Price]]*1.25,Inventory[[#This Row],[Cost Price]]*1.18)</f>
        <v>14292.75</v>
      </c>
      <c r="I164" s="43" t="b">
        <f>Inventory[[#This Row],[Num In Stock]]&lt;$S$5</f>
        <v>1</v>
      </c>
      <c r="J164" s="43" t="str">
        <f>IF(Inventory[[#This Row],[Num In Stock]]&lt;$S$5,"YES","NO")</f>
        <v>YES</v>
      </c>
      <c r="K164" s="44" t="b">
        <f>AND(Inventory[[#This Row],[Num In Stock]]&lt;$S$5,Inventory[[#This Row],[On Backorder]]&lt;&gt;"Y")</f>
        <v>1</v>
      </c>
      <c r="L164" s="44" t="str">
        <f>IF(Inventory[[#This Row],[Num In Stock]]&lt;$S$5,IF(Inventory[[#This Row],[On Backorder]]="Y","","YES"),"")</f>
        <v>YES</v>
      </c>
      <c r="M164" s="44" cm="1">
        <f t="array" ref="M164">_xlfn.IFS(Inventory[[#This Row],[Category]]=$Q$9,$R$9,Inventory[[#This Row],[Category]]=$Q$10,$R$10,Inventory[[#This Row],[Category]]=$Q$11,$R$11,Inventory[[#This Row],[Category]]=$Q$12,$R$12)</f>
        <v>10</v>
      </c>
      <c r="N164" s="44">
        <f>INDEX($Q$9:$R$12,MATCH(Inventory[[#This Row],[Category]],$Q$9:$Q$12,0),2)</f>
        <v>10</v>
      </c>
      <c r="O164" s="45">
        <f>_xlfn.XLOOKUP(Inventory[[#This Row],[Category]],$Q$9:$Q$12,$R$9:$R$12,,0)</f>
        <v>10</v>
      </c>
      <c r="P164" s="34" t="b">
        <f t="shared" si="2"/>
        <v>1</v>
      </c>
      <c r="Q164" s="37"/>
      <c r="R164" s="48"/>
      <c r="S164" s="37"/>
      <c r="U164" s="34"/>
      <c r="V164" s="37"/>
      <c r="AF164" s="46">
        <v>1095</v>
      </c>
    </row>
    <row r="165" spans="1:32" x14ac:dyDescent="0.3">
      <c r="A165" s="38" t="s">
        <v>404</v>
      </c>
      <c r="B165" s="39" t="s">
        <v>405</v>
      </c>
      <c r="C165" s="40" t="s">
        <v>24</v>
      </c>
      <c r="D165" s="40">
        <v>19</v>
      </c>
      <c r="E165" s="40" t="s">
        <v>22</v>
      </c>
      <c r="F165" s="41" t="s">
        <v>25</v>
      </c>
      <c r="G165" s="42">
        <v>10600</v>
      </c>
      <c r="H165" s="43">
        <f>IF(Inventory[[#This Row],[Premium?]]="Y",Inventory[[#This Row],[Cost Price]]*1.25,Inventory[[#This Row],[Cost Price]]*1.18)</f>
        <v>13250</v>
      </c>
      <c r="I165" s="43" t="b">
        <f>Inventory[[#This Row],[Num In Stock]]&lt;$S$5</f>
        <v>0</v>
      </c>
      <c r="J165" s="43" t="str">
        <f>IF(Inventory[[#This Row],[Num In Stock]]&lt;$S$5,"YES","NO")</f>
        <v>NO</v>
      </c>
      <c r="K165" s="44" t="b">
        <f>AND(Inventory[[#This Row],[Num In Stock]]&lt;$S$5,Inventory[[#This Row],[On Backorder]]&lt;&gt;"Y")</f>
        <v>0</v>
      </c>
      <c r="L165" s="44" t="str">
        <f>IF(Inventory[[#This Row],[Num In Stock]]&lt;$S$5,IF(Inventory[[#This Row],[On Backorder]]="Y","","YES"),"")</f>
        <v/>
      </c>
      <c r="M165" s="44" cm="1">
        <f t="array" ref="M165">_xlfn.IFS(Inventory[[#This Row],[Category]]=$Q$9,$R$9,Inventory[[#This Row],[Category]]=$Q$10,$R$10,Inventory[[#This Row],[Category]]=$Q$11,$R$11,Inventory[[#This Row],[Category]]=$Q$12,$R$12)</f>
        <v>10</v>
      </c>
      <c r="N165" s="44">
        <f>INDEX($Q$9:$R$12,MATCH(Inventory[[#This Row],[Category]],$Q$9:$Q$12,0),2)</f>
        <v>10</v>
      </c>
      <c r="O165" s="45">
        <f>_xlfn.XLOOKUP(Inventory[[#This Row],[Category]],$Q$9:$Q$12,$R$9:$R$12,,0)</f>
        <v>10</v>
      </c>
      <c r="P165" s="34" t="b">
        <f t="shared" si="2"/>
        <v>1</v>
      </c>
      <c r="Q165" s="37"/>
      <c r="R165" s="48"/>
      <c r="S165" s="37"/>
      <c r="U165" s="34"/>
      <c r="V165" s="37"/>
      <c r="AF165" s="46">
        <v>1425</v>
      </c>
    </row>
    <row r="166" spans="1:32" x14ac:dyDescent="0.3">
      <c r="A166" s="38" t="s">
        <v>216</v>
      </c>
      <c r="B166" s="39" t="s">
        <v>217</v>
      </c>
      <c r="C166" s="40" t="s">
        <v>28</v>
      </c>
      <c r="D166" s="40">
        <v>23</v>
      </c>
      <c r="E166" s="40" t="s">
        <v>22</v>
      </c>
      <c r="F166" s="41" t="s">
        <v>25</v>
      </c>
      <c r="G166" s="42">
        <v>3249.75</v>
      </c>
      <c r="H166" s="43">
        <f>IF(Inventory[[#This Row],[Premium?]]="Y",Inventory[[#This Row],[Cost Price]]*1.25,Inventory[[#This Row],[Cost Price]]*1.18)</f>
        <v>4062.1875</v>
      </c>
      <c r="I166" s="43" t="b">
        <f>Inventory[[#This Row],[Num In Stock]]&lt;$S$5</f>
        <v>0</v>
      </c>
      <c r="J166" s="43" t="str">
        <f>IF(Inventory[[#This Row],[Num In Stock]]&lt;$S$5,"YES","NO")</f>
        <v>NO</v>
      </c>
      <c r="K166" s="44" t="b">
        <f>AND(Inventory[[#This Row],[Num In Stock]]&lt;$S$5,Inventory[[#This Row],[On Backorder]]&lt;&gt;"Y")</f>
        <v>0</v>
      </c>
      <c r="L166" s="44" t="str">
        <f>IF(Inventory[[#This Row],[Num In Stock]]&lt;$S$5,IF(Inventory[[#This Row],[On Backorder]]="Y","","YES"),"")</f>
        <v/>
      </c>
      <c r="M166" s="44" cm="1">
        <f t="array" ref="M166">_xlfn.IFS(Inventory[[#This Row],[Category]]=$Q$9,$R$9,Inventory[[#This Row],[Category]]=$Q$10,$R$10,Inventory[[#This Row],[Category]]=$Q$11,$R$11,Inventory[[#This Row],[Category]]=$Q$12,$R$12)</f>
        <v>25</v>
      </c>
      <c r="N166" s="44">
        <f>INDEX($Q$9:$R$12,MATCH(Inventory[[#This Row],[Category]],$Q$9:$Q$12,0),2)</f>
        <v>25</v>
      </c>
      <c r="O166" s="45">
        <f>_xlfn.XLOOKUP(Inventory[[#This Row],[Category]],$Q$9:$Q$12,$R$9:$R$12,,0)</f>
        <v>25</v>
      </c>
      <c r="P166" s="34" t="b">
        <f t="shared" si="2"/>
        <v>1</v>
      </c>
      <c r="Q166" s="37"/>
      <c r="R166" s="48"/>
      <c r="S166" s="37"/>
      <c r="U166" s="34"/>
      <c r="V166" s="37"/>
      <c r="AF166" s="46">
        <v>1645</v>
      </c>
    </row>
    <row r="167" spans="1:32" x14ac:dyDescent="0.3">
      <c r="A167" s="38" t="s">
        <v>624</v>
      </c>
      <c r="B167" s="39" t="s">
        <v>625</v>
      </c>
      <c r="C167" s="40" t="s">
        <v>24</v>
      </c>
      <c r="D167" s="40">
        <v>12</v>
      </c>
      <c r="E167" s="40" t="s">
        <v>22</v>
      </c>
      <c r="F167" s="41" t="s">
        <v>25</v>
      </c>
      <c r="G167" s="42">
        <v>16354</v>
      </c>
      <c r="H167" s="43">
        <f>IF(Inventory[[#This Row],[Premium?]]="Y",Inventory[[#This Row],[Cost Price]]*1.25,Inventory[[#This Row],[Cost Price]]*1.18)</f>
        <v>20442.5</v>
      </c>
      <c r="I167" s="43" t="b">
        <f>Inventory[[#This Row],[Num In Stock]]&lt;$S$5</f>
        <v>0</v>
      </c>
      <c r="J167" s="43" t="str">
        <f>IF(Inventory[[#This Row],[Num In Stock]]&lt;$S$5,"YES","NO")</f>
        <v>NO</v>
      </c>
      <c r="K167" s="44" t="b">
        <f>AND(Inventory[[#This Row],[Num In Stock]]&lt;$S$5,Inventory[[#This Row],[On Backorder]]&lt;&gt;"Y")</f>
        <v>0</v>
      </c>
      <c r="L167" s="44" t="str">
        <f>IF(Inventory[[#This Row],[Num In Stock]]&lt;$S$5,IF(Inventory[[#This Row],[On Backorder]]="Y","","YES"),"")</f>
        <v/>
      </c>
      <c r="M167" s="44" cm="1">
        <f t="array" ref="M167">_xlfn.IFS(Inventory[[#This Row],[Category]]=$Q$9,$R$9,Inventory[[#This Row],[Category]]=$Q$10,$R$10,Inventory[[#This Row],[Category]]=$Q$11,$R$11,Inventory[[#This Row],[Category]]=$Q$12,$R$12)</f>
        <v>10</v>
      </c>
      <c r="N167" s="44">
        <f>INDEX($Q$9:$R$12,MATCH(Inventory[[#This Row],[Category]],$Q$9:$Q$12,0),2)</f>
        <v>10</v>
      </c>
      <c r="O167" s="45">
        <f>_xlfn.XLOOKUP(Inventory[[#This Row],[Category]],$Q$9:$Q$12,$R$9:$R$12,,0)</f>
        <v>10</v>
      </c>
      <c r="P167" s="34" t="b">
        <f t="shared" si="2"/>
        <v>1</v>
      </c>
      <c r="Q167" s="37"/>
      <c r="R167" s="48"/>
      <c r="S167" s="37"/>
      <c r="U167" s="34"/>
      <c r="V167" s="37"/>
      <c r="AF167" s="46">
        <v>1975</v>
      </c>
    </row>
    <row r="168" spans="1:32" x14ac:dyDescent="0.3">
      <c r="A168" s="38" t="s">
        <v>604</v>
      </c>
      <c r="B168" s="39" t="s">
        <v>605</v>
      </c>
      <c r="C168" s="40" t="s">
        <v>27</v>
      </c>
      <c r="D168" s="40">
        <v>17</v>
      </c>
      <c r="E168" s="40" t="s">
        <v>22</v>
      </c>
      <c r="F168" s="41" t="s">
        <v>22</v>
      </c>
      <c r="G168" s="42">
        <v>9602.25</v>
      </c>
      <c r="H168" s="43">
        <f>IF(Inventory[[#This Row],[Premium?]]="Y",Inventory[[#This Row],[Cost Price]]*1.25,Inventory[[#This Row],[Cost Price]]*1.18)</f>
        <v>11330.654999999999</v>
      </c>
      <c r="I168" s="43" t="b">
        <f>Inventory[[#This Row],[Num In Stock]]&lt;$S$5</f>
        <v>0</v>
      </c>
      <c r="J168" s="43" t="str">
        <f>IF(Inventory[[#This Row],[Num In Stock]]&lt;$S$5,"YES","NO")</f>
        <v>NO</v>
      </c>
      <c r="K168" s="44" t="b">
        <f>AND(Inventory[[#This Row],[Num In Stock]]&lt;$S$5,Inventory[[#This Row],[On Backorder]]&lt;&gt;"Y")</f>
        <v>0</v>
      </c>
      <c r="L168" s="44" t="str">
        <f>IF(Inventory[[#This Row],[Num In Stock]]&lt;$S$5,IF(Inventory[[#This Row],[On Backorder]]="Y","","YES"),"")</f>
        <v/>
      </c>
      <c r="M168" s="44" cm="1">
        <f t="array" ref="M168">_xlfn.IFS(Inventory[[#This Row],[Category]]=$Q$9,$R$9,Inventory[[#This Row],[Category]]=$Q$10,$R$10,Inventory[[#This Row],[Category]]=$Q$11,$R$11,Inventory[[#This Row],[Category]]=$Q$12,$R$12)</f>
        <v>15</v>
      </c>
      <c r="N168" s="44">
        <f>INDEX($Q$9:$R$12,MATCH(Inventory[[#This Row],[Category]],$Q$9:$Q$12,0),2)</f>
        <v>15</v>
      </c>
      <c r="O168" s="45">
        <f>_xlfn.XLOOKUP(Inventory[[#This Row],[Category]],$Q$9:$Q$12,$R$9:$R$12,,0)</f>
        <v>15</v>
      </c>
      <c r="P168" s="34" t="b">
        <f t="shared" si="2"/>
        <v>1</v>
      </c>
      <c r="Q168" s="37"/>
      <c r="R168" s="48"/>
      <c r="S168" s="37"/>
      <c r="U168" s="34"/>
      <c r="V168" s="37"/>
      <c r="AF168" s="46">
        <v>55</v>
      </c>
    </row>
    <row r="169" spans="1:32" x14ac:dyDescent="0.3">
      <c r="A169" s="38" t="s">
        <v>552</v>
      </c>
      <c r="B169" s="39" t="s">
        <v>553</v>
      </c>
      <c r="C169" s="40" t="s">
        <v>27</v>
      </c>
      <c r="D169" s="40">
        <v>20</v>
      </c>
      <c r="E169" s="40" t="s">
        <v>22</v>
      </c>
      <c r="F169" s="41" t="s">
        <v>25</v>
      </c>
      <c r="G169" s="42">
        <v>9307.5</v>
      </c>
      <c r="H169" s="43">
        <f>IF(Inventory[[#This Row],[Premium?]]="Y",Inventory[[#This Row],[Cost Price]]*1.25,Inventory[[#This Row],[Cost Price]]*1.18)</f>
        <v>11634.375</v>
      </c>
      <c r="I169" s="43" t="b">
        <f>Inventory[[#This Row],[Num In Stock]]&lt;$S$5</f>
        <v>0</v>
      </c>
      <c r="J169" s="43" t="str">
        <f>IF(Inventory[[#This Row],[Num In Stock]]&lt;$S$5,"YES","NO")</f>
        <v>NO</v>
      </c>
      <c r="K169" s="44" t="b">
        <f>AND(Inventory[[#This Row],[Num In Stock]]&lt;$S$5,Inventory[[#This Row],[On Backorder]]&lt;&gt;"Y")</f>
        <v>0</v>
      </c>
      <c r="L169" s="44" t="str">
        <f>IF(Inventory[[#This Row],[Num In Stock]]&lt;$S$5,IF(Inventory[[#This Row],[On Backorder]]="Y","","YES"),"")</f>
        <v/>
      </c>
      <c r="M169" s="44" cm="1">
        <f t="array" ref="M169">_xlfn.IFS(Inventory[[#This Row],[Category]]=$Q$9,$R$9,Inventory[[#This Row],[Category]]=$Q$10,$R$10,Inventory[[#This Row],[Category]]=$Q$11,$R$11,Inventory[[#This Row],[Category]]=$Q$12,$R$12)</f>
        <v>15</v>
      </c>
      <c r="N169" s="44">
        <f>INDEX($Q$9:$R$12,MATCH(Inventory[[#This Row],[Category]],$Q$9:$Q$12,0),2)</f>
        <v>15</v>
      </c>
      <c r="O169" s="45">
        <f>_xlfn.XLOOKUP(Inventory[[#This Row],[Category]],$Q$9:$Q$12,$R$9:$R$12,,0)</f>
        <v>15</v>
      </c>
      <c r="P169" s="34" t="b">
        <f t="shared" si="2"/>
        <v>1</v>
      </c>
      <c r="Q169" s="37"/>
      <c r="R169" s="48"/>
      <c r="S169" s="37"/>
      <c r="U169" s="34"/>
      <c r="V169" s="37"/>
      <c r="AF169" s="46">
        <v>1095</v>
      </c>
    </row>
    <row r="170" spans="1:32" x14ac:dyDescent="0.3">
      <c r="A170" s="38" t="s">
        <v>558</v>
      </c>
      <c r="B170" s="39" t="s">
        <v>559</v>
      </c>
      <c r="C170" s="40" t="s">
        <v>27</v>
      </c>
      <c r="D170" s="40">
        <v>26</v>
      </c>
      <c r="E170" s="40" t="s">
        <v>22</v>
      </c>
      <c r="F170" s="41" t="s">
        <v>22</v>
      </c>
      <c r="G170" s="42">
        <v>8346</v>
      </c>
      <c r="H170" s="43">
        <f>IF(Inventory[[#This Row],[Premium?]]="Y",Inventory[[#This Row],[Cost Price]]*1.25,Inventory[[#This Row],[Cost Price]]*1.18)</f>
        <v>9848.2799999999988</v>
      </c>
      <c r="I170" s="43" t="b">
        <f>Inventory[[#This Row],[Num In Stock]]&lt;$S$5</f>
        <v>0</v>
      </c>
      <c r="J170" s="43" t="str">
        <f>IF(Inventory[[#This Row],[Num In Stock]]&lt;$S$5,"YES","NO")</f>
        <v>NO</v>
      </c>
      <c r="K170" s="44" t="b">
        <f>AND(Inventory[[#This Row],[Num In Stock]]&lt;$S$5,Inventory[[#This Row],[On Backorder]]&lt;&gt;"Y")</f>
        <v>0</v>
      </c>
      <c r="L170" s="44" t="str">
        <f>IF(Inventory[[#This Row],[Num In Stock]]&lt;$S$5,IF(Inventory[[#This Row],[On Backorder]]="Y","","YES"),"")</f>
        <v/>
      </c>
      <c r="M170" s="44" cm="1">
        <f t="array" ref="M170">_xlfn.IFS(Inventory[[#This Row],[Category]]=$Q$9,$R$9,Inventory[[#This Row],[Category]]=$Q$10,$R$10,Inventory[[#This Row],[Category]]=$Q$11,$R$11,Inventory[[#This Row],[Category]]=$Q$12,$R$12)</f>
        <v>15</v>
      </c>
      <c r="N170" s="44">
        <f>INDEX($Q$9:$R$12,MATCH(Inventory[[#This Row],[Category]],$Q$9:$Q$12,0),2)</f>
        <v>15</v>
      </c>
      <c r="O170" s="45">
        <f>_xlfn.XLOOKUP(Inventory[[#This Row],[Category]],$Q$9:$Q$12,$R$9:$R$12,,0)</f>
        <v>15</v>
      </c>
      <c r="P170" s="34" t="b">
        <f t="shared" si="2"/>
        <v>1</v>
      </c>
      <c r="Q170" s="37"/>
      <c r="R170" s="48"/>
      <c r="S170" s="37"/>
      <c r="U170" s="34"/>
      <c r="V170" s="37"/>
      <c r="AF170" s="46">
        <v>1370</v>
      </c>
    </row>
    <row r="171" spans="1:32" x14ac:dyDescent="0.3">
      <c r="A171" s="38" t="s">
        <v>542</v>
      </c>
      <c r="B171" s="39" t="s">
        <v>543</v>
      </c>
      <c r="C171" s="40" t="s">
        <v>27</v>
      </c>
      <c r="D171" s="40">
        <v>12</v>
      </c>
      <c r="E171" s="40" t="s">
        <v>22</v>
      </c>
      <c r="F171" s="41" t="s">
        <v>22</v>
      </c>
      <c r="G171" s="42">
        <v>5538.75</v>
      </c>
      <c r="H171" s="43">
        <f>IF(Inventory[[#This Row],[Premium?]]="Y",Inventory[[#This Row],[Cost Price]]*1.25,Inventory[[#This Row],[Cost Price]]*1.18)</f>
        <v>6535.7249999999995</v>
      </c>
      <c r="I171" s="43" t="b">
        <f>Inventory[[#This Row],[Num In Stock]]&lt;$S$5</f>
        <v>0</v>
      </c>
      <c r="J171" s="43" t="str">
        <f>IF(Inventory[[#This Row],[Num In Stock]]&lt;$S$5,"YES","NO")</f>
        <v>NO</v>
      </c>
      <c r="K171" s="44" t="b">
        <f>AND(Inventory[[#This Row],[Num In Stock]]&lt;$S$5,Inventory[[#This Row],[On Backorder]]&lt;&gt;"Y")</f>
        <v>0</v>
      </c>
      <c r="L171" s="44" t="str">
        <f>IF(Inventory[[#This Row],[Num In Stock]]&lt;$S$5,IF(Inventory[[#This Row],[On Backorder]]="Y","","YES"),"")</f>
        <v/>
      </c>
      <c r="M171" s="44" cm="1">
        <f t="array" ref="M171">_xlfn.IFS(Inventory[[#This Row],[Category]]=$Q$9,$R$9,Inventory[[#This Row],[Category]]=$Q$10,$R$10,Inventory[[#This Row],[Category]]=$Q$11,$R$11,Inventory[[#This Row],[Category]]=$Q$12,$R$12)</f>
        <v>15</v>
      </c>
      <c r="N171" s="44">
        <f>INDEX($Q$9:$R$12,MATCH(Inventory[[#This Row],[Category]],$Q$9:$Q$12,0),2)</f>
        <v>15</v>
      </c>
      <c r="O171" s="45">
        <f>_xlfn.XLOOKUP(Inventory[[#This Row],[Category]],$Q$9:$Q$12,$R$9:$R$12,,0)</f>
        <v>15</v>
      </c>
      <c r="P171" s="34" t="b">
        <f t="shared" si="2"/>
        <v>1</v>
      </c>
      <c r="Q171" s="37"/>
      <c r="R171" s="48"/>
      <c r="S171" s="37"/>
      <c r="U171" s="34"/>
      <c r="V171" s="37"/>
      <c r="AF171" s="46">
        <v>2745</v>
      </c>
    </row>
    <row r="172" spans="1:32" x14ac:dyDescent="0.3">
      <c r="A172" s="38" t="s">
        <v>732</v>
      </c>
      <c r="B172" s="39" t="s">
        <v>733</v>
      </c>
      <c r="C172" s="40" t="s">
        <v>28</v>
      </c>
      <c r="D172" s="40">
        <v>0</v>
      </c>
      <c r="E172" s="40" t="s">
        <v>25</v>
      </c>
      <c r="F172" s="41" t="s">
        <v>25</v>
      </c>
      <c r="G172" s="42">
        <v>2348.65</v>
      </c>
      <c r="H172" s="43">
        <f>IF(Inventory[[#This Row],[Premium?]]="Y",Inventory[[#This Row],[Cost Price]]*1.25,Inventory[[#This Row],[Cost Price]]*1.18)</f>
        <v>2935.8125</v>
      </c>
      <c r="I172" s="43" t="b">
        <f>Inventory[[#This Row],[Num In Stock]]&lt;$S$5</f>
        <v>1</v>
      </c>
      <c r="J172" s="43" t="str">
        <f>IF(Inventory[[#This Row],[Num In Stock]]&lt;$S$5,"YES","NO")</f>
        <v>YES</v>
      </c>
      <c r="K172" s="44" t="b">
        <f>AND(Inventory[[#This Row],[Num In Stock]]&lt;$S$5,Inventory[[#This Row],[On Backorder]]&lt;&gt;"Y")</f>
        <v>0</v>
      </c>
      <c r="L172" s="44" t="str">
        <f>IF(Inventory[[#This Row],[Num In Stock]]&lt;$S$5,IF(Inventory[[#This Row],[On Backorder]]="Y","","YES"),"")</f>
        <v/>
      </c>
      <c r="M172" s="44" cm="1">
        <f t="array" ref="M172">_xlfn.IFS(Inventory[[#This Row],[Category]]=$Q$9,$R$9,Inventory[[#This Row],[Category]]=$Q$10,$R$10,Inventory[[#This Row],[Category]]=$Q$11,$R$11,Inventory[[#This Row],[Category]]=$Q$12,$R$12)</f>
        <v>25</v>
      </c>
      <c r="N172" s="44">
        <f>INDEX($Q$9:$R$12,MATCH(Inventory[[#This Row],[Category]],$Q$9:$Q$12,0),2)</f>
        <v>25</v>
      </c>
      <c r="O172" s="45">
        <f>_xlfn.XLOOKUP(Inventory[[#This Row],[Category]],$Q$9:$Q$12,$R$9:$R$12,,0)</f>
        <v>25</v>
      </c>
      <c r="P172" s="34" t="b">
        <f t="shared" si="2"/>
        <v>1</v>
      </c>
      <c r="Q172" s="37"/>
      <c r="R172" s="48"/>
      <c r="S172" s="37"/>
      <c r="U172" s="34"/>
      <c r="V172" s="37"/>
      <c r="AF172" s="46">
        <v>10995</v>
      </c>
    </row>
    <row r="173" spans="1:32" x14ac:dyDescent="0.3">
      <c r="A173" s="38" t="s">
        <v>734</v>
      </c>
      <c r="B173" s="39" t="s">
        <v>735</v>
      </c>
      <c r="C173" s="40" t="s">
        <v>29</v>
      </c>
      <c r="D173" s="40">
        <v>16</v>
      </c>
      <c r="E173" s="40" t="s">
        <v>22</v>
      </c>
      <c r="F173" s="41" t="s">
        <v>22</v>
      </c>
      <c r="G173" s="42">
        <v>1727.25</v>
      </c>
      <c r="H173" s="43">
        <f>IF(Inventory[[#This Row],[Premium?]]="Y",Inventory[[#This Row],[Cost Price]]*1.25,Inventory[[#This Row],[Cost Price]]*1.18)</f>
        <v>2038.155</v>
      </c>
      <c r="I173" s="43" t="b">
        <f>Inventory[[#This Row],[Num In Stock]]&lt;$S$5</f>
        <v>0</v>
      </c>
      <c r="J173" s="43" t="str">
        <f>IF(Inventory[[#This Row],[Num In Stock]]&lt;$S$5,"YES","NO")</f>
        <v>NO</v>
      </c>
      <c r="K173" s="44" t="b">
        <f>AND(Inventory[[#This Row],[Num In Stock]]&lt;$S$5,Inventory[[#This Row],[On Backorder]]&lt;&gt;"Y")</f>
        <v>0</v>
      </c>
      <c r="L173" s="44" t="str">
        <f>IF(Inventory[[#This Row],[Num In Stock]]&lt;$S$5,IF(Inventory[[#This Row],[On Backorder]]="Y","","YES"),"")</f>
        <v/>
      </c>
      <c r="M173" s="44" cm="1">
        <f t="array" ref="M173">_xlfn.IFS(Inventory[[#This Row],[Category]]=$Q$9,$R$9,Inventory[[#This Row],[Category]]=$Q$10,$R$10,Inventory[[#This Row],[Category]]=$Q$11,$R$11,Inventory[[#This Row],[Category]]=$Q$12,$R$12)</f>
        <v>35</v>
      </c>
      <c r="N173" s="44">
        <f>INDEX($Q$9:$R$12,MATCH(Inventory[[#This Row],[Category]],$Q$9:$Q$12,0),2)</f>
        <v>35</v>
      </c>
      <c r="O173" s="45">
        <f>_xlfn.XLOOKUP(Inventory[[#This Row],[Category]],$Q$9:$Q$12,$R$9:$R$12,,0)</f>
        <v>35</v>
      </c>
      <c r="P173" s="34" t="b">
        <f t="shared" si="2"/>
        <v>1</v>
      </c>
      <c r="Q173" s="37"/>
      <c r="R173" s="48"/>
      <c r="S173" s="37"/>
      <c r="U173" s="34"/>
      <c r="V173" s="37"/>
      <c r="AF173" s="46">
        <v>17595</v>
      </c>
    </row>
    <row r="174" spans="1:32" x14ac:dyDescent="0.3">
      <c r="A174" s="38" t="s">
        <v>740</v>
      </c>
      <c r="B174" s="39" t="s">
        <v>741</v>
      </c>
      <c r="C174" s="40" t="s">
        <v>29</v>
      </c>
      <c r="D174" s="40">
        <v>22</v>
      </c>
      <c r="E174" s="40" t="s">
        <v>22</v>
      </c>
      <c r="F174" s="41" t="s">
        <v>25</v>
      </c>
      <c r="G174" s="42">
        <v>1138.8</v>
      </c>
      <c r="H174" s="43">
        <f>IF(Inventory[[#This Row],[Premium?]]="Y",Inventory[[#This Row],[Cost Price]]*1.25,Inventory[[#This Row],[Cost Price]]*1.18)</f>
        <v>1423.5</v>
      </c>
      <c r="I174" s="43" t="b">
        <f>Inventory[[#This Row],[Num In Stock]]&lt;$S$5</f>
        <v>0</v>
      </c>
      <c r="J174" s="43" t="str">
        <f>IF(Inventory[[#This Row],[Num In Stock]]&lt;$S$5,"YES","NO")</f>
        <v>NO</v>
      </c>
      <c r="K174" s="44" t="b">
        <f>AND(Inventory[[#This Row],[Num In Stock]]&lt;$S$5,Inventory[[#This Row],[On Backorder]]&lt;&gt;"Y")</f>
        <v>0</v>
      </c>
      <c r="L174" s="44" t="str">
        <f>IF(Inventory[[#This Row],[Num In Stock]]&lt;$S$5,IF(Inventory[[#This Row],[On Backorder]]="Y","","YES"),"")</f>
        <v/>
      </c>
      <c r="M174" s="44" cm="1">
        <f t="array" ref="M174">_xlfn.IFS(Inventory[[#This Row],[Category]]=$Q$9,$R$9,Inventory[[#This Row],[Category]]=$Q$10,$R$10,Inventory[[#This Row],[Category]]=$Q$11,$R$11,Inventory[[#This Row],[Category]]=$Q$12,$R$12)</f>
        <v>35</v>
      </c>
      <c r="N174" s="44">
        <f>INDEX($Q$9:$R$12,MATCH(Inventory[[#This Row],[Category]],$Q$9:$Q$12,0),2)</f>
        <v>35</v>
      </c>
      <c r="O174" s="45">
        <f>_xlfn.XLOOKUP(Inventory[[#This Row],[Category]],$Q$9:$Q$12,$R$9:$R$12,,0)</f>
        <v>35</v>
      </c>
      <c r="P174" s="34" t="b">
        <f t="shared" si="2"/>
        <v>1</v>
      </c>
      <c r="Q174" s="37"/>
      <c r="R174" s="48"/>
      <c r="S174" s="37"/>
      <c r="U174" s="34"/>
      <c r="V174" s="37"/>
      <c r="AF174" s="46">
        <v>21995</v>
      </c>
    </row>
    <row r="175" spans="1:32" x14ac:dyDescent="0.3">
      <c r="A175" s="38" t="s">
        <v>576</v>
      </c>
      <c r="B175" s="39" t="s">
        <v>577</v>
      </c>
      <c r="C175" s="40" t="s">
        <v>27</v>
      </c>
      <c r="D175" s="40">
        <v>11</v>
      </c>
      <c r="E175" s="40" t="s">
        <v>22</v>
      </c>
      <c r="F175" s="41" t="s">
        <v>22</v>
      </c>
      <c r="G175" s="42">
        <v>7056.65</v>
      </c>
      <c r="H175" s="43">
        <f>IF(Inventory[[#This Row],[Premium?]]="Y",Inventory[[#This Row],[Cost Price]]*1.25,Inventory[[#This Row],[Cost Price]]*1.18)</f>
        <v>8326.8469999999998</v>
      </c>
      <c r="I175" s="43" t="b">
        <f>Inventory[[#This Row],[Num In Stock]]&lt;$S$5</f>
        <v>0</v>
      </c>
      <c r="J175" s="43" t="str">
        <f>IF(Inventory[[#This Row],[Num In Stock]]&lt;$S$5,"YES","NO")</f>
        <v>NO</v>
      </c>
      <c r="K175" s="44" t="b">
        <f>AND(Inventory[[#This Row],[Num In Stock]]&lt;$S$5,Inventory[[#This Row],[On Backorder]]&lt;&gt;"Y")</f>
        <v>0</v>
      </c>
      <c r="L175" s="44" t="str">
        <f>IF(Inventory[[#This Row],[Num In Stock]]&lt;$S$5,IF(Inventory[[#This Row],[On Backorder]]="Y","","YES"),"")</f>
        <v/>
      </c>
      <c r="M175" s="44" cm="1">
        <f t="array" ref="M175">_xlfn.IFS(Inventory[[#This Row],[Category]]=$Q$9,$R$9,Inventory[[#This Row],[Category]]=$Q$10,$R$10,Inventory[[#This Row],[Category]]=$Q$11,$R$11,Inventory[[#This Row],[Category]]=$Q$12,$R$12)</f>
        <v>15</v>
      </c>
      <c r="N175" s="44">
        <f>INDEX($Q$9:$R$12,MATCH(Inventory[[#This Row],[Category]],$Q$9:$Q$12,0),2)</f>
        <v>15</v>
      </c>
      <c r="O175" s="45">
        <f>_xlfn.XLOOKUP(Inventory[[#This Row],[Category]],$Q$9:$Q$12,$R$9:$R$12,,0)</f>
        <v>15</v>
      </c>
      <c r="P175" s="34" t="b">
        <f t="shared" si="2"/>
        <v>1</v>
      </c>
      <c r="Q175" s="37"/>
      <c r="R175" s="48"/>
      <c r="S175" s="37"/>
      <c r="U175" s="34"/>
      <c r="V175" s="37"/>
      <c r="AF175" s="46">
        <v>21995</v>
      </c>
    </row>
    <row r="176" spans="1:32" x14ac:dyDescent="0.3">
      <c r="A176" s="38" t="s">
        <v>594</v>
      </c>
      <c r="B176" s="39" t="s">
        <v>595</v>
      </c>
      <c r="C176" s="40" t="s">
        <v>27</v>
      </c>
      <c r="D176" s="40">
        <v>3</v>
      </c>
      <c r="E176" s="40" t="s">
        <v>25</v>
      </c>
      <c r="F176" s="41" t="s">
        <v>22</v>
      </c>
      <c r="G176" s="42">
        <v>7202</v>
      </c>
      <c r="H176" s="43">
        <f>IF(Inventory[[#This Row],[Premium?]]="Y",Inventory[[#This Row],[Cost Price]]*1.25,Inventory[[#This Row],[Cost Price]]*1.18)</f>
        <v>8498.3599999999988</v>
      </c>
      <c r="I176" s="43" t="b">
        <f>Inventory[[#This Row],[Num In Stock]]&lt;$S$5</f>
        <v>1</v>
      </c>
      <c r="J176" s="43" t="str">
        <f>IF(Inventory[[#This Row],[Num In Stock]]&lt;$S$5,"YES","NO")</f>
        <v>YES</v>
      </c>
      <c r="K176" s="44" t="b">
        <f>AND(Inventory[[#This Row],[Num In Stock]]&lt;$S$5,Inventory[[#This Row],[On Backorder]]&lt;&gt;"Y")</f>
        <v>0</v>
      </c>
      <c r="L176" s="44" t="str">
        <f>IF(Inventory[[#This Row],[Num In Stock]]&lt;$S$5,IF(Inventory[[#This Row],[On Backorder]]="Y","","YES"),"")</f>
        <v/>
      </c>
      <c r="M176" s="44" cm="1">
        <f t="array" ref="M176">_xlfn.IFS(Inventory[[#This Row],[Category]]=$Q$9,$R$9,Inventory[[#This Row],[Category]]=$Q$10,$R$10,Inventory[[#This Row],[Category]]=$Q$11,$R$11,Inventory[[#This Row],[Category]]=$Q$12,$R$12)</f>
        <v>15</v>
      </c>
      <c r="N176" s="44">
        <f>INDEX($Q$9:$R$12,MATCH(Inventory[[#This Row],[Category]],$Q$9:$Q$12,0),2)</f>
        <v>15</v>
      </c>
      <c r="O176" s="45">
        <f>_xlfn.XLOOKUP(Inventory[[#This Row],[Category]],$Q$9:$Q$12,$R$9:$R$12,,0)</f>
        <v>15</v>
      </c>
      <c r="P176" s="34" t="b">
        <f t="shared" si="2"/>
        <v>1</v>
      </c>
      <c r="Q176" s="37"/>
      <c r="R176" s="48"/>
      <c r="S176" s="37"/>
      <c r="U176" s="34"/>
      <c r="V176" s="37"/>
      <c r="AF176" s="46">
        <v>21995</v>
      </c>
    </row>
    <row r="177" spans="1:32" x14ac:dyDescent="0.3">
      <c r="A177" s="38" t="s">
        <v>578</v>
      </c>
      <c r="B177" s="39" t="s">
        <v>579</v>
      </c>
      <c r="C177" s="40" t="s">
        <v>27</v>
      </c>
      <c r="D177" s="40">
        <v>17</v>
      </c>
      <c r="E177" s="40" t="s">
        <v>22</v>
      </c>
      <c r="F177" s="41" t="s">
        <v>22</v>
      </c>
      <c r="G177" s="42">
        <v>9905.7000000000007</v>
      </c>
      <c r="H177" s="43">
        <f>IF(Inventory[[#This Row],[Premium?]]="Y",Inventory[[#This Row],[Cost Price]]*1.25,Inventory[[#This Row],[Cost Price]]*1.18)</f>
        <v>11688.726000000001</v>
      </c>
      <c r="I177" s="43" t="b">
        <f>Inventory[[#This Row],[Num In Stock]]&lt;$S$5</f>
        <v>0</v>
      </c>
      <c r="J177" s="43" t="str">
        <f>IF(Inventory[[#This Row],[Num In Stock]]&lt;$S$5,"YES","NO")</f>
        <v>NO</v>
      </c>
      <c r="K177" s="44" t="b">
        <f>AND(Inventory[[#This Row],[Num In Stock]]&lt;$S$5,Inventory[[#This Row],[On Backorder]]&lt;&gt;"Y")</f>
        <v>0</v>
      </c>
      <c r="L177" s="44" t="str">
        <f>IF(Inventory[[#This Row],[Num In Stock]]&lt;$S$5,IF(Inventory[[#This Row],[On Backorder]]="Y","","YES"),"")</f>
        <v/>
      </c>
      <c r="M177" s="44" cm="1">
        <f t="array" ref="M177">_xlfn.IFS(Inventory[[#This Row],[Category]]=$Q$9,$R$9,Inventory[[#This Row],[Category]]=$Q$10,$R$10,Inventory[[#This Row],[Category]]=$Q$11,$R$11,Inventory[[#This Row],[Category]]=$Q$12,$R$12)</f>
        <v>15</v>
      </c>
      <c r="N177" s="44">
        <f>INDEX($Q$9:$R$12,MATCH(Inventory[[#This Row],[Category]],$Q$9:$Q$12,0),2)</f>
        <v>15</v>
      </c>
      <c r="O177" s="45">
        <f>_xlfn.XLOOKUP(Inventory[[#This Row],[Category]],$Q$9:$Q$12,$R$9:$R$12,,0)</f>
        <v>15</v>
      </c>
      <c r="P177" s="34" t="b">
        <f t="shared" si="2"/>
        <v>1</v>
      </c>
      <c r="Q177" s="37"/>
      <c r="R177" s="48"/>
      <c r="S177" s="37"/>
      <c r="U177" s="34"/>
      <c r="V177" s="37"/>
      <c r="AF177" s="46">
        <v>21995</v>
      </c>
    </row>
    <row r="178" spans="1:32" x14ac:dyDescent="0.3">
      <c r="A178" s="38" t="s">
        <v>290</v>
      </c>
      <c r="B178" s="39" t="s">
        <v>291</v>
      </c>
      <c r="C178" s="40" t="s">
        <v>27</v>
      </c>
      <c r="D178" s="40">
        <v>28</v>
      </c>
      <c r="E178" s="40" t="s">
        <v>22</v>
      </c>
      <c r="F178" s="41" t="s">
        <v>25</v>
      </c>
      <c r="G178" s="42">
        <v>5879.65</v>
      </c>
      <c r="H178" s="43">
        <f>IF(Inventory[[#This Row],[Premium?]]="Y",Inventory[[#This Row],[Cost Price]]*1.25,Inventory[[#This Row],[Cost Price]]*1.18)</f>
        <v>7349.5625</v>
      </c>
      <c r="I178" s="43" t="b">
        <f>Inventory[[#This Row],[Num In Stock]]&lt;$S$5</f>
        <v>0</v>
      </c>
      <c r="J178" s="43" t="str">
        <f>IF(Inventory[[#This Row],[Num In Stock]]&lt;$S$5,"YES","NO")</f>
        <v>NO</v>
      </c>
      <c r="K178" s="44" t="b">
        <f>AND(Inventory[[#This Row],[Num In Stock]]&lt;$S$5,Inventory[[#This Row],[On Backorder]]&lt;&gt;"Y")</f>
        <v>0</v>
      </c>
      <c r="L178" s="44" t="str">
        <f>IF(Inventory[[#This Row],[Num In Stock]]&lt;$S$5,IF(Inventory[[#This Row],[On Backorder]]="Y","","YES"),"")</f>
        <v/>
      </c>
      <c r="M178" s="44" cm="1">
        <f t="array" ref="M178">_xlfn.IFS(Inventory[[#This Row],[Category]]=$Q$9,$R$9,Inventory[[#This Row],[Category]]=$Q$10,$R$10,Inventory[[#This Row],[Category]]=$Q$11,$R$11,Inventory[[#This Row],[Category]]=$Q$12,$R$12)</f>
        <v>15</v>
      </c>
      <c r="N178" s="44">
        <f>INDEX($Q$9:$R$12,MATCH(Inventory[[#This Row],[Category]],$Q$9:$Q$12,0),2)</f>
        <v>15</v>
      </c>
      <c r="O178" s="45">
        <f>_xlfn.XLOOKUP(Inventory[[#This Row],[Category]],$Q$9:$Q$12,$R$9:$R$12,,0)</f>
        <v>15</v>
      </c>
      <c r="P178" s="34" t="b">
        <f t="shared" si="2"/>
        <v>1</v>
      </c>
      <c r="Q178" s="37"/>
      <c r="R178" s="48"/>
      <c r="S178" s="37"/>
      <c r="U178" s="34"/>
      <c r="V178" s="37"/>
      <c r="AF178" s="46">
        <v>21995</v>
      </c>
    </row>
    <row r="179" spans="1:32" x14ac:dyDescent="0.3">
      <c r="A179" s="38" t="s">
        <v>586</v>
      </c>
      <c r="B179" s="39" t="s">
        <v>587</v>
      </c>
      <c r="C179" s="40" t="s">
        <v>24</v>
      </c>
      <c r="D179" s="40">
        <v>19</v>
      </c>
      <c r="E179" s="40" t="s">
        <v>22</v>
      </c>
      <c r="F179" s="41" t="s">
        <v>22</v>
      </c>
      <c r="G179" s="42">
        <v>11214.9</v>
      </c>
      <c r="H179" s="43">
        <f>IF(Inventory[[#This Row],[Premium?]]="Y",Inventory[[#This Row],[Cost Price]]*1.25,Inventory[[#This Row],[Cost Price]]*1.18)</f>
        <v>13233.581999999999</v>
      </c>
      <c r="I179" s="43" t="b">
        <f>Inventory[[#This Row],[Num In Stock]]&lt;$S$5</f>
        <v>0</v>
      </c>
      <c r="J179" s="43" t="str">
        <f>IF(Inventory[[#This Row],[Num In Stock]]&lt;$S$5,"YES","NO")</f>
        <v>NO</v>
      </c>
      <c r="K179" s="44" t="b">
        <f>AND(Inventory[[#This Row],[Num In Stock]]&lt;$S$5,Inventory[[#This Row],[On Backorder]]&lt;&gt;"Y")</f>
        <v>0</v>
      </c>
      <c r="L179" s="44" t="str">
        <f>IF(Inventory[[#This Row],[Num In Stock]]&lt;$S$5,IF(Inventory[[#This Row],[On Backorder]]="Y","","YES"),"")</f>
        <v/>
      </c>
      <c r="M179" s="44" cm="1">
        <f t="array" ref="M179">_xlfn.IFS(Inventory[[#This Row],[Category]]=$Q$9,$R$9,Inventory[[#This Row],[Category]]=$Q$10,$R$10,Inventory[[#This Row],[Category]]=$Q$11,$R$11,Inventory[[#This Row],[Category]]=$Q$12,$R$12)</f>
        <v>10</v>
      </c>
      <c r="N179" s="44">
        <f>INDEX($Q$9:$R$12,MATCH(Inventory[[#This Row],[Category]],$Q$9:$Q$12,0),2)</f>
        <v>10</v>
      </c>
      <c r="O179" s="45">
        <f>_xlfn.XLOOKUP(Inventory[[#This Row],[Category]],$Q$9:$Q$12,$R$9:$R$12,,0)</f>
        <v>10</v>
      </c>
      <c r="P179" s="34" t="b">
        <f t="shared" si="2"/>
        <v>1</v>
      </c>
      <c r="Q179" s="37"/>
      <c r="R179" s="48"/>
      <c r="S179" s="37"/>
      <c r="U179" s="34"/>
      <c r="V179" s="37"/>
      <c r="AF179" s="46">
        <v>21995</v>
      </c>
    </row>
    <row r="180" spans="1:32" x14ac:dyDescent="0.3">
      <c r="A180" s="38" t="s">
        <v>596</v>
      </c>
      <c r="B180" s="39" t="s">
        <v>597</v>
      </c>
      <c r="C180" s="40" t="s">
        <v>27</v>
      </c>
      <c r="D180" s="40">
        <v>9</v>
      </c>
      <c r="E180" s="40" t="s">
        <v>25</v>
      </c>
      <c r="F180" s="41" t="s">
        <v>25</v>
      </c>
      <c r="G180" s="42">
        <v>8002.8</v>
      </c>
      <c r="H180" s="43">
        <f>IF(Inventory[[#This Row],[Premium?]]="Y",Inventory[[#This Row],[Cost Price]]*1.25,Inventory[[#This Row],[Cost Price]]*1.18)</f>
        <v>10003.5</v>
      </c>
      <c r="I180" s="43" t="b">
        <f>Inventory[[#This Row],[Num In Stock]]&lt;$S$5</f>
        <v>1</v>
      </c>
      <c r="J180" s="43" t="str">
        <f>IF(Inventory[[#This Row],[Num In Stock]]&lt;$S$5,"YES","NO")</f>
        <v>YES</v>
      </c>
      <c r="K180" s="44" t="b">
        <f>AND(Inventory[[#This Row],[Num In Stock]]&lt;$S$5,Inventory[[#This Row],[On Backorder]]&lt;&gt;"Y")</f>
        <v>0</v>
      </c>
      <c r="L180" s="44" t="str">
        <f>IF(Inventory[[#This Row],[Num In Stock]]&lt;$S$5,IF(Inventory[[#This Row],[On Backorder]]="Y","","YES"),"")</f>
        <v/>
      </c>
      <c r="M180" s="44" cm="1">
        <f t="array" ref="M180">_xlfn.IFS(Inventory[[#This Row],[Category]]=$Q$9,$R$9,Inventory[[#This Row],[Category]]=$Q$10,$R$10,Inventory[[#This Row],[Category]]=$Q$11,$R$11,Inventory[[#This Row],[Category]]=$Q$12,$R$12)</f>
        <v>15</v>
      </c>
      <c r="N180" s="44">
        <f>INDEX($Q$9:$R$12,MATCH(Inventory[[#This Row],[Category]],$Q$9:$Q$12,0),2)</f>
        <v>15</v>
      </c>
      <c r="O180" s="45">
        <f>_xlfn.XLOOKUP(Inventory[[#This Row],[Category]],$Q$9:$Q$12,$R$9:$R$12,,0)</f>
        <v>15</v>
      </c>
      <c r="P180" s="34" t="b">
        <f t="shared" si="2"/>
        <v>1</v>
      </c>
      <c r="Q180" s="37"/>
      <c r="R180" s="48"/>
      <c r="S180" s="37"/>
      <c r="U180" s="34"/>
      <c r="V180" s="37"/>
      <c r="AF180" s="46">
        <v>21995</v>
      </c>
    </row>
    <row r="181" spans="1:32" x14ac:dyDescent="0.3">
      <c r="A181" s="38" t="s">
        <v>926</v>
      </c>
      <c r="B181" s="39" t="s">
        <v>927</v>
      </c>
      <c r="C181" s="40" t="s">
        <v>27</v>
      </c>
      <c r="D181" s="40">
        <v>7</v>
      </c>
      <c r="E181" s="40" t="s">
        <v>22</v>
      </c>
      <c r="F181" s="41" t="s">
        <v>25</v>
      </c>
      <c r="G181" s="42">
        <v>5344.65</v>
      </c>
      <c r="H181" s="43">
        <f>IF(Inventory[[#This Row],[Premium?]]="Y",Inventory[[#This Row],[Cost Price]]*1.25,Inventory[[#This Row],[Cost Price]]*1.18)</f>
        <v>6680.8125</v>
      </c>
      <c r="I181" s="43" t="b">
        <f>Inventory[[#This Row],[Num In Stock]]&lt;$S$5</f>
        <v>1</v>
      </c>
      <c r="J181" s="43" t="str">
        <f>IF(Inventory[[#This Row],[Num In Stock]]&lt;$S$5,"YES","NO")</f>
        <v>YES</v>
      </c>
      <c r="K181" s="44" t="b">
        <f>AND(Inventory[[#This Row],[Num In Stock]]&lt;$S$5,Inventory[[#This Row],[On Backorder]]&lt;&gt;"Y")</f>
        <v>1</v>
      </c>
      <c r="L181" s="44" t="str">
        <f>IF(Inventory[[#This Row],[Num In Stock]]&lt;$S$5,IF(Inventory[[#This Row],[On Backorder]]="Y","","YES"),"")</f>
        <v>YES</v>
      </c>
      <c r="M181" s="44" cm="1">
        <f t="array" ref="M181">_xlfn.IFS(Inventory[[#This Row],[Category]]=$Q$9,$R$9,Inventory[[#This Row],[Category]]=$Q$10,$R$10,Inventory[[#This Row],[Category]]=$Q$11,$R$11,Inventory[[#This Row],[Category]]=$Q$12,$R$12)</f>
        <v>15</v>
      </c>
      <c r="N181" s="44">
        <f>INDEX($Q$9:$R$12,MATCH(Inventory[[#This Row],[Category]],$Q$9:$Q$12,0),2)</f>
        <v>15</v>
      </c>
      <c r="O181" s="45">
        <f>_xlfn.XLOOKUP(Inventory[[#This Row],[Category]],$Q$9:$Q$12,$R$9:$R$12,,0)</f>
        <v>15</v>
      </c>
      <c r="P181" s="34" t="b">
        <f t="shared" si="2"/>
        <v>1</v>
      </c>
      <c r="Q181" s="37"/>
      <c r="R181" s="48"/>
      <c r="S181" s="37"/>
      <c r="U181" s="34"/>
      <c r="V181" s="37"/>
      <c r="AF181" s="46">
        <v>21995</v>
      </c>
    </row>
    <row r="182" spans="1:32" x14ac:dyDescent="0.3">
      <c r="A182" s="38" t="s">
        <v>582</v>
      </c>
      <c r="B182" s="39" t="s">
        <v>583</v>
      </c>
      <c r="C182" s="40" t="s">
        <v>24</v>
      </c>
      <c r="D182" s="40">
        <v>18</v>
      </c>
      <c r="E182" s="40" t="s">
        <v>22</v>
      </c>
      <c r="F182" s="41" t="s">
        <v>22</v>
      </c>
      <c r="G182" s="42">
        <v>10967.25</v>
      </c>
      <c r="H182" s="43">
        <f>IF(Inventory[[#This Row],[Premium?]]="Y",Inventory[[#This Row],[Cost Price]]*1.25,Inventory[[#This Row],[Cost Price]]*1.18)</f>
        <v>12941.355</v>
      </c>
      <c r="I182" s="43" t="b">
        <f>Inventory[[#This Row],[Num In Stock]]&lt;$S$5</f>
        <v>0</v>
      </c>
      <c r="J182" s="43" t="str">
        <f>IF(Inventory[[#This Row],[Num In Stock]]&lt;$S$5,"YES","NO")</f>
        <v>NO</v>
      </c>
      <c r="K182" s="44" t="b">
        <f>AND(Inventory[[#This Row],[Num In Stock]]&lt;$S$5,Inventory[[#This Row],[On Backorder]]&lt;&gt;"Y")</f>
        <v>0</v>
      </c>
      <c r="L182" s="44" t="str">
        <f>IF(Inventory[[#This Row],[Num In Stock]]&lt;$S$5,IF(Inventory[[#This Row],[On Backorder]]="Y","","YES"),"")</f>
        <v/>
      </c>
      <c r="M182" s="44" cm="1">
        <f t="array" ref="M182">_xlfn.IFS(Inventory[[#This Row],[Category]]=$Q$9,$R$9,Inventory[[#This Row],[Category]]=$Q$10,$R$10,Inventory[[#This Row],[Category]]=$Q$11,$R$11,Inventory[[#This Row],[Category]]=$Q$12,$R$12)</f>
        <v>10</v>
      </c>
      <c r="N182" s="44">
        <f>INDEX($Q$9:$R$12,MATCH(Inventory[[#This Row],[Category]],$Q$9:$Q$12,0),2)</f>
        <v>10</v>
      </c>
      <c r="O182" s="45">
        <f>_xlfn.XLOOKUP(Inventory[[#This Row],[Category]],$Q$9:$Q$12,$R$9:$R$12,,0)</f>
        <v>10</v>
      </c>
      <c r="P182" s="34" t="b">
        <f t="shared" si="2"/>
        <v>1</v>
      </c>
      <c r="Q182" s="37"/>
      <c r="R182" s="48"/>
      <c r="S182" s="37"/>
      <c r="U182" s="34"/>
      <c r="V182" s="37"/>
      <c r="AF182" s="46">
        <v>21995</v>
      </c>
    </row>
    <row r="183" spans="1:32" x14ac:dyDescent="0.3">
      <c r="A183" s="38" t="s">
        <v>580</v>
      </c>
      <c r="B183" s="39" t="s">
        <v>581</v>
      </c>
      <c r="C183" s="40" t="s">
        <v>24</v>
      </c>
      <c r="D183" s="40">
        <v>16</v>
      </c>
      <c r="E183" s="40" t="s">
        <v>22</v>
      </c>
      <c r="F183" s="41" t="s">
        <v>25</v>
      </c>
      <c r="G183" s="42">
        <v>10062</v>
      </c>
      <c r="H183" s="43">
        <f>IF(Inventory[[#This Row],[Premium?]]="Y",Inventory[[#This Row],[Cost Price]]*1.25,Inventory[[#This Row],[Cost Price]]*1.18)</f>
        <v>12577.5</v>
      </c>
      <c r="I183" s="43" t="b">
        <f>Inventory[[#This Row],[Num In Stock]]&lt;$S$5</f>
        <v>0</v>
      </c>
      <c r="J183" s="43" t="str">
        <f>IF(Inventory[[#This Row],[Num In Stock]]&lt;$S$5,"YES","NO")</f>
        <v>NO</v>
      </c>
      <c r="K183" s="44" t="b">
        <f>AND(Inventory[[#This Row],[Num In Stock]]&lt;$S$5,Inventory[[#This Row],[On Backorder]]&lt;&gt;"Y")</f>
        <v>0</v>
      </c>
      <c r="L183" s="44" t="str">
        <f>IF(Inventory[[#This Row],[Num In Stock]]&lt;$S$5,IF(Inventory[[#This Row],[On Backorder]]="Y","","YES"),"")</f>
        <v/>
      </c>
      <c r="M183" s="44" cm="1">
        <f t="array" ref="M183">_xlfn.IFS(Inventory[[#This Row],[Category]]=$Q$9,$R$9,Inventory[[#This Row],[Category]]=$Q$10,$R$10,Inventory[[#This Row],[Category]]=$Q$11,$R$11,Inventory[[#This Row],[Category]]=$Q$12,$R$12)</f>
        <v>10</v>
      </c>
      <c r="N183" s="44">
        <f>INDEX($Q$9:$R$12,MATCH(Inventory[[#This Row],[Category]],$Q$9:$Q$12,0),2)</f>
        <v>10</v>
      </c>
      <c r="O183" s="45">
        <f>_xlfn.XLOOKUP(Inventory[[#This Row],[Category]],$Q$9:$Q$12,$R$9:$R$12,,0)</f>
        <v>10</v>
      </c>
      <c r="P183" s="34" t="b">
        <f t="shared" si="2"/>
        <v>1</v>
      </c>
      <c r="Q183" s="37"/>
      <c r="R183" s="48"/>
      <c r="S183" s="37"/>
      <c r="U183" s="34"/>
      <c r="V183" s="37"/>
      <c r="AF183" s="46">
        <v>21995</v>
      </c>
    </row>
    <row r="184" spans="1:32" x14ac:dyDescent="0.3">
      <c r="A184" s="38" t="s">
        <v>920</v>
      </c>
      <c r="B184" s="39" t="s">
        <v>921</v>
      </c>
      <c r="C184" s="40" t="s">
        <v>28</v>
      </c>
      <c r="D184" s="40">
        <v>26</v>
      </c>
      <c r="E184" s="40" t="s">
        <v>22</v>
      </c>
      <c r="F184" s="41" t="s">
        <v>22</v>
      </c>
      <c r="G184" s="42">
        <v>3360.9</v>
      </c>
      <c r="H184" s="43">
        <f>IF(Inventory[[#This Row],[Premium?]]="Y",Inventory[[#This Row],[Cost Price]]*1.25,Inventory[[#This Row],[Cost Price]]*1.18)</f>
        <v>3965.8620000000001</v>
      </c>
      <c r="I184" s="43" t="b">
        <f>Inventory[[#This Row],[Num In Stock]]&lt;$S$5</f>
        <v>0</v>
      </c>
      <c r="J184" s="43" t="str">
        <f>IF(Inventory[[#This Row],[Num In Stock]]&lt;$S$5,"YES","NO")</f>
        <v>NO</v>
      </c>
      <c r="K184" s="44" t="b">
        <f>AND(Inventory[[#This Row],[Num In Stock]]&lt;$S$5,Inventory[[#This Row],[On Backorder]]&lt;&gt;"Y")</f>
        <v>0</v>
      </c>
      <c r="L184" s="44" t="str">
        <f>IF(Inventory[[#This Row],[Num In Stock]]&lt;$S$5,IF(Inventory[[#This Row],[On Backorder]]="Y","","YES"),"")</f>
        <v/>
      </c>
      <c r="M184" s="44" cm="1">
        <f t="array" ref="M184">_xlfn.IFS(Inventory[[#This Row],[Category]]=$Q$9,$R$9,Inventory[[#This Row],[Category]]=$Q$10,$R$10,Inventory[[#This Row],[Category]]=$Q$11,$R$11,Inventory[[#This Row],[Category]]=$Q$12,$R$12)</f>
        <v>25</v>
      </c>
      <c r="N184" s="44">
        <f>INDEX($Q$9:$R$12,MATCH(Inventory[[#This Row],[Category]],$Q$9:$Q$12,0),2)</f>
        <v>25</v>
      </c>
      <c r="O184" s="45">
        <f>_xlfn.XLOOKUP(Inventory[[#This Row],[Category]],$Q$9:$Q$12,$R$9:$R$12,,0)</f>
        <v>25</v>
      </c>
      <c r="P184" s="34" t="b">
        <f t="shared" si="2"/>
        <v>1</v>
      </c>
      <c r="Q184" s="37"/>
      <c r="R184" s="48"/>
      <c r="S184" s="37"/>
      <c r="U184" s="34"/>
      <c r="V184" s="37"/>
      <c r="AF184" s="46">
        <v>21995</v>
      </c>
    </row>
    <row r="185" spans="1:32" x14ac:dyDescent="0.3">
      <c r="A185" s="38" t="s">
        <v>598</v>
      </c>
      <c r="B185" s="39" t="s">
        <v>599</v>
      </c>
      <c r="C185" s="40" t="s">
        <v>27</v>
      </c>
      <c r="D185" s="40">
        <v>12</v>
      </c>
      <c r="E185" s="40" t="s">
        <v>22</v>
      </c>
      <c r="F185" s="41" t="s">
        <v>25</v>
      </c>
      <c r="G185" s="42">
        <v>8426.25</v>
      </c>
      <c r="H185" s="43">
        <f>IF(Inventory[[#This Row],[Premium?]]="Y",Inventory[[#This Row],[Cost Price]]*1.25,Inventory[[#This Row],[Cost Price]]*1.18)</f>
        <v>10532.8125</v>
      </c>
      <c r="I185" s="43" t="b">
        <f>Inventory[[#This Row],[Num In Stock]]&lt;$S$5</f>
        <v>0</v>
      </c>
      <c r="J185" s="43" t="str">
        <f>IF(Inventory[[#This Row],[Num In Stock]]&lt;$S$5,"YES","NO")</f>
        <v>NO</v>
      </c>
      <c r="K185" s="44" t="b">
        <f>AND(Inventory[[#This Row],[Num In Stock]]&lt;$S$5,Inventory[[#This Row],[On Backorder]]&lt;&gt;"Y")</f>
        <v>0</v>
      </c>
      <c r="L185" s="44" t="str">
        <f>IF(Inventory[[#This Row],[Num In Stock]]&lt;$S$5,IF(Inventory[[#This Row],[On Backorder]]="Y","","YES"),"")</f>
        <v/>
      </c>
      <c r="M185" s="44" cm="1">
        <f t="array" ref="M185">_xlfn.IFS(Inventory[[#This Row],[Category]]=$Q$9,$R$9,Inventory[[#This Row],[Category]]=$Q$10,$R$10,Inventory[[#This Row],[Category]]=$Q$11,$R$11,Inventory[[#This Row],[Category]]=$Q$12,$R$12)</f>
        <v>15</v>
      </c>
      <c r="N185" s="44">
        <f>INDEX($Q$9:$R$12,MATCH(Inventory[[#This Row],[Category]],$Q$9:$Q$12,0),2)</f>
        <v>15</v>
      </c>
      <c r="O185" s="45">
        <f>_xlfn.XLOOKUP(Inventory[[#This Row],[Category]],$Q$9:$Q$12,$R$9:$R$12,,0)</f>
        <v>15</v>
      </c>
      <c r="P185" s="34" t="b">
        <f t="shared" si="2"/>
        <v>1</v>
      </c>
      <c r="Q185" s="37"/>
      <c r="R185" s="48"/>
      <c r="S185" s="37"/>
      <c r="U185" s="34"/>
      <c r="V185" s="37"/>
      <c r="AF185" s="46">
        <v>21995</v>
      </c>
    </row>
    <row r="186" spans="1:32" x14ac:dyDescent="0.3">
      <c r="A186" s="38" t="s">
        <v>590</v>
      </c>
      <c r="B186" s="39" t="s">
        <v>591</v>
      </c>
      <c r="C186" s="40" t="s">
        <v>24</v>
      </c>
      <c r="D186" s="40">
        <v>5</v>
      </c>
      <c r="E186" s="40" t="s">
        <v>22</v>
      </c>
      <c r="F186" s="41" t="s">
        <v>22</v>
      </c>
      <c r="G186" s="42">
        <v>12578.8</v>
      </c>
      <c r="H186" s="43">
        <f>IF(Inventory[[#This Row],[Premium?]]="Y",Inventory[[#This Row],[Cost Price]]*1.25,Inventory[[#This Row],[Cost Price]]*1.18)</f>
        <v>14842.983999999999</v>
      </c>
      <c r="I186" s="43" t="b">
        <f>Inventory[[#This Row],[Num In Stock]]&lt;$S$5</f>
        <v>1</v>
      </c>
      <c r="J186" s="43" t="str">
        <f>IF(Inventory[[#This Row],[Num In Stock]]&lt;$S$5,"YES","NO")</f>
        <v>YES</v>
      </c>
      <c r="K186" s="44" t="b">
        <f>AND(Inventory[[#This Row],[Num In Stock]]&lt;$S$5,Inventory[[#This Row],[On Backorder]]&lt;&gt;"Y")</f>
        <v>1</v>
      </c>
      <c r="L186" s="44" t="str">
        <f>IF(Inventory[[#This Row],[Num In Stock]]&lt;$S$5,IF(Inventory[[#This Row],[On Backorder]]="Y","","YES"),"")</f>
        <v>YES</v>
      </c>
      <c r="M186" s="44" cm="1">
        <f t="array" ref="M186">_xlfn.IFS(Inventory[[#This Row],[Category]]=$Q$9,$R$9,Inventory[[#This Row],[Category]]=$Q$10,$R$10,Inventory[[#This Row],[Category]]=$Q$11,$R$11,Inventory[[#This Row],[Category]]=$Q$12,$R$12)</f>
        <v>10</v>
      </c>
      <c r="N186" s="44">
        <f>INDEX($Q$9:$R$12,MATCH(Inventory[[#This Row],[Category]],$Q$9:$Q$12,0),2)</f>
        <v>10</v>
      </c>
      <c r="O186" s="45">
        <f>_xlfn.XLOOKUP(Inventory[[#This Row],[Category]],$Q$9:$Q$12,$R$9:$R$12,,0)</f>
        <v>10</v>
      </c>
      <c r="P186" s="34" t="b">
        <f t="shared" si="2"/>
        <v>1</v>
      </c>
      <c r="Q186" s="37"/>
      <c r="R186" s="48"/>
      <c r="S186" s="37"/>
      <c r="U186" s="34"/>
      <c r="V186" s="37"/>
      <c r="AF186" s="46">
        <v>21995</v>
      </c>
    </row>
    <row r="187" spans="1:32" x14ac:dyDescent="0.3">
      <c r="A187" s="38" t="s">
        <v>588</v>
      </c>
      <c r="B187" s="39" t="s">
        <v>589</v>
      </c>
      <c r="C187" s="40" t="s">
        <v>24</v>
      </c>
      <c r="D187" s="40">
        <v>5</v>
      </c>
      <c r="E187" s="40" t="s">
        <v>25</v>
      </c>
      <c r="F187" s="41" t="s">
        <v>22</v>
      </c>
      <c r="G187" s="42">
        <v>11664.75</v>
      </c>
      <c r="H187" s="43">
        <f>IF(Inventory[[#This Row],[Premium?]]="Y",Inventory[[#This Row],[Cost Price]]*1.25,Inventory[[#This Row],[Cost Price]]*1.18)</f>
        <v>13764.404999999999</v>
      </c>
      <c r="I187" s="43" t="b">
        <f>Inventory[[#This Row],[Num In Stock]]&lt;$S$5</f>
        <v>1</v>
      </c>
      <c r="J187" s="43" t="str">
        <f>IF(Inventory[[#This Row],[Num In Stock]]&lt;$S$5,"YES","NO")</f>
        <v>YES</v>
      </c>
      <c r="K187" s="44" t="b">
        <f>AND(Inventory[[#This Row],[Num In Stock]]&lt;$S$5,Inventory[[#This Row],[On Backorder]]&lt;&gt;"Y")</f>
        <v>0</v>
      </c>
      <c r="L187" s="44" t="str">
        <f>IF(Inventory[[#This Row],[Num In Stock]]&lt;$S$5,IF(Inventory[[#This Row],[On Backorder]]="Y","","YES"),"")</f>
        <v/>
      </c>
      <c r="M187" s="44" cm="1">
        <f t="array" ref="M187">_xlfn.IFS(Inventory[[#This Row],[Category]]=$Q$9,$R$9,Inventory[[#This Row],[Category]]=$Q$10,$R$10,Inventory[[#This Row],[Category]]=$Q$11,$R$11,Inventory[[#This Row],[Category]]=$Q$12,$R$12)</f>
        <v>10</v>
      </c>
      <c r="N187" s="44">
        <f>INDEX($Q$9:$R$12,MATCH(Inventory[[#This Row],[Category]],$Q$9:$Q$12,0),2)</f>
        <v>10</v>
      </c>
      <c r="O187" s="45">
        <f>_xlfn.XLOOKUP(Inventory[[#This Row],[Category]],$Q$9:$Q$12,$R$9:$R$12,,0)</f>
        <v>10</v>
      </c>
      <c r="P187" s="34" t="b">
        <f t="shared" si="2"/>
        <v>1</v>
      </c>
      <c r="Q187" s="37"/>
      <c r="R187" s="48"/>
      <c r="S187" s="37"/>
      <c r="U187" s="34"/>
      <c r="V187" s="37"/>
      <c r="AF187" s="46">
        <v>21995</v>
      </c>
    </row>
    <row r="188" spans="1:32" x14ac:dyDescent="0.3">
      <c r="A188" s="38" t="s">
        <v>574</v>
      </c>
      <c r="B188" s="39" t="s">
        <v>575</v>
      </c>
      <c r="C188" s="40" t="s">
        <v>28</v>
      </c>
      <c r="D188" s="40">
        <v>1</v>
      </c>
      <c r="E188" s="40" t="s">
        <v>22</v>
      </c>
      <c r="F188" s="41" t="s">
        <v>25</v>
      </c>
      <c r="G188" s="42">
        <v>4570.8</v>
      </c>
      <c r="H188" s="43">
        <f>IF(Inventory[[#This Row],[Premium?]]="Y",Inventory[[#This Row],[Cost Price]]*1.25,Inventory[[#This Row],[Cost Price]]*1.18)</f>
        <v>5713.5</v>
      </c>
      <c r="I188" s="43" t="b">
        <f>Inventory[[#This Row],[Num In Stock]]&lt;$S$5</f>
        <v>1</v>
      </c>
      <c r="J188" s="43" t="str">
        <f>IF(Inventory[[#This Row],[Num In Stock]]&lt;$S$5,"YES","NO")</f>
        <v>YES</v>
      </c>
      <c r="K188" s="44" t="b">
        <f>AND(Inventory[[#This Row],[Num In Stock]]&lt;$S$5,Inventory[[#This Row],[On Backorder]]&lt;&gt;"Y")</f>
        <v>1</v>
      </c>
      <c r="L188" s="44" t="str">
        <f>IF(Inventory[[#This Row],[Num In Stock]]&lt;$S$5,IF(Inventory[[#This Row],[On Backorder]]="Y","","YES"),"")</f>
        <v>YES</v>
      </c>
      <c r="M188" s="44" cm="1">
        <f t="array" ref="M188">_xlfn.IFS(Inventory[[#This Row],[Category]]=$Q$9,$R$9,Inventory[[#This Row],[Category]]=$Q$10,$R$10,Inventory[[#This Row],[Category]]=$Q$11,$R$11,Inventory[[#This Row],[Category]]=$Q$12,$R$12)</f>
        <v>25</v>
      </c>
      <c r="N188" s="44">
        <f>INDEX($Q$9:$R$12,MATCH(Inventory[[#This Row],[Category]],$Q$9:$Q$12,0),2)</f>
        <v>25</v>
      </c>
      <c r="O188" s="45">
        <f>_xlfn.XLOOKUP(Inventory[[#This Row],[Category]],$Q$9:$Q$12,$R$9:$R$12,,0)</f>
        <v>25</v>
      </c>
      <c r="P188" s="34" t="b">
        <f t="shared" si="2"/>
        <v>1</v>
      </c>
      <c r="Q188" s="37"/>
      <c r="R188" s="48"/>
      <c r="S188" s="37"/>
      <c r="U188" s="34"/>
      <c r="V188" s="37"/>
      <c r="AF188" s="46">
        <v>21995</v>
      </c>
    </row>
    <row r="189" spans="1:32" x14ac:dyDescent="0.3">
      <c r="A189" s="38" t="s">
        <v>728</v>
      </c>
      <c r="B189" s="39" t="s">
        <v>729</v>
      </c>
      <c r="C189" s="40" t="s">
        <v>27</v>
      </c>
      <c r="D189" s="40">
        <v>18</v>
      </c>
      <c r="E189" s="40" t="s">
        <v>22</v>
      </c>
      <c r="F189" s="41" t="s">
        <v>22</v>
      </c>
      <c r="G189" s="42">
        <v>8079.75</v>
      </c>
      <c r="H189" s="43">
        <f>IF(Inventory[[#This Row],[Premium?]]="Y",Inventory[[#This Row],[Cost Price]]*1.25,Inventory[[#This Row],[Cost Price]]*1.18)</f>
        <v>9534.1049999999996</v>
      </c>
      <c r="I189" s="43" t="b">
        <f>Inventory[[#This Row],[Num In Stock]]&lt;$S$5</f>
        <v>0</v>
      </c>
      <c r="J189" s="43" t="str">
        <f>IF(Inventory[[#This Row],[Num In Stock]]&lt;$S$5,"YES","NO")</f>
        <v>NO</v>
      </c>
      <c r="K189" s="44" t="b">
        <f>AND(Inventory[[#This Row],[Num In Stock]]&lt;$S$5,Inventory[[#This Row],[On Backorder]]&lt;&gt;"Y")</f>
        <v>0</v>
      </c>
      <c r="L189" s="44" t="str">
        <f>IF(Inventory[[#This Row],[Num In Stock]]&lt;$S$5,IF(Inventory[[#This Row],[On Backorder]]="Y","","YES"),"")</f>
        <v/>
      </c>
      <c r="M189" s="44" cm="1">
        <f t="array" ref="M189">_xlfn.IFS(Inventory[[#This Row],[Category]]=$Q$9,$R$9,Inventory[[#This Row],[Category]]=$Q$10,$R$10,Inventory[[#This Row],[Category]]=$Q$11,$R$11,Inventory[[#This Row],[Category]]=$Q$12,$R$12)</f>
        <v>15</v>
      </c>
      <c r="N189" s="44">
        <f>INDEX($Q$9:$R$12,MATCH(Inventory[[#This Row],[Category]],$Q$9:$Q$12,0),2)</f>
        <v>15</v>
      </c>
      <c r="O189" s="45">
        <f>_xlfn.XLOOKUP(Inventory[[#This Row],[Category]],$Q$9:$Q$12,$R$9:$R$12,,0)</f>
        <v>15</v>
      </c>
      <c r="P189" s="34" t="b">
        <f t="shared" si="2"/>
        <v>1</v>
      </c>
      <c r="Q189" s="37"/>
      <c r="R189" s="48"/>
      <c r="S189" s="37"/>
      <c r="U189" s="34"/>
      <c r="V189" s="37"/>
      <c r="AF189" s="46">
        <v>21995</v>
      </c>
    </row>
    <row r="190" spans="1:32" x14ac:dyDescent="0.3">
      <c r="A190" s="38" t="s">
        <v>572</v>
      </c>
      <c r="B190" s="39" t="s">
        <v>573</v>
      </c>
      <c r="C190" s="40" t="s">
        <v>27</v>
      </c>
      <c r="D190" s="40">
        <v>20</v>
      </c>
      <c r="E190" s="40" t="s">
        <v>22</v>
      </c>
      <c r="F190" s="41" t="s">
        <v>22</v>
      </c>
      <c r="G190" s="42">
        <v>6726.9</v>
      </c>
      <c r="H190" s="43">
        <f>IF(Inventory[[#This Row],[Premium?]]="Y",Inventory[[#This Row],[Cost Price]]*1.25,Inventory[[#This Row],[Cost Price]]*1.18)</f>
        <v>7937.7419999999993</v>
      </c>
      <c r="I190" s="43" t="b">
        <f>Inventory[[#This Row],[Num In Stock]]&lt;$S$5</f>
        <v>0</v>
      </c>
      <c r="J190" s="43" t="str">
        <f>IF(Inventory[[#This Row],[Num In Stock]]&lt;$S$5,"YES","NO")</f>
        <v>NO</v>
      </c>
      <c r="K190" s="44" t="b">
        <f>AND(Inventory[[#This Row],[Num In Stock]]&lt;$S$5,Inventory[[#This Row],[On Backorder]]&lt;&gt;"Y")</f>
        <v>0</v>
      </c>
      <c r="L190" s="44" t="str">
        <f>IF(Inventory[[#This Row],[Num In Stock]]&lt;$S$5,IF(Inventory[[#This Row],[On Backorder]]="Y","","YES"),"")</f>
        <v/>
      </c>
      <c r="M190" s="44" cm="1">
        <f t="array" ref="M190">_xlfn.IFS(Inventory[[#This Row],[Category]]=$Q$9,$R$9,Inventory[[#This Row],[Category]]=$Q$10,$R$10,Inventory[[#This Row],[Category]]=$Q$11,$R$11,Inventory[[#This Row],[Category]]=$Q$12,$R$12)</f>
        <v>15</v>
      </c>
      <c r="N190" s="44">
        <f>INDEX($Q$9:$R$12,MATCH(Inventory[[#This Row],[Category]],$Q$9:$Q$12,0),2)</f>
        <v>15</v>
      </c>
      <c r="O190" s="45">
        <f>_xlfn.XLOOKUP(Inventory[[#This Row],[Category]],$Q$9:$Q$12,$R$9:$R$12,,0)</f>
        <v>15</v>
      </c>
      <c r="P190" s="34" t="b">
        <f t="shared" si="2"/>
        <v>1</v>
      </c>
      <c r="Q190" s="37"/>
      <c r="R190" s="48"/>
      <c r="S190" s="37"/>
      <c r="U190" s="34"/>
      <c r="V190" s="37"/>
      <c r="AF190" s="46">
        <v>21995</v>
      </c>
    </row>
    <row r="191" spans="1:32" x14ac:dyDescent="0.3">
      <c r="A191" s="38" t="s">
        <v>592</v>
      </c>
      <c r="B191" s="39" t="s">
        <v>593</v>
      </c>
      <c r="C191" s="40" t="s">
        <v>24</v>
      </c>
      <c r="D191" s="40">
        <v>17</v>
      </c>
      <c r="E191" s="40" t="s">
        <v>22</v>
      </c>
      <c r="F191" s="41" t="s">
        <v>22</v>
      </c>
      <c r="G191" s="42">
        <v>12673.5</v>
      </c>
      <c r="H191" s="43">
        <f>IF(Inventory[[#This Row],[Premium?]]="Y",Inventory[[#This Row],[Cost Price]]*1.25,Inventory[[#This Row],[Cost Price]]*1.18)</f>
        <v>14954.73</v>
      </c>
      <c r="I191" s="43" t="b">
        <f>Inventory[[#This Row],[Num In Stock]]&lt;$S$5</f>
        <v>0</v>
      </c>
      <c r="J191" s="43" t="str">
        <f>IF(Inventory[[#This Row],[Num In Stock]]&lt;$S$5,"YES","NO")</f>
        <v>NO</v>
      </c>
      <c r="K191" s="44" t="b">
        <f>AND(Inventory[[#This Row],[Num In Stock]]&lt;$S$5,Inventory[[#This Row],[On Backorder]]&lt;&gt;"Y")</f>
        <v>0</v>
      </c>
      <c r="L191" s="44" t="str">
        <f>IF(Inventory[[#This Row],[Num In Stock]]&lt;$S$5,IF(Inventory[[#This Row],[On Backorder]]="Y","","YES"),"")</f>
        <v/>
      </c>
      <c r="M191" s="44" cm="1">
        <f t="array" ref="M191">_xlfn.IFS(Inventory[[#This Row],[Category]]=$Q$9,$R$9,Inventory[[#This Row],[Category]]=$Q$10,$R$10,Inventory[[#This Row],[Category]]=$Q$11,$R$11,Inventory[[#This Row],[Category]]=$Q$12,$R$12)</f>
        <v>10</v>
      </c>
      <c r="N191" s="44">
        <f>INDEX($Q$9:$R$12,MATCH(Inventory[[#This Row],[Category]],$Q$9:$Q$12,0),2)</f>
        <v>10</v>
      </c>
      <c r="O191" s="45">
        <f>_xlfn.XLOOKUP(Inventory[[#This Row],[Category]],$Q$9:$Q$12,$R$9:$R$12,,0)</f>
        <v>10</v>
      </c>
      <c r="P191" s="34" t="b">
        <f t="shared" si="2"/>
        <v>1</v>
      </c>
      <c r="Q191" s="37"/>
      <c r="R191" s="48"/>
      <c r="S191" s="37"/>
      <c r="U191" s="34"/>
      <c r="V191" s="37"/>
      <c r="AF191" s="46">
        <v>21995</v>
      </c>
    </row>
    <row r="192" spans="1:32" x14ac:dyDescent="0.3">
      <c r="A192" s="38" t="s">
        <v>584</v>
      </c>
      <c r="B192" s="39" t="s">
        <v>585</v>
      </c>
      <c r="C192" s="40" t="s">
        <v>24</v>
      </c>
      <c r="D192" s="40">
        <v>11</v>
      </c>
      <c r="E192" s="40" t="s">
        <v>22</v>
      </c>
      <c r="F192" s="41" t="s">
        <v>22</v>
      </c>
      <c r="G192" s="42">
        <v>11421.5</v>
      </c>
      <c r="H192" s="43">
        <f>IF(Inventory[[#This Row],[Premium?]]="Y",Inventory[[#This Row],[Cost Price]]*1.25,Inventory[[#This Row],[Cost Price]]*1.18)</f>
        <v>13477.369999999999</v>
      </c>
      <c r="I192" s="43" t="b">
        <f>Inventory[[#This Row],[Num In Stock]]&lt;$S$5</f>
        <v>0</v>
      </c>
      <c r="J192" s="43" t="str">
        <f>IF(Inventory[[#This Row],[Num In Stock]]&lt;$S$5,"YES","NO")</f>
        <v>NO</v>
      </c>
      <c r="K192" s="44" t="b">
        <f>AND(Inventory[[#This Row],[Num In Stock]]&lt;$S$5,Inventory[[#This Row],[On Backorder]]&lt;&gt;"Y")</f>
        <v>0</v>
      </c>
      <c r="L192" s="44" t="str">
        <f>IF(Inventory[[#This Row],[Num In Stock]]&lt;$S$5,IF(Inventory[[#This Row],[On Backorder]]="Y","","YES"),"")</f>
        <v/>
      </c>
      <c r="M192" s="44" cm="1">
        <f t="array" ref="M192">_xlfn.IFS(Inventory[[#This Row],[Category]]=$Q$9,$R$9,Inventory[[#This Row],[Category]]=$Q$10,$R$10,Inventory[[#This Row],[Category]]=$Q$11,$R$11,Inventory[[#This Row],[Category]]=$Q$12,$R$12)</f>
        <v>10</v>
      </c>
      <c r="N192" s="44">
        <f>INDEX($Q$9:$R$12,MATCH(Inventory[[#This Row],[Category]],$Q$9:$Q$12,0),2)</f>
        <v>10</v>
      </c>
      <c r="O192" s="45">
        <f>_xlfn.XLOOKUP(Inventory[[#This Row],[Category]],$Q$9:$Q$12,$R$9:$R$12,,0)</f>
        <v>10</v>
      </c>
      <c r="P192" s="34" t="b">
        <f t="shared" si="2"/>
        <v>1</v>
      </c>
      <c r="Q192" s="37"/>
      <c r="R192" s="48"/>
      <c r="S192" s="37"/>
      <c r="U192" s="34"/>
      <c r="V192" s="37"/>
      <c r="AF192" s="46">
        <v>21995</v>
      </c>
    </row>
    <row r="193" spans="1:32" x14ac:dyDescent="0.3">
      <c r="A193" s="38" t="s">
        <v>958</v>
      </c>
      <c r="B193" s="39" t="s">
        <v>959</v>
      </c>
      <c r="C193" s="40" t="s">
        <v>28</v>
      </c>
      <c r="D193" s="40">
        <v>14</v>
      </c>
      <c r="E193" s="40" t="s">
        <v>22</v>
      </c>
      <c r="F193" s="41" t="s">
        <v>22</v>
      </c>
      <c r="G193" s="42">
        <v>5130.6499999999996</v>
      </c>
      <c r="H193" s="43">
        <f>IF(Inventory[[#This Row],[Premium?]]="Y",Inventory[[#This Row],[Cost Price]]*1.25,Inventory[[#This Row],[Cost Price]]*1.18)</f>
        <v>6054.1669999999995</v>
      </c>
      <c r="I193" s="43" t="b">
        <f>Inventory[[#This Row],[Num In Stock]]&lt;$S$5</f>
        <v>0</v>
      </c>
      <c r="J193" s="43" t="str">
        <f>IF(Inventory[[#This Row],[Num In Stock]]&lt;$S$5,"YES","NO")</f>
        <v>NO</v>
      </c>
      <c r="K193" s="44" t="b">
        <f>AND(Inventory[[#This Row],[Num In Stock]]&lt;$S$5,Inventory[[#This Row],[On Backorder]]&lt;&gt;"Y")</f>
        <v>0</v>
      </c>
      <c r="L193" s="44" t="str">
        <f>IF(Inventory[[#This Row],[Num In Stock]]&lt;$S$5,IF(Inventory[[#This Row],[On Backorder]]="Y","","YES"),"")</f>
        <v/>
      </c>
      <c r="M193" s="44" cm="1">
        <f t="array" ref="M193">_xlfn.IFS(Inventory[[#This Row],[Category]]=$Q$9,$R$9,Inventory[[#This Row],[Category]]=$Q$10,$R$10,Inventory[[#This Row],[Category]]=$Q$11,$R$11,Inventory[[#This Row],[Category]]=$Q$12,$R$12)</f>
        <v>25</v>
      </c>
      <c r="N193" s="44">
        <f>INDEX($Q$9:$R$12,MATCH(Inventory[[#This Row],[Category]],$Q$9:$Q$12,0),2)</f>
        <v>25</v>
      </c>
      <c r="O193" s="45">
        <f>_xlfn.XLOOKUP(Inventory[[#This Row],[Category]],$Q$9:$Q$12,$R$9:$R$12,,0)</f>
        <v>25</v>
      </c>
      <c r="P193" s="34" t="b">
        <f t="shared" si="2"/>
        <v>1</v>
      </c>
      <c r="Q193" s="37"/>
      <c r="R193" s="48"/>
      <c r="S193" s="37"/>
      <c r="U193" s="34"/>
      <c r="V193" s="37"/>
      <c r="AF193" s="46">
        <v>21995</v>
      </c>
    </row>
    <row r="194" spans="1:32" x14ac:dyDescent="0.3">
      <c r="A194" s="38" t="s">
        <v>626</v>
      </c>
      <c r="B194" s="39" t="s">
        <v>627</v>
      </c>
      <c r="C194" s="40" t="s">
        <v>24</v>
      </c>
      <c r="D194" s="40">
        <v>29</v>
      </c>
      <c r="E194" s="40" t="s">
        <v>22</v>
      </c>
      <c r="F194" s="41" t="s">
        <v>25</v>
      </c>
      <c r="G194" s="42">
        <v>16989.849999999999</v>
      </c>
      <c r="H194" s="43">
        <f>IF(Inventory[[#This Row],[Premium?]]="Y",Inventory[[#This Row],[Cost Price]]*1.25,Inventory[[#This Row],[Cost Price]]*1.18)</f>
        <v>21237.3125</v>
      </c>
      <c r="I194" s="43" t="b">
        <f>Inventory[[#This Row],[Num In Stock]]&lt;$S$5</f>
        <v>0</v>
      </c>
      <c r="J194" s="43" t="str">
        <f>IF(Inventory[[#This Row],[Num In Stock]]&lt;$S$5,"YES","NO")</f>
        <v>NO</v>
      </c>
      <c r="K194" s="44" t="b">
        <f>AND(Inventory[[#This Row],[Num In Stock]]&lt;$S$5,Inventory[[#This Row],[On Backorder]]&lt;&gt;"Y")</f>
        <v>0</v>
      </c>
      <c r="L194" s="44" t="str">
        <f>IF(Inventory[[#This Row],[Num In Stock]]&lt;$S$5,IF(Inventory[[#This Row],[On Backorder]]="Y","","YES"),"")</f>
        <v/>
      </c>
      <c r="M194" s="44" cm="1">
        <f t="array" ref="M194">_xlfn.IFS(Inventory[[#This Row],[Category]]=$Q$9,$R$9,Inventory[[#This Row],[Category]]=$Q$10,$R$10,Inventory[[#This Row],[Category]]=$Q$11,$R$11,Inventory[[#This Row],[Category]]=$Q$12,$R$12)</f>
        <v>10</v>
      </c>
      <c r="N194" s="44">
        <f>INDEX($Q$9:$R$12,MATCH(Inventory[[#This Row],[Category]],$Q$9:$Q$12,0),2)</f>
        <v>10</v>
      </c>
      <c r="O194" s="45">
        <f>_xlfn.XLOOKUP(Inventory[[#This Row],[Category]],$Q$9:$Q$12,$R$9:$R$12,,0)</f>
        <v>10</v>
      </c>
      <c r="P194" s="34" t="b">
        <f t="shared" si="2"/>
        <v>1</v>
      </c>
      <c r="Q194" s="37"/>
      <c r="R194" s="48"/>
      <c r="S194" s="37"/>
      <c r="U194" s="34"/>
      <c r="V194" s="37"/>
      <c r="AF194" s="46">
        <v>21995</v>
      </c>
    </row>
    <row r="195" spans="1:32" x14ac:dyDescent="0.3">
      <c r="A195" s="38" t="s">
        <v>606</v>
      </c>
      <c r="B195" s="39" t="s">
        <v>607</v>
      </c>
      <c r="C195" s="40" t="s">
        <v>24</v>
      </c>
      <c r="D195" s="40">
        <v>13</v>
      </c>
      <c r="E195" s="40" t="s">
        <v>22</v>
      </c>
      <c r="F195" s="41" t="s">
        <v>22</v>
      </c>
      <c r="G195" s="42">
        <v>16237.25</v>
      </c>
      <c r="H195" s="43">
        <f>IF(Inventory[[#This Row],[Premium?]]="Y",Inventory[[#This Row],[Cost Price]]*1.25,Inventory[[#This Row],[Cost Price]]*1.18)</f>
        <v>19159.954999999998</v>
      </c>
      <c r="I195" s="43" t="b">
        <f>Inventory[[#This Row],[Num In Stock]]&lt;$S$5</f>
        <v>0</v>
      </c>
      <c r="J195" s="43" t="str">
        <f>IF(Inventory[[#This Row],[Num In Stock]]&lt;$S$5,"YES","NO")</f>
        <v>NO</v>
      </c>
      <c r="K195" s="44" t="b">
        <f>AND(Inventory[[#This Row],[Num In Stock]]&lt;$S$5,Inventory[[#This Row],[On Backorder]]&lt;&gt;"Y")</f>
        <v>0</v>
      </c>
      <c r="L195" s="44" t="str">
        <f>IF(Inventory[[#This Row],[Num In Stock]]&lt;$S$5,IF(Inventory[[#This Row],[On Backorder]]="Y","","YES"),"")</f>
        <v/>
      </c>
      <c r="M195" s="44" cm="1">
        <f t="array" ref="M195">_xlfn.IFS(Inventory[[#This Row],[Category]]=$Q$9,$R$9,Inventory[[#This Row],[Category]]=$Q$10,$R$10,Inventory[[#This Row],[Category]]=$Q$11,$R$11,Inventory[[#This Row],[Category]]=$Q$12,$R$12)</f>
        <v>10</v>
      </c>
      <c r="N195" s="44">
        <f>INDEX($Q$9:$R$12,MATCH(Inventory[[#This Row],[Category]],$Q$9:$Q$12,0),2)</f>
        <v>10</v>
      </c>
      <c r="O195" s="45">
        <f>_xlfn.XLOOKUP(Inventory[[#This Row],[Category]],$Q$9:$Q$12,$R$9:$R$12,,0)</f>
        <v>10</v>
      </c>
      <c r="P195" s="34" t="b">
        <f t="shared" si="2"/>
        <v>1</v>
      </c>
      <c r="Q195" s="37"/>
      <c r="R195" s="48"/>
      <c r="S195" s="37"/>
      <c r="U195" s="34"/>
      <c r="V195" s="37"/>
      <c r="AF195" s="46">
        <v>21995</v>
      </c>
    </row>
    <row r="196" spans="1:32" x14ac:dyDescent="0.3">
      <c r="A196" s="38" t="s">
        <v>600</v>
      </c>
      <c r="B196" s="39" t="s">
        <v>601</v>
      </c>
      <c r="C196" s="40" t="s">
        <v>24</v>
      </c>
      <c r="D196" s="40">
        <v>17</v>
      </c>
      <c r="E196" s="40" t="s">
        <v>22</v>
      </c>
      <c r="F196" s="41" t="s">
        <v>25</v>
      </c>
      <c r="G196" s="42">
        <v>10990.5</v>
      </c>
      <c r="H196" s="43">
        <f>IF(Inventory[[#This Row],[Premium?]]="Y",Inventory[[#This Row],[Cost Price]]*1.25,Inventory[[#This Row],[Cost Price]]*1.18)</f>
        <v>13738.125</v>
      </c>
      <c r="I196" s="43" t="b">
        <f>Inventory[[#This Row],[Num In Stock]]&lt;$S$5</f>
        <v>0</v>
      </c>
      <c r="J196" s="43" t="str">
        <f>IF(Inventory[[#This Row],[Num In Stock]]&lt;$S$5,"YES","NO")</f>
        <v>NO</v>
      </c>
      <c r="K196" s="44" t="b">
        <f>AND(Inventory[[#This Row],[Num In Stock]]&lt;$S$5,Inventory[[#This Row],[On Backorder]]&lt;&gt;"Y")</f>
        <v>0</v>
      </c>
      <c r="L196" s="44" t="str">
        <f>IF(Inventory[[#This Row],[Num In Stock]]&lt;$S$5,IF(Inventory[[#This Row],[On Backorder]]="Y","","YES"),"")</f>
        <v/>
      </c>
      <c r="M196" s="44" cm="1">
        <f t="array" ref="M196">_xlfn.IFS(Inventory[[#This Row],[Category]]=$Q$9,$R$9,Inventory[[#This Row],[Category]]=$Q$10,$R$10,Inventory[[#This Row],[Category]]=$Q$11,$R$11,Inventory[[#This Row],[Category]]=$Q$12,$R$12)</f>
        <v>10</v>
      </c>
      <c r="N196" s="44">
        <f>INDEX($Q$9:$R$12,MATCH(Inventory[[#This Row],[Category]],$Q$9:$Q$12,0),2)</f>
        <v>10</v>
      </c>
      <c r="O196" s="45">
        <f>_xlfn.XLOOKUP(Inventory[[#This Row],[Category]],$Q$9:$Q$12,$R$9:$R$12,,0)</f>
        <v>10</v>
      </c>
      <c r="P196" s="34" t="b">
        <f t="shared" ref="P196:P259" si="3">AND($M196=$N196,$N196=$O196)</f>
        <v>1</v>
      </c>
      <c r="Q196" s="37"/>
      <c r="R196" s="48"/>
      <c r="S196" s="37"/>
      <c r="U196" s="34"/>
      <c r="V196" s="37"/>
      <c r="AF196" s="46">
        <v>21995</v>
      </c>
    </row>
    <row r="197" spans="1:32" x14ac:dyDescent="0.3">
      <c r="A197" s="38" t="s">
        <v>540</v>
      </c>
      <c r="B197" s="39" t="s">
        <v>541</v>
      </c>
      <c r="C197" s="40" t="s">
        <v>27</v>
      </c>
      <c r="D197" s="40">
        <v>0</v>
      </c>
      <c r="E197" s="40" t="s">
        <v>22</v>
      </c>
      <c r="F197" s="41" t="s">
        <v>25</v>
      </c>
      <c r="G197" s="42">
        <v>6347.25</v>
      </c>
      <c r="H197" s="43">
        <f>IF(Inventory[[#This Row],[Premium?]]="Y",Inventory[[#This Row],[Cost Price]]*1.25,Inventory[[#This Row],[Cost Price]]*1.18)</f>
        <v>7934.0625</v>
      </c>
      <c r="I197" s="43" t="b">
        <f>Inventory[[#This Row],[Num In Stock]]&lt;$S$5</f>
        <v>1</v>
      </c>
      <c r="J197" s="43" t="str">
        <f>IF(Inventory[[#This Row],[Num In Stock]]&lt;$S$5,"YES","NO")</f>
        <v>YES</v>
      </c>
      <c r="K197" s="44" t="b">
        <f>AND(Inventory[[#This Row],[Num In Stock]]&lt;$S$5,Inventory[[#This Row],[On Backorder]]&lt;&gt;"Y")</f>
        <v>1</v>
      </c>
      <c r="L197" s="44" t="str">
        <f>IF(Inventory[[#This Row],[Num In Stock]]&lt;$S$5,IF(Inventory[[#This Row],[On Backorder]]="Y","","YES"),"")</f>
        <v>YES</v>
      </c>
      <c r="M197" s="44" cm="1">
        <f t="array" ref="M197">_xlfn.IFS(Inventory[[#This Row],[Category]]=$Q$9,$R$9,Inventory[[#This Row],[Category]]=$Q$10,$R$10,Inventory[[#This Row],[Category]]=$Q$11,$R$11,Inventory[[#This Row],[Category]]=$Q$12,$R$12)</f>
        <v>15</v>
      </c>
      <c r="N197" s="44">
        <f>INDEX($Q$9:$R$12,MATCH(Inventory[[#This Row],[Category]],$Q$9:$Q$12,0),2)</f>
        <v>15</v>
      </c>
      <c r="O197" s="45">
        <f>_xlfn.XLOOKUP(Inventory[[#This Row],[Category]],$Q$9:$Q$12,$R$9:$R$12,,0)</f>
        <v>15</v>
      </c>
      <c r="P197" s="34" t="b">
        <f t="shared" si="3"/>
        <v>1</v>
      </c>
      <c r="Q197" s="37"/>
      <c r="R197" s="48"/>
      <c r="S197" s="37"/>
      <c r="U197" s="34"/>
      <c r="V197" s="37"/>
      <c r="AF197" s="46">
        <v>21995</v>
      </c>
    </row>
    <row r="198" spans="1:32" x14ac:dyDescent="0.3">
      <c r="A198" s="38" t="s">
        <v>560</v>
      </c>
      <c r="B198" s="39" t="s">
        <v>561</v>
      </c>
      <c r="C198" s="40" t="s">
        <v>24</v>
      </c>
      <c r="D198" s="40">
        <v>11</v>
      </c>
      <c r="E198" s="40" t="s">
        <v>22</v>
      </c>
      <c r="F198" s="41" t="s">
        <v>22</v>
      </c>
      <c r="G198" s="42">
        <v>10967.25</v>
      </c>
      <c r="H198" s="43">
        <f>IF(Inventory[[#This Row],[Premium?]]="Y",Inventory[[#This Row],[Cost Price]]*1.25,Inventory[[#This Row],[Cost Price]]*1.18)</f>
        <v>12941.355</v>
      </c>
      <c r="I198" s="43" t="b">
        <f>Inventory[[#This Row],[Num In Stock]]&lt;$S$5</f>
        <v>0</v>
      </c>
      <c r="J198" s="43" t="str">
        <f>IF(Inventory[[#This Row],[Num In Stock]]&lt;$S$5,"YES","NO")</f>
        <v>NO</v>
      </c>
      <c r="K198" s="44" t="b">
        <f>AND(Inventory[[#This Row],[Num In Stock]]&lt;$S$5,Inventory[[#This Row],[On Backorder]]&lt;&gt;"Y")</f>
        <v>0</v>
      </c>
      <c r="L198" s="44" t="str">
        <f>IF(Inventory[[#This Row],[Num In Stock]]&lt;$S$5,IF(Inventory[[#This Row],[On Backorder]]="Y","","YES"),"")</f>
        <v/>
      </c>
      <c r="M198" s="44" cm="1">
        <f t="array" ref="M198">_xlfn.IFS(Inventory[[#This Row],[Category]]=$Q$9,$R$9,Inventory[[#This Row],[Category]]=$Q$10,$R$10,Inventory[[#This Row],[Category]]=$Q$11,$R$11,Inventory[[#This Row],[Category]]=$Q$12,$R$12)</f>
        <v>10</v>
      </c>
      <c r="N198" s="44">
        <f>INDEX($Q$9:$R$12,MATCH(Inventory[[#This Row],[Category]],$Q$9:$Q$12,0),2)</f>
        <v>10</v>
      </c>
      <c r="O198" s="45">
        <f>_xlfn.XLOOKUP(Inventory[[#This Row],[Category]],$Q$9:$Q$12,$R$9:$R$12,,0)</f>
        <v>10</v>
      </c>
      <c r="P198" s="34" t="b">
        <f t="shared" si="3"/>
        <v>1</v>
      </c>
      <c r="Q198" s="37"/>
      <c r="R198" s="48"/>
      <c r="S198" s="37"/>
      <c r="U198" s="34"/>
      <c r="V198" s="37"/>
      <c r="AF198" s="46">
        <v>21995</v>
      </c>
    </row>
    <row r="199" spans="1:32" x14ac:dyDescent="0.3">
      <c r="A199" s="38" t="s">
        <v>956</v>
      </c>
      <c r="B199" s="39" t="s">
        <v>957</v>
      </c>
      <c r="C199" s="40" t="s">
        <v>28</v>
      </c>
      <c r="D199" s="40">
        <v>2</v>
      </c>
      <c r="E199" s="40" t="s">
        <v>25</v>
      </c>
      <c r="F199" s="41" t="s">
        <v>22</v>
      </c>
      <c r="G199" s="42">
        <v>4482.8999999999996</v>
      </c>
      <c r="H199" s="43">
        <f>IF(Inventory[[#This Row],[Premium?]]="Y",Inventory[[#This Row],[Cost Price]]*1.25,Inventory[[#This Row],[Cost Price]]*1.18)</f>
        <v>5289.8219999999992</v>
      </c>
      <c r="I199" s="43" t="b">
        <f>Inventory[[#This Row],[Num In Stock]]&lt;$S$5</f>
        <v>1</v>
      </c>
      <c r="J199" s="43" t="str">
        <f>IF(Inventory[[#This Row],[Num In Stock]]&lt;$S$5,"YES","NO")</f>
        <v>YES</v>
      </c>
      <c r="K199" s="44" t="b">
        <f>AND(Inventory[[#This Row],[Num In Stock]]&lt;$S$5,Inventory[[#This Row],[On Backorder]]&lt;&gt;"Y")</f>
        <v>0</v>
      </c>
      <c r="L199" s="44" t="str">
        <f>IF(Inventory[[#This Row],[Num In Stock]]&lt;$S$5,IF(Inventory[[#This Row],[On Backorder]]="Y","","YES"),"")</f>
        <v/>
      </c>
      <c r="M199" s="44" cm="1">
        <f t="array" ref="M199">_xlfn.IFS(Inventory[[#This Row],[Category]]=$Q$9,$R$9,Inventory[[#This Row],[Category]]=$Q$10,$R$10,Inventory[[#This Row],[Category]]=$Q$11,$R$11,Inventory[[#This Row],[Category]]=$Q$12,$R$12)</f>
        <v>25</v>
      </c>
      <c r="N199" s="44">
        <f>INDEX($Q$9:$R$12,MATCH(Inventory[[#This Row],[Category]],$Q$9:$Q$12,0),2)</f>
        <v>25</v>
      </c>
      <c r="O199" s="45">
        <f>_xlfn.XLOOKUP(Inventory[[#This Row],[Category]],$Q$9:$Q$12,$R$9:$R$12,,0)</f>
        <v>25</v>
      </c>
      <c r="P199" s="34" t="b">
        <f t="shared" si="3"/>
        <v>1</v>
      </c>
      <c r="Q199" s="37"/>
      <c r="R199" s="48"/>
      <c r="S199" s="37"/>
      <c r="U199" s="34"/>
      <c r="V199" s="37"/>
      <c r="AF199" s="46">
        <v>21995</v>
      </c>
    </row>
    <row r="200" spans="1:32" x14ac:dyDescent="0.3">
      <c r="A200" s="38" t="s">
        <v>966</v>
      </c>
      <c r="B200" s="39" t="s">
        <v>967</v>
      </c>
      <c r="C200" s="40" t="s">
        <v>24</v>
      </c>
      <c r="D200" s="40">
        <v>7</v>
      </c>
      <c r="E200" s="40" t="s">
        <v>22</v>
      </c>
      <c r="F200" s="41" t="s">
        <v>22</v>
      </c>
      <c r="G200" s="42">
        <v>14376.9</v>
      </c>
      <c r="H200" s="43">
        <f>IF(Inventory[[#This Row],[Premium?]]="Y",Inventory[[#This Row],[Cost Price]]*1.25,Inventory[[#This Row],[Cost Price]]*1.18)</f>
        <v>16964.741999999998</v>
      </c>
      <c r="I200" s="43" t="b">
        <f>Inventory[[#This Row],[Num In Stock]]&lt;$S$5</f>
        <v>1</v>
      </c>
      <c r="J200" s="43" t="str">
        <f>IF(Inventory[[#This Row],[Num In Stock]]&lt;$S$5,"YES","NO")</f>
        <v>YES</v>
      </c>
      <c r="K200" s="44" t="b">
        <f>AND(Inventory[[#This Row],[Num In Stock]]&lt;$S$5,Inventory[[#This Row],[On Backorder]]&lt;&gt;"Y")</f>
        <v>1</v>
      </c>
      <c r="L200" s="44" t="str">
        <f>IF(Inventory[[#This Row],[Num In Stock]]&lt;$S$5,IF(Inventory[[#This Row],[On Backorder]]="Y","","YES"),"")</f>
        <v>YES</v>
      </c>
      <c r="M200" s="44" cm="1">
        <f t="array" ref="M200">_xlfn.IFS(Inventory[[#This Row],[Category]]=$Q$9,$R$9,Inventory[[#This Row],[Category]]=$Q$10,$R$10,Inventory[[#This Row],[Category]]=$Q$11,$R$11,Inventory[[#This Row],[Category]]=$Q$12,$R$12)</f>
        <v>10</v>
      </c>
      <c r="N200" s="44">
        <f>INDEX($Q$9:$R$12,MATCH(Inventory[[#This Row],[Category]],$Q$9:$Q$12,0),2)</f>
        <v>10</v>
      </c>
      <c r="O200" s="45">
        <f>_xlfn.XLOOKUP(Inventory[[#This Row],[Category]],$Q$9:$Q$12,$R$9:$R$12,,0)</f>
        <v>10</v>
      </c>
      <c r="P200" s="34" t="b">
        <f t="shared" si="3"/>
        <v>1</v>
      </c>
      <c r="Q200" s="37"/>
      <c r="R200" s="48"/>
      <c r="S200" s="37"/>
      <c r="U200" s="34"/>
      <c r="V200" s="37"/>
      <c r="AF200" s="46">
        <v>21995</v>
      </c>
    </row>
    <row r="201" spans="1:32" x14ac:dyDescent="0.3">
      <c r="A201" s="38" t="s">
        <v>962</v>
      </c>
      <c r="B201" s="39" t="s">
        <v>963</v>
      </c>
      <c r="C201" s="40" t="s">
        <v>27</v>
      </c>
      <c r="D201" s="40">
        <v>9</v>
      </c>
      <c r="E201" s="40" t="s">
        <v>25</v>
      </c>
      <c r="F201" s="41" t="s">
        <v>25</v>
      </c>
      <c r="G201" s="42">
        <v>7644.9</v>
      </c>
      <c r="H201" s="43">
        <f>IF(Inventory[[#This Row],[Premium?]]="Y",Inventory[[#This Row],[Cost Price]]*1.25,Inventory[[#This Row],[Cost Price]]*1.18)</f>
        <v>9556.125</v>
      </c>
      <c r="I201" s="43" t="b">
        <f>Inventory[[#This Row],[Num In Stock]]&lt;$S$5</f>
        <v>1</v>
      </c>
      <c r="J201" s="43" t="str">
        <f>IF(Inventory[[#This Row],[Num In Stock]]&lt;$S$5,"YES","NO")</f>
        <v>YES</v>
      </c>
      <c r="K201" s="44" t="b">
        <f>AND(Inventory[[#This Row],[Num In Stock]]&lt;$S$5,Inventory[[#This Row],[On Backorder]]&lt;&gt;"Y")</f>
        <v>0</v>
      </c>
      <c r="L201" s="44" t="str">
        <f>IF(Inventory[[#This Row],[Num In Stock]]&lt;$S$5,IF(Inventory[[#This Row],[On Backorder]]="Y","","YES"),"")</f>
        <v/>
      </c>
      <c r="M201" s="44" cm="1">
        <f t="array" ref="M201">_xlfn.IFS(Inventory[[#This Row],[Category]]=$Q$9,$R$9,Inventory[[#This Row],[Category]]=$Q$10,$R$10,Inventory[[#This Row],[Category]]=$Q$11,$R$11,Inventory[[#This Row],[Category]]=$Q$12,$R$12)</f>
        <v>15</v>
      </c>
      <c r="N201" s="44">
        <f>INDEX($Q$9:$R$12,MATCH(Inventory[[#This Row],[Category]],$Q$9:$Q$12,0),2)</f>
        <v>15</v>
      </c>
      <c r="O201" s="45">
        <f>_xlfn.XLOOKUP(Inventory[[#This Row],[Category]],$Q$9:$Q$12,$R$9:$R$12,,0)</f>
        <v>15</v>
      </c>
      <c r="P201" s="34" t="b">
        <f t="shared" si="3"/>
        <v>1</v>
      </c>
      <c r="Q201" s="37"/>
      <c r="R201" s="48"/>
      <c r="S201" s="37"/>
      <c r="U201" s="34"/>
      <c r="V201" s="37"/>
      <c r="AF201" s="46">
        <v>21995</v>
      </c>
    </row>
    <row r="202" spans="1:32" x14ac:dyDescent="0.3">
      <c r="A202" s="38" t="s">
        <v>964</v>
      </c>
      <c r="B202" s="39" t="s">
        <v>965</v>
      </c>
      <c r="C202" s="40" t="s">
        <v>24</v>
      </c>
      <c r="D202" s="40">
        <v>4</v>
      </c>
      <c r="E202" s="40" t="s">
        <v>22</v>
      </c>
      <c r="F202" s="41" t="s">
        <v>22</v>
      </c>
      <c r="G202" s="42">
        <v>14208.85</v>
      </c>
      <c r="H202" s="43">
        <f>IF(Inventory[[#This Row],[Premium?]]="Y",Inventory[[#This Row],[Cost Price]]*1.25,Inventory[[#This Row],[Cost Price]]*1.18)</f>
        <v>16766.442999999999</v>
      </c>
      <c r="I202" s="43" t="b">
        <f>Inventory[[#This Row],[Num In Stock]]&lt;$S$5</f>
        <v>1</v>
      </c>
      <c r="J202" s="43" t="str">
        <f>IF(Inventory[[#This Row],[Num In Stock]]&lt;$S$5,"YES","NO")</f>
        <v>YES</v>
      </c>
      <c r="K202" s="44" t="b">
        <f>AND(Inventory[[#This Row],[Num In Stock]]&lt;$S$5,Inventory[[#This Row],[On Backorder]]&lt;&gt;"Y")</f>
        <v>1</v>
      </c>
      <c r="L202" s="44" t="str">
        <f>IF(Inventory[[#This Row],[Num In Stock]]&lt;$S$5,IF(Inventory[[#This Row],[On Backorder]]="Y","","YES"),"")</f>
        <v>YES</v>
      </c>
      <c r="M202" s="44" cm="1">
        <f t="array" ref="M202">_xlfn.IFS(Inventory[[#This Row],[Category]]=$Q$9,$R$9,Inventory[[#This Row],[Category]]=$Q$10,$R$10,Inventory[[#This Row],[Category]]=$Q$11,$R$11,Inventory[[#This Row],[Category]]=$Q$12,$R$12)</f>
        <v>10</v>
      </c>
      <c r="N202" s="44">
        <f>INDEX($Q$9:$R$12,MATCH(Inventory[[#This Row],[Category]],$Q$9:$Q$12,0),2)</f>
        <v>10</v>
      </c>
      <c r="O202" s="45">
        <f>_xlfn.XLOOKUP(Inventory[[#This Row],[Category]],$Q$9:$Q$12,$R$9:$R$12,,0)</f>
        <v>10</v>
      </c>
      <c r="P202" s="34" t="b">
        <f t="shared" si="3"/>
        <v>1</v>
      </c>
      <c r="Q202" s="37"/>
      <c r="R202" s="48"/>
      <c r="S202" s="37"/>
      <c r="U202" s="34"/>
      <c r="V202" s="37"/>
      <c r="AF202" s="46">
        <v>21995</v>
      </c>
    </row>
    <row r="203" spans="1:32" x14ac:dyDescent="0.3">
      <c r="A203" s="38" t="s">
        <v>618</v>
      </c>
      <c r="B203" s="39" t="s">
        <v>619</v>
      </c>
      <c r="C203" s="40" t="s">
        <v>24</v>
      </c>
      <c r="D203" s="40">
        <v>16</v>
      </c>
      <c r="E203" s="40" t="s">
        <v>22</v>
      </c>
      <c r="F203" s="41" t="s">
        <v>25</v>
      </c>
      <c r="G203" s="42">
        <v>15290.35</v>
      </c>
      <c r="H203" s="43">
        <f>IF(Inventory[[#This Row],[Premium?]]="Y",Inventory[[#This Row],[Cost Price]]*1.25,Inventory[[#This Row],[Cost Price]]*1.18)</f>
        <v>19112.9375</v>
      </c>
      <c r="I203" s="43" t="b">
        <f>Inventory[[#This Row],[Num In Stock]]&lt;$S$5</f>
        <v>0</v>
      </c>
      <c r="J203" s="43" t="str">
        <f>IF(Inventory[[#This Row],[Num In Stock]]&lt;$S$5,"YES","NO")</f>
        <v>NO</v>
      </c>
      <c r="K203" s="44" t="b">
        <f>AND(Inventory[[#This Row],[Num In Stock]]&lt;$S$5,Inventory[[#This Row],[On Backorder]]&lt;&gt;"Y")</f>
        <v>0</v>
      </c>
      <c r="L203" s="44" t="str">
        <f>IF(Inventory[[#This Row],[Num In Stock]]&lt;$S$5,IF(Inventory[[#This Row],[On Backorder]]="Y","","YES"),"")</f>
        <v/>
      </c>
      <c r="M203" s="44" cm="1">
        <f t="array" ref="M203">_xlfn.IFS(Inventory[[#This Row],[Category]]=$Q$9,$R$9,Inventory[[#This Row],[Category]]=$Q$10,$R$10,Inventory[[#This Row],[Category]]=$Q$11,$R$11,Inventory[[#This Row],[Category]]=$Q$12,$R$12)</f>
        <v>10</v>
      </c>
      <c r="N203" s="44">
        <f>INDEX($Q$9:$R$12,MATCH(Inventory[[#This Row],[Category]],$Q$9:$Q$12,0),2)</f>
        <v>10</v>
      </c>
      <c r="O203" s="45">
        <f>_xlfn.XLOOKUP(Inventory[[#This Row],[Category]],$Q$9:$Q$12,$R$9:$R$12,,0)</f>
        <v>10</v>
      </c>
      <c r="P203" s="34" t="b">
        <f t="shared" si="3"/>
        <v>1</v>
      </c>
      <c r="Q203" s="37"/>
      <c r="R203" s="48"/>
      <c r="S203" s="37"/>
      <c r="U203" s="34"/>
      <c r="V203" s="37"/>
      <c r="AF203" s="46">
        <v>21995</v>
      </c>
    </row>
    <row r="204" spans="1:32" x14ac:dyDescent="0.3">
      <c r="A204" s="38" t="s">
        <v>546</v>
      </c>
      <c r="B204" s="39" t="s">
        <v>547</v>
      </c>
      <c r="C204" s="40" t="s">
        <v>27</v>
      </c>
      <c r="D204" s="40">
        <v>7</v>
      </c>
      <c r="E204" s="40" t="s">
        <v>25</v>
      </c>
      <c r="F204" s="41" t="s">
        <v>25</v>
      </c>
      <c r="G204" s="42">
        <v>9490</v>
      </c>
      <c r="H204" s="43">
        <f>IF(Inventory[[#This Row],[Premium?]]="Y",Inventory[[#This Row],[Cost Price]]*1.25,Inventory[[#This Row],[Cost Price]]*1.18)</f>
        <v>11862.5</v>
      </c>
      <c r="I204" s="43" t="b">
        <f>Inventory[[#This Row],[Num In Stock]]&lt;$S$5</f>
        <v>1</v>
      </c>
      <c r="J204" s="43" t="str">
        <f>IF(Inventory[[#This Row],[Num In Stock]]&lt;$S$5,"YES","NO")</f>
        <v>YES</v>
      </c>
      <c r="K204" s="44" t="b">
        <f>AND(Inventory[[#This Row],[Num In Stock]]&lt;$S$5,Inventory[[#This Row],[On Backorder]]&lt;&gt;"Y")</f>
        <v>0</v>
      </c>
      <c r="L204" s="44" t="str">
        <f>IF(Inventory[[#This Row],[Num In Stock]]&lt;$S$5,IF(Inventory[[#This Row],[On Backorder]]="Y","","YES"),"")</f>
        <v/>
      </c>
      <c r="M204" s="44" cm="1">
        <f t="array" ref="M204">_xlfn.IFS(Inventory[[#This Row],[Category]]=$Q$9,$R$9,Inventory[[#This Row],[Category]]=$Q$10,$R$10,Inventory[[#This Row],[Category]]=$Q$11,$R$11,Inventory[[#This Row],[Category]]=$Q$12,$R$12)</f>
        <v>15</v>
      </c>
      <c r="N204" s="44">
        <f>INDEX($Q$9:$R$12,MATCH(Inventory[[#This Row],[Category]],$Q$9:$Q$12,0),2)</f>
        <v>15</v>
      </c>
      <c r="O204" s="45">
        <f>_xlfn.XLOOKUP(Inventory[[#This Row],[Category]],$Q$9:$Q$12,$R$9:$R$12,,0)</f>
        <v>15</v>
      </c>
      <c r="P204" s="34" t="b">
        <f t="shared" si="3"/>
        <v>1</v>
      </c>
      <c r="Q204" s="37"/>
      <c r="R204" s="48"/>
      <c r="S204" s="37"/>
      <c r="U204" s="34"/>
      <c r="V204" s="37"/>
      <c r="AF204" s="46">
        <v>21995</v>
      </c>
    </row>
    <row r="205" spans="1:32" x14ac:dyDescent="0.3">
      <c r="A205" s="38" t="s">
        <v>960</v>
      </c>
      <c r="B205" s="39" t="s">
        <v>961</v>
      </c>
      <c r="C205" s="40" t="s">
        <v>27</v>
      </c>
      <c r="D205" s="40">
        <v>16</v>
      </c>
      <c r="E205" s="40" t="s">
        <v>22</v>
      </c>
      <c r="F205" s="41" t="s">
        <v>25</v>
      </c>
      <c r="G205" s="42">
        <v>7698.65</v>
      </c>
      <c r="H205" s="43">
        <f>IF(Inventory[[#This Row],[Premium?]]="Y",Inventory[[#This Row],[Cost Price]]*1.25,Inventory[[#This Row],[Cost Price]]*1.18)</f>
        <v>9623.3125</v>
      </c>
      <c r="I205" s="43" t="b">
        <f>Inventory[[#This Row],[Num In Stock]]&lt;$S$5</f>
        <v>0</v>
      </c>
      <c r="J205" s="43" t="str">
        <f>IF(Inventory[[#This Row],[Num In Stock]]&lt;$S$5,"YES","NO")</f>
        <v>NO</v>
      </c>
      <c r="K205" s="44" t="b">
        <f>AND(Inventory[[#This Row],[Num In Stock]]&lt;$S$5,Inventory[[#This Row],[On Backorder]]&lt;&gt;"Y")</f>
        <v>0</v>
      </c>
      <c r="L205" s="44" t="str">
        <f>IF(Inventory[[#This Row],[Num In Stock]]&lt;$S$5,IF(Inventory[[#This Row],[On Backorder]]="Y","","YES"),"")</f>
        <v/>
      </c>
      <c r="M205" s="44" cm="1">
        <f t="array" ref="M205">_xlfn.IFS(Inventory[[#This Row],[Category]]=$Q$9,$R$9,Inventory[[#This Row],[Category]]=$Q$10,$R$10,Inventory[[#This Row],[Category]]=$Q$11,$R$11,Inventory[[#This Row],[Category]]=$Q$12,$R$12)</f>
        <v>15</v>
      </c>
      <c r="N205" s="44">
        <f>INDEX($Q$9:$R$12,MATCH(Inventory[[#This Row],[Category]],$Q$9:$Q$12,0),2)</f>
        <v>15</v>
      </c>
      <c r="O205" s="45">
        <f>_xlfn.XLOOKUP(Inventory[[#This Row],[Category]],$Q$9:$Q$12,$R$9:$R$12,,0)</f>
        <v>15</v>
      </c>
      <c r="P205" s="34" t="b">
        <f t="shared" si="3"/>
        <v>1</v>
      </c>
      <c r="Q205" s="37"/>
      <c r="R205" s="48"/>
      <c r="S205" s="37"/>
      <c r="U205" s="34"/>
      <c r="V205" s="37"/>
      <c r="AF205" s="46">
        <v>21995</v>
      </c>
    </row>
    <row r="206" spans="1:32" x14ac:dyDescent="0.3">
      <c r="A206" s="38" t="s">
        <v>562</v>
      </c>
      <c r="B206" s="39" t="s">
        <v>563</v>
      </c>
      <c r="C206" s="40" t="s">
        <v>24</v>
      </c>
      <c r="D206" s="40">
        <v>29</v>
      </c>
      <c r="E206" s="40" t="s">
        <v>22</v>
      </c>
      <c r="F206" s="41" t="s">
        <v>25</v>
      </c>
      <c r="G206" s="42">
        <v>11206</v>
      </c>
      <c r="H206" s="43">
        <f>IF(Inventory[[#This Row],[Premium?]]="Y",Inventory[[#This Row],[Cost Price]]*1.25,Inventory[[#This Row],[Cost Price]]*1.18)</f>
        <v>14007.5</v>
      </c>
      <c r="I206" s="43" t="b">
        <f>Inventory[[#This Row],[Num In Stock]]&lt;$S$5</f>
        <v>0</v>
      </c>
      <c r="J206" s="43" t="str">
        <f>IF(Inventory[[#This Row],[Num In Stock]]&lt;$S$5,"YES","NO")</f>
        <v>NO</v>
      </c>
      <c r="K206" s="44" t="b">
        <f>AND(Inventory[[#This Row],[Num In Stock]]&lt;$S$5,Inventory[[#This Row],[On Backorder]]&lt;&gt;"Y")</f>
        <v>0</v>
      </c>
      <c r="L206" s="44" t="str">
        <f>IF(Inventory[[#This Row],[Num In Stock]]&lt;$S$5,IF(Inventory[[#This Row],[On Backorder]]="Y","","YES"),"")</f>
        <v/>
      </c>
      <c r="M206" s="44" cm="1">
        <f t="array" ref="M206">_xlfn.IFS(Inventory[[#This Row],[Category]]=$Q$9,$R$9,Inventory[[#This Row],[Category]]=$Q$10,$R$10,Inventory[[#This Row],[Category]]=$Q$11,$R$11,Inventory[[#This Row],[Category]]=$Q$12,$R$12)</f>
        <v>10</v>
      </c>
      <c r="N206" s="44">
        <f>INDEX($Q$9:$R$12,MATCH(Inventory[[#This Row],[Category]],$Q$9:$Q$12,0),2)</f>
        <v>10</v>
      </c>
      <c r="O206" s="45">
        <f>_xlfn.XLOOKUP(Inventory[[#This Row],[Category]],$Q$9:$Q$12,$R$9:$R$12,,0)</f>
        <v>10</v>
      </c>
      <c r="P206" s="34" t="b">
        <f t="shared" si="3"/>
        <v>1</v>
      </c>
      <c r="Q206" s="37"/>
      <c r="R206" s="48"/>
      <c r="S206" s="37"/>
      <c r="U206" s="34"/>
      <c r="V206" s="37"/>
      <c r="AF206" s="46">
        <v>21995</v>
      </c>
    </row>
    <row r="207" spans="1:32" x14ac:dyDescent="0.3">
      <c r="A207" s="38" t="s">
        <v>608</v>
      </c>
      <c r="B207" s="39" t="s">
        <v>609</v>
      </c>
      <c r="C207" s="40" t="s">
        <v>28</v>
      </c>
      <c r="D207" s="40">
        <v>22</v>
      </c>
      <c r="E207" s="40" t="s">
        <v>22</v>
      </c>
      <c r="F207" s="41" t="s">
        <v>22</v>
      </c>
      <c r="G207" s="42">
        <v>4075.7</v>
      </c>
      <c r="H207" s="43">
        <f>IF(Inventory[[#This Row],[Premium?]]="Y",Inventory[[#This Row],[Cost Price]]*1.25,Inventory[[#This Row],[Cost Price]]*1.18)</f>
        <v>4809.3259999999991</v>
      </c>
      <c r="I207" s="43" t="b">
        <f>Inventory[[#This Row],[Num In Stock]]&lt;$S$5</f>
        <v>0</v>
      </c>
      <c r="J207" s="43" t="str">
        <f>IF(Inventory[[#This Row],[Num In Stock]]&lt;$S$5,"YES","NO")</f>
        <v>NO</v>
      </c>
      <c r="K207" s="44" t="b">
        <f>AND(Inventory[[#This Row],[Num In Stock]]&lt;$S$5,Inventory[[#This Row],[On Backorder]]&lt;&gt;"Y")</f>
        <v>0</v>
      </c>
      <c r="L207" s="44" t="str">
        <f>IF(Inventory[[#This Row],[Num In Stock]]&lt;$S$5,IF(Inventory[[#This Row],[On Backorder]]="Y","","YES"),"")</f>
        <v/>
      </c>
      <c r="M207" s="44" cm="1">
        <f t="array" ref="M207">_xlfn.IFS(Inventory[[#This Row],[Category]]=$Q$9,$R$9,Inventory[[#This Row],[Category]]=$Q$10,$R$10,Inventory[[#This Row],[Category]]=$Q$11,$R$11,Inventory[[#This Row],[Category]]=$Q$12,$R$12)</f>
        <v>25</v>
      </c>
      <c r="N207" s="44">
        <f>INDEX($Q$9:$R$12,MATCH(Inventory[[#This Row],[Category]],$Q$9:$Q$12,0),2)</f>
        <v>25</v>
      </c>
      <c r="O207" s="45">
        <f>_xlfn.XLOOKUP(Inventory[[#This Row],[Category]],$Q$9:$Q$12,$R$9:$R$12,,0)</f>
        <v>25</v>
      </c>
      <c r="P207" s="34" t="b">
        <f t="shared" si="3"/>
        <v>1</v>
      </c>
      <c r="Q207" s="37"/>
      <c r="R207" s="48"/>
      <c r="S207" s="37"/>
      <c r="U207" s="34"/>
      <c r="V207" s="37"/>
      <c r="AF207" s="46">
        <v>21995</v>
      </c>
    </row>
    <row r="208" spans="1:32" x14ac:dyDescent="0.3">
      <c r="A208" s="38" t="s">
        <v>610</v>
      </c>
      <c r="B208" s="39" t="s">
        <v>611</v>
      </c>
      <c r="C208" s="40" t="s">
        <v>24</v>
      </c>
      <c r="D208" s="40">
        <v>11</v>
      </c>
      <c r="E208" s="40" t="s">
        <v>22</v>
      </c>
      <c r="F208" s="41" t="s">
        <v>25</v>
      </c>
      <c r="G208" s="42">
        <v>10862.8</v>
      </c>
      <c r="H208" s="43">
        <f>IF(Inventory[[#This Row],[Premium?]]="Y",Inventory[[#This Row],[Cost Price]]*1.25,Inventory[[#This Row],[Cost Price]]*1.18)</f>
        <v>13578.5</v>
      </c>
      <c r="I208" s="43" t="b">
        <f>Inventory[[#This Row],[Num In Stock]]&lt;$S$5</f>
        <v>0</v>
      </c>
      <c r="J208" s="43" t="str">
        <f>IF(Inventory[[#This Row],[Num In Stock]]&lt;$S$5,"YES","NO")</f>
        <v>NO</v>
      </c>
      <c r="K208" s="44" t="b">
        <f>AND(Inventory[[#This Row],[Num In Stock]]&lt;$S$5,Inventory[[#This Row],[On Backorder]]&lt;&gt;"Y")</f>
        <v>0</v>
      </c>
      <c r="L208" s="44" t="str">
        <f>IF(Inventory[[#This Row],[Num In Stock]]&lt;$S$5,IF(Inventory[[#This Row],[On Backorder]]="Y","","YES"),"")</f>
        <v/>
      </c>
      <c r="M208" s="44" cm="1">
        <f t="array" ref="M208">_xlfn.IFS(Inventory[[#This Row],[Category]]=$Q$9,$R$9,Inventory[[#This Row],[Category]]=$Q$10,$R$10,Inventory[[#This Row],[Category]]=$Q$11,$R$11,Inventory[[#This Row],[Category]]=$Q$12,$R$12)</f>
        <v>10</v>
      </c>
      <c r="N208" s="44">
        <f>INDEX($Q$9:$R$12,MATCH(Inventory[[#This Row],[Category]],$Q$9:$Q$12,0),2)</f>
        <v>10</v>
      </c>
      <c r="O208" s="45">
        <f>_xlfn.XLOOKUP(Inventory[[#This Row],[Category]],$Q$9:$Q$12,$R$9:$R$12,,0)</f>
        <v>10</v>
      </c>
      <c r="P208" s="34" t="b">
        <f t="shared" si="3"/>
        <v>1</v>
      </c>
      <c r="Q208" s="37"/>
      <c r="R208" s="48"/>
      <c r="S208" s="37"/>
      <c r="U208" s="34"/>
      <c r="V208" s="37"/>
      <c r="AF208" s="46">
        <v>21995</v>
      </c>
    </row>
    <row r="209" spans="1:32" x14ac:dyDescent="0.3">
      <c r="A209" s="38" t="s">
        <v>566</v>
      </c>
      <c r="B209" s="39" t="s">
        <v>567</v>
      </c>
      <c r="C209" s="40" t="s">
        <v>28</v>
      </c>
      <c r="D209" s="40">
        <v>29</v>
      </c>
      <c r="E209" s="40" t="s">
        <v>22</v>
      </c>
      <c r="F209" s="41" t="s">
        <v>22</v>
      </c>
      <c r="G209" s="42">
        <v>4342</v>
      </c>
      <c r="H209" s="43">
        <f>IF(Inventory[[#This Row],[Premium?]]="Y",Inventory[[#This Row],[Cost Price]]*1.25,Inventory[[#This Row],[Cost Price]]*1.18)</f>
        <v>5123.5599999999995</v>
      </c>
      <c r="I209" s="43" t="b">
        <f>Inventory[[#This Row],[Num In Stock]]&lt;$S$5</f>
        <v>0</v>
      </c>
      <c r="J209" s="43" t="str">
        <f>IF(Inventory[[#This Row],[Num In Stock]]&lt;$S$5,"YES","NO")</f>
        <v>NO</v>
      </c>
      <c r="K209" s="44" t="b">
        <f>AND(Inventory[[#This Row],[Num In Stock]]&lt;$S$5,Inventory[[#This Row],[On Backorder]]&lt;&gt;"Y")</f>
        <v>0</v>
      </c>
      <c r="L209" s="44" t="str">
        <f>IF(Inventory[[#This Row],[Num In Stock]]&lt;$S$5,IF(Inventory[[#This Row],[On Backorder]]="Y","","YES"),"")</f>
        <v/>
      </c>
      <c r="M209" s="44" cm="1">
        <f t="array" ref="M209">_xlfn.IFS(Inventory[[#This Row],[Category]]=$Q$9,$R$9,Inventory[[#This Row],[Category]]=$Q$10,$R$10,Inventory[[#This Row],[Category]]=$Q$11,$R$11,Inventory[[#This Row],[Category]]=$Q$12,$R$12)</f>
        <v>25</v>
      </c>
      <c r="N209" s="44">
        <f>INDEX($Q$9:$R$12,MATCH(Inventory[[#This Row],[Category]],$Q$9:$Q$12,0),2)</f>
        <v>25</v>
      </c>
      <c r="O209" s="45">
        <f>_xlfn.XLOOKUP(Inventory[[#This Row],[Category]],$Q$9:$Q$12,$R$9:$R$12,,0)</f>
        <v>25</v>
      </c>
      <c r="P209" s="34" t="b">
        <f t="shared" si="3"/>
        <v>1</v>
      </c>
      <c r="Q209" s="37"/>
      <c r="R209" s="48"/>
      <c r="S209" s="37"/>
      <c r="U209" s="34"/>
      <c r="V209" s="37"/>
      <c r="AF209" s="46">
        <v>21995</v>
      </c>
    </row>
    <row r="210" spans="1:32" x14ac:dyDescent="0.3">
      <c r="A210" s="38" t="s">
        <v>570</v>
      </c>
      <c r="B210" s="39" t="s">
        <v>571</v>
      </c>
      <c r="C210" s="40" t="s">
        <v>24</v>
      </c>
      <c r="D210" s="40">
        <v>15</v>
      </c>
      <c r="E210" s="40" t="s">
        <v>22</v>
      </c>
      <c r="F210" s="41" t="s">
        <v>22</v>
      </c>
      <c r="G210" s="42">
        <v>11313.75</v>
      </c>
      <c r="H210" s="43">
        <f>IF(Inventory[[#This Row],[Premium?]]="Y",Inventory[[#This Row],[Cost Price]]*1.25,Inventory[[#This Row],[Cost Price]]*1.18)</f>
        <v>13350.224999999999</v>
      </c>
      <c r="I210" s="43" t="b">
        <f>Inventory[[#This Row],[Num In Stock]]&lt;$S$5</f>
        <v>0</v>
      </c>
      <c r="J210" s="43" t="str">
        <f>IF(Inventory[[#This Row],[Num In Stock]]&lt;$S$5,"YES","NO")</f>
        <v>NO</v>
      </c>
      <c r="K210" s="44" t="b">
        <f>AND(Inventory[[#This Row],[Num In Stock]]&lt;$S$5,Inventory[[#This Row],[On Backorder]]&lt;&gt;"Y")</f>
        <v>0</v>
      </c>
      <c r="L210" s="44" t="str">
        <f>IF(Inventory[[#This Row],[Num In Stock]]&lt;$S$5,IF(Inventory[[#This Row],[On Backorder]]="Y","","YES"),"")</f>
        <v/>
      </c>
      <c r="M210" s="44" cm="1">
        <f t="array" ref="M210">_xlfn.IFS(Inventory[[#This Row],[Category]]=$Q$9,$R$9,Inventory[[#This Row],[Category]]=$Q$10,$R$10,Inventory[[#This Row],[Category]]=$Q$11,$R$11,Inventory[[#This Row],[Category]]=$Q$12,$R$12)</f>
        <v>10</v>
      </c>
      <c r="N210" s="44">
        <f>INDEX($Q$9:$R$12,MATCH(Inventory[[#This Row],[Category]],$Q$9:$Q$12,0),2)</f>
        <v>10</v>
      </c>
      <c r="O210" s="45">
        <f>_xlfn.XLOOKUP(Inventory[[#This Row],[Category]],$Q$9:$Q$12,$R$9:$R$12,,0)</f>
        <v>10</v>
      </c>
      <c r="P210" s="34" t="b">
        <f t="shared" si="3"/>
        <v>1</v>
      </c>
      <c r="Q210" s="37"/>
      <c r="R210" s="48"/>
      <c r="S210" s="37"/>
      <c r="U210" s="34"/>
      <c r="V210" s="37"/>
      <c r="AF210" s="46">
        <v>21995</v>
      </c>
    </row>
    <row r="211" spans="1:32" x14ac:dyDescent="0.3">
      <c r="A211" s="38" t="s">
        <v>568</v>
      </c>
      <c r="B211" s="39" t="s">
        <v>569</v>
      </c>
      <c r="C211" s="40" t="s">
        <v>27</v>
      </c>
      <c r="D211" s="40">
        <v>22</v>
      </c>
      <c r="E211" s="40" t="s">
        <v>22</v>
      </c>
      <c r="F211" s="41" t="s">
        <v>25</v>
      </c>
      <c r="G211" s="42">
        <v>6630</v>
      </c>
      <c r="H211" s="43">
        <f>IF(Inventory[[#This Row],[Premium?]]="Y",Inventory[[#This Row],[Cost Price]]*1.25,Inventory[[#This Row],[Cost Price]]*1.18)</f>
        <v>8287.5</v>
      </c>
      <c r="I211" s="43" t="b">
        <f>Inventory[[#This Row],[Num In Stock]]&lt;$S$5</f>
        <v>0</v>
      </c>
      <c r="J211" s="43" t="str">
        <f>IF(Inventory[[#This Row],[Num In Stock]]&lt;$S$5,"YES","NO")</f>
        <v>NO</v>
      </c>
      <c r="K211" s="44" t="b">
        <f>AND(Inventory[[#This Row],[Num In Stock]]&lt;$S$5,Inventory[[#This Row],[On Backorder]]&lt;&gt;"Y")</f>
        <v>0</v>
      </c>
      <c r="L211" s="44" t="str">
        <f>IF(Inventory[[#This Row],[Num In Stock]]&lt;$S$5,IF(Inventory[[#This Row],[On Backorder]]="Y","","YES"),"")</f>
        <v/>
      </c>
      <c r="M211" s="44" cm="1">
        <f t="array" ref="M211">_xlfn.IFS(Inventory[[#This Row],[Category]]=$Q$9,$R$9,Inventory[[#This Row],[Category]]=$Q$10,$R$10,Inventory[[#This Row],[Category]]=$Q$11,$R$11,Inventory[[#This Row],[Category]]=$Q$12,$R$12)</f>
        <v>15</v>
      </c>
      <c r="N211" s="44">
        <f>INDEX($Q$9:$R$12,MATCH(Inventory[[#This Row],[Category]],$Q$9:$Q$12,0),2)</f>
        <v>15</v>
      </c>
      <c r="O211" s="45">
        <f>_xlfn.XLOOKUP(Inventory[[#This Row],[Category]],$Q$9:$Q$12,$R$9:$R$12,,0)</f>
        <v>15</v>
      </c>
      <c r="P211" s="34" t="b">
        <f t="shared" si="3"/>
        <v>1</v>
      </c>
      <c r="Q211" s="37"/>
      <c r="R211" s="48"/>
      <c r="S211" s="37"/>
      <c r="U211" s="34"/>
      <c r="V211" s="37"/>
      <c r="AF211" s="46">
        <v>21995</v>
      </c>
    </row>
    <row r="212" spans="1:32" x14ac:dyDescent="0.3">
      <c r="A212" s="55" t="s">
        <v>524</v>
      </c>
      <c r="B212" s="54" t="s">
        <v>525</v>
      </c>
      <c r="C212" s="40" t="s">
        <v>28</v>
      </c>
      <c r="D212" s="40">
        <v>18</v>
      </c>
      <c r="E212" s="40" t="s">
        <v>22</v>
      </c>
      <c r="F212" s="41" t="s">
        <v>25</v>
      </c>
      <c r="G212" s="42">
        <v>2282.8000000000002</v>
      </c>
      <c r="H212" s="43">
        <f>IF(Inventory[[#This Row],[Premium?]]="Y",Inventory[[#This Row],[Cost Price]]*1.25,Inventory[[#This Row],[Cost Price]]*1.18)</f>
        <v>2853.5</v>
      </c>
      <c r="I212" s="43" t="b">
        <f>Inventory[[#This Row],[Num In Stock]]&lt;$S$5</f>
        <v>0</v>
      </c>
      <c r="J212" s="43" t="str">
        <f>IF(Inventory[[#This Row],[Num In Stock]]&lt;$S$5,"YES","NO")</f>
        <v>NO</v>
      </c>
      <c r="K212" s="44" t="b">
        <f>AND(Inventory[[#This Row],[Num In Stock]]&lt;$S$5,Inventory[[#This Row],[On Backorder]]&lt;&gt;"Y")</f>
        <v>0</v>
      </c>
      <c r="L212" s="44" t="str">
        <f>IF(Inventory[[#This Row],[Num In Stock]]&lt;$S$5,IF(Inventory[[#This Row],[On Backorder]]="Y","","YES"),"")</f>
        <v/>
      </c>
      <c r="M212" s="44" cm="1">
        <f t="array" ref="M212">_xlfn.IFS(Inventory[[#This Row],[Category]]=$Q$9,$R$9,Inventory[[#This Row],[Category]]=$Q$10,$R$10,Inventory[[#This Row],[Category]]=$Q$11,$R$11,Inventory[[#This Row],[Category]]=$Q$12,$R$12)</f>
        <v>25</v>
      </c>
      <c r="N212" s="44">
        <f>INDEX($Q$9:$R$12,MATCH(Inventory[[#This Row],[Category]],$Q$9:$Q$12,0),2)</f>
        <v>25</v>
      </c>
      <c r="O212" s="45">
        <f>_xlfn.XLOOKUP(Inventory[[#This Row],[Category]],$Q$9:$Q$12,$R$9:$R$12,,0)</f>
        <v>25</v>
      </c>
      <c r="P212" s="34" t="b">
        <f t="shared" si="3"/>
        <v>1</v>
      </c>
      <c r="Q212" s="37"/>
      <c r="R212" s="48"/>
      <c r="S212" s="37"/>
      <c r="U212" s="34"/>
      <c r="V212" s="37"/>
      <c r="AF212" s="46">
        <v>21995</v>
      </c>
    </row>
    <row r="213" spans="1:32" x14ac:dyDescent="0.3">
      <c r="A213" s="53" t="s">
        <v>922</v>
      </c>
      <c r="B213" s="59" t="s">
        <v>923</v>
      </c>
      <c r="C213" s="40" t="s">
        <v>29</v>
      </c>
      <c r="D213" s="40">
        <v>6</v>
      </c>
      <c r="E213" s="40" t="s">
        <v>25</v>
      </c>
      <c r="F213" s="41" t="s">
        <v>22</v>
      </c>
      <c r="G213" s="42">
        <v>588.5</v>
      </c>
      <c r="H213" s="43">
        <f>IF(Inventory[[#This Row],[Premium?]]="Y",Inventory[[#This Row],[Cost Price]]*1.25,Inventory[[#This Row],[Cost Price]]*1.18)</f>
        <v>694.43</v>
      </c>
      <c r="I213" s="43" t="b">
        <f>Inventory[[#This Row],[Num In Stock]]&lt;$S$5</f>
        <v>1</v>
      </c>
      <c r="J213" s="43" t="str">
        <f>IF(Inventory[[#This Row],[Num In Stock]]&lt;$S$5,"YES","NO")</f>
        <v>YES</v>
      </c>
      <c r="K213" s="44" t="b">
        <f>AND(Inventory[[#This Row],[Num In Stock]]&lt;$S$5,Inventory[[#This Row],[On Backorder]]&lt;&gt;"Y")</f>
        <v>0</v>
      </c>
      <c r="L213" s="44" t="str">
        <f>IF(Inventory[[#This Row],[Num In Stock]]&lt;$S$5,IF(Inventory[[#This Row],[On Backorder]]="Y","","YES"),"")</f>
        <v/>
      </c>
      <c r="M213" s="44" cm="1">
        <f t="array" ref="M213">_xlfn.IFS(Inventory[[#This Row],[Category]]=$Q$9,$R$9,Inventory[[#This Row],[Category]]=$Q$10,$R$10,Inventory[[#This Row],[Category]]=$Q$11,$R$11,Inventory[[#This Row],[Category]]=$Q$12,$R$12)</f>
        <v>35</v>
      </c>
      <c r="N213" s="44">
        <f>INDEX($Q$9:$R$12,MATCH(Inventory[[#This Row],[Category]],$Q$9:$Q$12,0),2)</f>
        <v>35</v>
      </c>
      <c r="O213" s="45">
        <f>_xlfn.XLOOKUP(Inventory[[#This Row],[Category]],$Q$9:$Q$12,$R$9:$R$12,,0)</f>
        <v>35</v>
      </c>
      <c r="P213" s="34" t="b">
        <f t="shared" si="3"/>
        <v>1</v>
      </c>
      <c r="Q213" s="37"/>
      <c r="R213" s="48"/>
      <c r="S213" s="37"/>
      <c r="U213" s="34"/>
      <c r="V213" s="37"/>
      <c r="AF213" s="46">
        <v>21995</v>
      </c>
    </row>
    <row r="214" spans="1:32" x14ac:dyDescent="0.3">
      <c r="A214" s="53" t="s">
        <v>246</v>
      </c>
      <c r="B214" s="59" t="s">
        <v>247</v>
      </c>
      <c r="C214" s="40" t="s">
        <v>28</v>
      </c>
      <c r="D214" s="40">
        <v>32</v>
      </c>
      <c r="E214" s="40" t="s">
        <v>22</v>
      </c>
      <c r="F214" s="41" t="s">
        <v>22</v>
      </c>
      <c r="G214" s="42">
        <v>2909.7</v>
      </c>
      <c r="H214" s="43">
        <f>IF(Inventory[[#This Row],[Premium?]]="Y",Inventory[[#This Row],[Cost Price]]*1.25,Inventory[[#This Row],[Cost Price]]*1.18)</f>
        <v>3433.4459999999995</v>
      </c>
      <c r="I214" s="43" t="b">
        <f>Inventory[[#This Row],[Num In Stock]]&lt;$S$5</f>
        <v>0</v>
      </c>
      <c r="J214" s="43" t="str">
        <f>IF(Inventory[[#This Row],[Num In Stock]]&lt;$S$5,"YES","NO")</f>
        <v>NO</v>
      </c>
      <c r="K214" s="44" t="b">
        <f>AND(Inventory[[#This Row],[Num In Stock]]&lt;$S$5,Inventory[[#This Row],[On Backorder]]&lt;&gt;"Y")</f>
        <v>0</v>
      </c>
      <c r="L214" s="44" t="str">
        <f>IF(Inventory[[#This Row],[Num In Stock]]&lt;$S$5,IF(Inventory[[#This Row],[On Backorder]]="Y","","YES"),"")</f>
        <v/>
      </c>
      <c r="M214" s="44" cm="1">
        <f t="array" ref="M214">_xlfn.IFS(Inventory[[#This Row],[Category]]=$Q$9,$R$9,Inventory[[#This Row],[Category]]=$Q$10,$R$10,Inventory[[#This Row],[Category]]=$Q$11,$R$11,Inventory[[#This Row],[Category]]=$Q$12,$R$12)</f>
        <v>25</v>
      </c>
      <c r="N214" s="44">
        <f>INDEX($Q$9:$R$12,MATCH(Inventory[[#This Row],[Category]],$Q$9:$Q$12,0),2)</f>
        <v>25</v>
      </c>
      <c r="O214" s="45">
        <f>_xlfn.XLOOKUP(Inventory[[#This Row],[Category]],$Q$9:$Q$12,$R$9:$R$12,,0)</f>
        <v>25</v>
      </c>
      <c r="P214" s="34" t="b">
        <f t="shared" si="3"/>
        <v>1</v>
      </c>
      <c r="Q214" s="37"/>
      <c r="R214" s="48"/>
      <c r="S214" s="37"/>
      <c r="U214" s="34"/>
      <c r="V214" s="37"/>
      <c r="AF214" s="46">
        <v>1095</v>
      </c>
    </row>
    <row r="215" spans="1:32" x14ac:dyDescent="0.3">
      <c r="A215" s="55" t="s">
        <v>526</v>
      </c>
      <c r="B215" s="54" t="s">
        <v>527</v>
      </c>
      <c r="C215" s="40" t="s">
        <v>29</v>
      </c>
      <c r="D215" s="40">
        <v>4</v>
      </c>
      <c r="E215" s="40" t="s">
        <v>25</v>
      </c>
      <c r="F215" s="41" t="s">
        <v>25</v>
      </c>
      <c r="G215" s="42">
        <v>1710.8</v>
      </c>
      <c r="H215" s="43">
        <f>IF(Inventory[[#This Row],[Premium?]]="Y",Inventory[[#This Row],[Cost Price]]*1.25,Inventory[[#This Row],[Cost Price]]*1.18)</f>
        <v>2138.5</v>
      </c>
      <c r="I215" s="43" t="b">
        <f>Inventory[[#This Row],[Num In Stock]]&lt;$S$5</f>
        <v>1</v>
      </c>
      <c r="J215" s="43" t="str">
        <f>IF(Inventory[[#This Row],[Num In Stock]]&lt;$S$5,"YES","NO")</f>
        <v>YES</v>
      </c>
      <c r="K215" s="44" t="b">
        <f>AND(Inventory[[#This Row],[Num In Stock]]&lt;$S$5,Inventory[[#This Row],[On Backorder]]&lt;&gt;"Y")</f>
        <v>0</v>
      </c>
      <c r="L215" s="44" t="str">
        <f>IF(Inventory[[#This Row],[Num In Stock]]&lt;$S$5,IF(Inventory[[#This Row],[On Backorder]]="Y","","YES"),"")</f>
        <v/>
      </c>
      <c r="M215" s="44" cm="1">
        <f t="array" ref="M215">_xlfn.IFS(Inventory[[#This Row],[Category]]=$Q$9,$R$9,Inventory[[#This Row],[Category]]=$Q$10,$R$10,Inventory[[#This Row],[Category]]=$Q$11,$R$11,Inventory[[#This Row],[Category]]=$Q$12,$R$12)</f>
        <v>35</v>
      </c>
      <c r="N215" s="44">
        <f>INDEX($Q$9:$R$12,MATCH(Inventory[[#This Row],[Category]],$Q$9:$Q$12,0),2)</f>
        <v>35</v>
      </c>
      <c r="O215" s="45">
        <f>_xlfn.XLOOKUP(Inventory[[#This Row],[Category]],$Q$9:$Q$12,$R$9:$R$12,,0)</f>
        <v>35</v>
      </c>
      <c r="P215" s="34" t="b">
        <f t="shared" si="3"/>
        <v>1</v>
      </c>
      <c r="Q215" s="37"/>
      <c r="R215" s="48"/>
      <c r="S215" s="37"/>
      <c r="U215" s="34"/>
      <c r="V215" s="37"/>
      <c r="AF215" s="46">
        <v>490</v>
      </c>
    </row>
    <row r="216" spans="1:32" x14ac:dyDescent="0.3">
      <c r="A216" s="53" t="s">
        <v>642</v>
      </c>
      <c r="B216" s="59" t="s">
        <v>643</v>
      </c>
      <c r="C216" s="40" t="s">
        <v>27</v>
      </c>
      <c r="D216" s="40">
        <v>1</v>
      </c>
      <c r="E216" s="40" t="s">
        <v>22</v>
      </c>
      <c r="F216" s="41" t="s">
        <v>22</v>
      </c>
      <c r="G216" s="42">
        <v>6924.75</v>
      </c>
      <c r="H216" s="43">
        <f>IF(Inventory[[#This Row],[Premium?]]="Y",Inventory[[#This Row],[Cost Price]]*1.25,Inventory[[#This Row],[Cost Price]]*1.18)</f>
        <v>8171.2049999999999</v>
      </c>
      <c r="I216" s="43" t="b">
        <f>Inventory[[#This Row],[Num In Stock]]&lt;$S$5</f>
        <v>1</v>
      </c>
      <c r="J216" s="43" t="str">
        <f>IF(Inventory[[#This Row],[Num In Stock]]&lt;$S$5,"YES","NO")</f>
        <v>YES</v>
      </c>
      <c r="K216" s="44" t="b">
        <f>AND(Inventory[[#This Row],[Num In Stock]]&lt;$S$5,Inventory[[#This Row],[On Backorder]]&lt;&gt;"Y")</f>
        <v>1</v>
      </c>
      <c r="L216" s="44" t="str">
        <f>IF(Inventory[[#This Row],[Num In Stock]]&lt;$S$5,IF(Inventory[[#This Row],[On Backorder]]="Y","","YES"),"")</f>
        <v>YES</v>
      </c>
      <c r="M216" s="44" cm="1">
        <f t="array" ref="M216">_xlfn.IFS(Inventory[[#This Row],[Category]]=$Q$9,$R$9,Inventory[[#This Row],[Category]]=$Q$10,$R$10,Inventory[[#This Row],[Category]]=$Q$11,$R$11,Inventory[[#This Row],[Category]]=$Q$12,$R$12)</f>
        <v>15</v>
      </c>
      <c r="N216" s="44">
        <f>INDEX($Q$9:$R$12,MATCH(Inventory[[#This Row],[Category]],$Q$9:$Q$12,0),2)</f>
        <v>15</v>
      </c>
      <c r="O216" s="45">
        <f>_xlfn.XLOOKUP(Inventory[[#This Row],[Category]],$Q$9:$Q$12,$R$9:$R$12,,0)</f>
        <v>15</v>
      </c>
      <c r="P216" s="34" t="b">
        <f t="shared" si="3"/>
        <v>1</v>
      </c>
      <c r="Q216" s="37"/>
      <c r="R216" s="48"/>
      <c r="S216" s="37"/>
      <c r="U216" s="34"/>
      <c r="V216" s="37"/>
      <c r="AF216" s="46">
        <v>325</v>
      </c>
    </row>
    <row r="217" spans="1:32" x14ac:dyDescent="0.3">
      <c r="A217" s="55" t="s">
        <v>646</v>
      </c>
      <c r="B217" s="54" t="s">
        <v>647</v>
      </c>
      <c r="C217" s="40" t="s">
        <v>27</v>
      </c>
      <c r="D217" s="40">
        <v>2</v>
      </c>
      <c r="E217" s="40" t="s">
        <v>22</v>
      </c>
      <c r="F217" s="41" t="s">
        <v>22</v>
      </c>
      <c r="G217" s="42">
        <v>6347.25</v>
      </c>
      <c r="H217" s="43">
        <f>IF(Inventory[[#This Row],[Premium?]]="Y",Inventory[[#This Row],[Cost Price]]*1.25,Inventory[[#This Row],[Cost Price]]*1.18)</f>
        <v>7489.7549999999992</v>
      </c>
      <c r="I217" s="43" t="b">
        <f>Inventory[[#This Row],[Num In Stock]]&lt;$S$5</f>
        <v>1</v>
      </c>
      <c r="J217" s="43" t="str">
        <f>IF(Inventory[[#This Row],[Num In Stock]]&lt;$S$5,"YES","NO")</f>
        <v>YES</v>
      </c>
      <c r="K217" s="44" t="b">
        <f>AND(Inventory[[#This Row],[Num In Stock]]&lt;$S$5,Inventory[[#This Row],[On Backorder]]&lt;&gt;"Y")</f>
        <v>1</v>
      </c>
      <c r="L217" s="44" t="str">
        <f>IF(Inventory[[#This Row],[Num In Stock]]&lt;$S$5,IF(Inventory[[#This Row],[On Backorder]]="Y","","YES"),"")</f>
        <v>YES</v>
      </c>
      <c r="M217" s="44" cm="1">
        <f t="array" ref="M217">_xlfn.IFS(Inventory[[#This Row],[Category]]=$Q$9,$R$9,Inventory[[#This Row],[Category]]=$Q$10,$R$10,Inventory[[#This Row],[Category]]=$Q$11,$R$11,Inventory[[#This Row],[Category]]=$Q$12,$R$12)</f>
        <v>15</v>
      </c>
      <c r="N217" s="44">
        <f>INDEX($Q$9:$R$12,MATCH(Inventory[[#This Row],[Category]],$Q$9:$Q$12,0),2)</f>
        <v>15</v>
      </c>
      <c r="O217" s="45">
        <f>_xlfn.XLOOKUP(Inventory[[#This Row],[Category]],$Q$9:$Q$12,$R$9:$R$12,,0)</f>
        <v>15</v>
      </c>
      <c r="P217" s="34" t="b">
        <f t="shared" si="3"/>
        <v>1</v>
      </c>
      <c r="Q217" s="37"/>
      <c r="R217" s="48"/>
      <c r="S217" s="37"/>
      <c r="U217" s="34"/>
      <c r="V217" s="37"/>
      <c r="AF217" s="46">
        <v>4395</v>
      </c>
    </row>
    <row r="218" spans="1:32" x14ac:dyDescent="0.3">
      <c r="A218" s="53" t="s">
        <v>634</v>
      </c>
      <c r="B218" s="59" t="s">
        <v>635</v>
      </c>
      <c r="C218" s="40" t="s">
        <v>28</v>
      </c>
      <c r="D218" s="40">
        <v>32</v>
      </c>
      <c r="E218" s="40" t="s">
        <v>22</v>
      </c>
      <c r="F218" s="41" t="s">
        <v>22</v>
      </c>
      <c r="G218" s="42">
        <v>4658.7</v>
      </c>
      <c r="H218" s="43">
        <f>IF(Inventory[[#This Row],[Premium?]]="Y",Inventory[[#This Row],[Cost Price]]*1.25,Inventory[[#This Row],[Cost Price]]*1.18)</f>
        <v>5497.2659999999996</v>
      </c>
      <c r="I218" s="43" t="b">
        <f>Inventory[[#This Row],[Num In Stock]]&lt;$S$5</f>
        <v>0</v>
      </c>
      <c r="J218" s="43" t="str">
        <f>IF(Inventory[[#This Row],[Num In Stock]]&lt;$S$5,"YES","NO")</f>
        <v>NO</v>
      </c>
      <c r="K218" s="44" t="b">
        <f>AND(Inventory[[#This Row],[Num In Stock]]&lt;$S$5,Inventory[[#This Row],[On Backorder]]&lt;&gt;"Y")</f>
        <v>0</v>
      </c>
      <c r="L218" s="44" t="str">
        <f>IF(Inventory[[#This Row],[Num In Stock]]&lt;$S$5,IF(Inventory[[#This Row],[On Backorder]]="Y","","YES"),"")</f>
        <v/>
      </c>
      <c r="M218" s="44" cm="1">
        <f t="array" ref="M218">_xlfn.IFS(Inventory[[#This Row],[Category]]=$Q$9,$R$9,Inventory[[#This Row],[Category]]=$Q$10,$R$10,Inventory[[#This Row],[Category]]=$Q$11,$R$11,Inventory[[#This Row],[Category]]=$Q$12,$R$12)</f>
        <v>25</v>
      </c>
      <c r="N218" s="44">
        <f>INDEX($Q$9:$R$12,MATCH(Inventory[[#This Row],[Category]],$Q$9:$Q$12,0),2)</f>
        <v>25</v>
      </c>
      <c r="O218" s="45">
        <f>_xlfn.XLOOKUP(Inventory[[#This Row],[Category]],$Q$9:$Q$12,$R$9:$R$12,,0)</f>
        <v>25</v>
      </c>
      <c r="P218" s="34" t="b">
        <f t="shared" si="3"/>
        <v>1</v>
      </c>
      <c r="Q218" s="37"/>
      <c r="R218" s="48"/>
      <c r="S218" s="37"/>
      <c r="U218" s="34"/>
      <c r="V218" s="37"/>
      <c r="AF218" s="46">
        <v>5495</v>
      </c>
    </row>
    <row r="219" spans="1:32" x14ac:dyDescent="0.3">
      <c r="A219" s="53" t="s">
        <v>644</v>
      </c>
      <c r="B219" s="59" t="s">
        <v>645</v>
      </c>
      <c r="C219" s="40" t="s">
        <v>27</v>
      </c>
      <c r="D219" s="40">
        <v>23</v>
      </c>
      <c r="E219" s="40" t="s">
        <v>22</v>
      </c>
      <c r="F219" s="41" t="s">
        <v>22</v>
      </c>
      <c r="G219" s="42">
        <v>7202</v>
      </c>
      <c r="H219" s="43">
        <f>IF(Inventory[[#This Row],[Premium?]]="Y",Inventory[[#This Row],[Cost Price]]*1.25,Inventory[[#This Row],[Cost Price]]*1.18)</f>
        <v>8498.3599999999988</v>
      </c>
      <c r="I219" s="43" t="b">
        <f>Inventory[[#This Row],[Num In Stock]]&lt;$S$5</f>
        <v>0</v>
      </c>
      <c r="J219" s="43" t="str">
        <f>IF(Inventory[[#This Row],[Num In Stock]]&lt;$S$5,"YES","NO")</f>
        <v>NO</v>
      </c>
      <c r="K219" s="44" t="b">
        <f>AND(Inventory[[#This Row],[Num In Stock]]&lt;$S$5,Inventory[[#This Row],[On Backorder]]&lt;&gt;"Y")</f>
        <v>0</v>
      </c>
      <c r="L219" s="44" t="str">
        <f>IF(Inventory[[#This Row],[Num In Stock]]&lt;$S$5,IF(Inventory[[#This Row],[On Backorder]]="Y","","YES"),"")</f>
        <v/>
      </c>
      <c r="M219" s="44" cm="1">
        <f t="array" ref="M219">_xlfn.IFS(Inventory[[#This Row],[Category]]=$Q$9,$R$9,Inventory[[#This Row],[Category]]=$Q$10,$R$10,Inventory[[#This Row],[Category]]=$Q$11,$R$11,Inventory[[#This Row],[Category]]=$Q$12,$R$12)</f>
        <v>15</v>
      </c>
      <c r="N219" s="44">
        <f>INDEX($Q$9:$R$12,MATCH(Inventory[[#This Row],[Category]],$Q$9:$Q$12,0),2)</f>
        <v>15</v>
      </c>
      <c r="O219" s="45">
        <f>_xlfn.XLOOKUP(Inventory[[#This Row],[Category]],$Q$9:$Q$12,$R$9:$R$12,,0)</f>
        <v>15</v>
      </c>
      <c r="P219" s="34" t="b">
        <f t="shared" si="3"/>
        <v>1</v>
      </c>
      <c r="Q219" s="37"/>
      <c r="R219" s="48"/>
      <c r="S219" s="37"/>
      <c r="U219" s="34"/>
      <c r="V219" s="37"/>
      <c r="AF219" s="46">
        <v>5495</v>
      </c>
    </row>
    <row r="220" spans="1:32" x14ac:dyDescent="0.3">
      <c r="A220" s="53" t="s">
        <v>636</v>
      </c>
      <c r="B220" s="59" t="s">
        <v>637</v>
      </c>
      <c r="C220" s="40" t="s">
        <v>27</v>
      </c>
      <c r="D220" s="40">
        <v>17</v>
      </c>
      <c r="E220" s="40" t="s">
        <v>22</v>
      </c>
      <c r="F220" s="41" t="s">
        <v>25</v>
      </c>
      <c r="G220" s="42">
        <v>4961.25</v>
      </c>
      <c r="H220" s="43">
        <f>IF(Inventory[[#This Row],[Premium?]]="Y",Inventory[[#This Row],[Cost Price]]*1.25,Inventory[[#This Row],[Cost Price]]*1.18)</f>
        <v>6201.5625</v>
      </c>
      <c r="I220" s="43" t="b">
        <f>Inventory[[#This Row],[Num In Stock]]&lt;$S$5</f>
        <v>0</v>
      </c>
      <c r="J220" s="43" t="str">
        <f>IF(Inventory[[#This Row],[Num In Stock]]&lt;$S$5,"YES","NO")</f>
        <v>NO</v>
      </c>
      <c r="K220" s="44" t="b">
        <f>AND(Inventory[[#This Row],[Num In Stock]]&lt;$S$5,Inventory[[#This Row],[On Backorder]]&lt;&gt;"Y")</f>
        <v>0</v>
      </c>
      <c r="L220" s="44" t="str">
        <f>IF(Inventory[[#This Row],[Num In Stock]]&lt;$S$5,IF(Inventory[[#This Row],[On Backorder]]="Y","","YES"),"")</f>
        <v/>
      </c>
      <c r="M220" s="44" cm="1">
        <f t="array" ref="M220">_xlfn.IFS(Inventory[[#This Row],[Category]]=$Q$9,$R$9,Inventory[[#This Row],[Category]]=$Q$10,$R$10,Inventory[[#This Row],[Category]]=$Q$11,$R$11,Inventory[[#This Row],[Category]]=$Q$12,$R$12)</f>
        <v>15</v>
      </c>
      <c r="N220" s="44">
        <f>INDEX($Q$9:$R$12,MATCH(Inventory[[#This Row],[Category]],$Q$9:$Q$12,0),2)</f>
        <v>15</v>
      </c>
      <c r="O220" s="45">
        <f>_xlfn.XLOOKUP(Inventory[[#This Row],[Category]],$Q$9:$Q$12,$R$9:$R$12,,0)</f>
        <v>15</v>
      </c>
      <c r="P220" s="34" t="b">
        <f t="shared" si="3"/>
        <v>1</v>
      </c>
      <c r="Q220" s="37"/>
      <c r="R220" s="48"/>
      <c r="S220" s="37"/>
      <c r="U220" s="34"/>
      <c r="V220" s="37"/>
      <c r="AF220" s="46">
        <v>5495</v>
      </c>
    </row>
    <row r="221" spans="1:32" x14ac:dyDescent="0.3">
      <c r="A221" s="55" t="s">
        <v>628</v>
      </c>
      <c r="B221" s="54" t="s">
        <v>629</v>
      </c>
      <c r="C221" s="40" t="s">
        <v>29</v>
      </c>
      <c r="D221" s="40">
        <v>19</v>
      </c>
      <c r="E221" s="40" t="s">
        <v>22</v>
      </c>
      <c r="F221" s="41" t="s">
        <v>25</v>
      </c>
      <c r="G221" s="42">
        <v>0</v>
      </c>
      <c r="H221" s="43">
        <f>IF(Inventory[[#This Row],[Premium?]]="Y",Inventory[[#This Row],[Cost Price]]*1.25,Inventory[[#This Row],[Cost Price]]*1.18)</f>
        <v>0</v>
      </c>
      <c r="I221" s="43" t="b">
        <f>Inventory[[#This Row],[Num In Stock]]&lt;$S$5</f>
        <v>0</v>
      </c>
      <c r="J221" s="43" t="str">
        <f>IF(Inventory[[#This Row],[Num In Stock]]&lt;$S$5,"YES","NO")</f>
        <v>NO</v>
      </c>
      <c r="K221" s="44" t="b">
        <f>AND(Inventory[[#This Row],[Num In Stock]]&lt;$S$5,Inventory[[#This Row],[On Backorder]]&lt;&gt;"Y")</f>
        <v>0</v>
      </c>
      <c r="L221" s="44" t="str">
        <f>IF(Inventory[[#This Row],[Num In Stock]]&lt;$S$5,IF(Inventory[[#This Row],[On Backorder]]="Y","","YES"),"")</f>
        <v/>
      </c>
      <c r="M221" s="44" cm="1">
        <f t="array" ref="M221">_xlfn.IFS(Inventory[[#This Row],[Category]]=$Q$9,$R$9,Inventory[[#This Row],[Category]]=$Q$10,$R$10,Inventory[[#This Row],[Category]]=$Q$11,$R$11,Inventory[[#This Row],[Category]]=$Q$12,$R$12)</f>
        <v>35</v>
      </c>
      <c r="N221" s="44">
        <f>INDEX($Q$9:$R$12,MATCH(Inventory[[#This Row],[Category]],$Q$9:$Q$12,0),2)</f>
        <v>35</v>
      </c>
      <c r="O221" s="45">
        <f>_xlfn.XLOOKUP(Inventory[[#This Row],[Category]],$Q$9:$Q$12,$R$9:$R$12,,0)</f>
        <v>35</v>
      </c>
      <c r="P221" s="34" t="b">
        <f t="shared" si="3"/>
        <v>1</v>
      </c>
      <c r="Q221" s="37"/>
      <c r="R221" s="48"/>
      <c r="S221" s="37"/>
      <c r="U221" s="34"/>
      <c r="V221" s="37"/>
      <c r="AF221" s="46">
        <v>5495</v>
      </c>
    </row>
    <row r="222" spans="1:32" x14ac:dyDescent="0.3">
      <c r="A222" s="55" t="s">
        <v>648</v>
      </c>
      <c r="B222" s="54" t="s">
        <v>649</v>
      </c>
      <c r="C222" s="40" t="s">
        <v>27</v>
      </c>
      <c r="D222" s="40">
        <v>23</v>
      </c>
      <c r="E222" s="40" t="s">
        <v>22</v>
      </c>
      <c r="F222" s="41" t="s">
        <v>22</v>
      </c>
      <c r="G222" s="42">
        <v>6990.7</v>
      </c>
      <c r="H222" s="43">
        <f>IF(Inventory[[#This Row],[Premium?]]="Y",Inventory[[#This Row],[Cost Price]]*1.25,Inventory[[#This Row],[Cost Price]]*1.18)</f>
        <v>8249.0259999999998</v>
      </c>
      <c r="I222" s="43" t="b">
        <f>Inventory[[#This Row],[Num In Stock]]&lt;$S$5</f>
        <v>0</v>
      </c>
      <c r="J222" s="43" t="str">
        <f>IF(Inventory[[#This Row],[Num In Stock]]&lt;$S$5,"YES","NO")</f>
        <v>NO</v>
      </c>
      <c r="K222" s="44" t="b">
        <f>AND(Inventory[[#This Row],[Num In Stock]]&lt;$S$5,Inventory[[#This Row],[On Backorder]]&lt;&gt;"Y")</f>
        <v>0</v>
      </c>
      <c r="L222" s="44" t="str">
        <f>IF(Inventory[[#This Row],[Num In Stock]]&lt;$S$5,IF(Inventory[[#This Row],[On Backorder]]="Y","","YES"),"")</f>
        <v/>
      </c>
      <c r="M222" s="44" cm="1">
        <f t="array" ref="M222">_xlfn.IFS(Inventory[[#This Row],[Category]]=$Q$9,$R$9,Inventory[[#This Row],[Category]]=$Q$10,$R$10,Inventory[[#This Row],[Category]]=$Q$11,$R$11,Inventory[[#This Row],[Category]]=$Q$12,$R$12)</f>
        <v>15</v>
      </c>
      <c r="N222" s="44">
        <f>INDEX($Q$9:$R$12,MATCH(Inventory[[#This Row],[Category]],$Q$9:$Q$12,0),2)</f>
        <v>15</v>
      </c>
      <c r="O222" s="45">
        <f>_xlfn.XLOOKUP(Inventory[[#This Row],[Category]],$Q$9:$Q$12,$R$9:$R$12,,0)</f>
        <v>15</v>
      </c>
      <c r="P222" s="34" t="b">
        <f t="shared" si="3"/>
        <v>1</v>
      </c>
      <c r="Q222" s="37"/>
      <c r="R222" s="48"/>
      <c r="S222" s="37"/>
      <c r="U222" s="34"/>
      <c r="V222" s="37"/>
      <c r="AF222" s="46">
        <v>5495</v>
      </c>
    </row>
    <row r="223" spans="1:32" x14ac:dyDescent="0.3">
      <c r="A223" s="53" t="s">
        <v>638</v>
      </c>
      <c r="B223" s="59" t="s">
        <v>639</v>
      </c>
      <c r="C223" s="40" t="s">
        <v>27</v>
      </c>
      <c r="D223" s="40">
        <v>8</v>
      </c>
      <c r="E223" s="40" t="s">
        <v>22</v>
      </c>
      <c r="F223" s="41" t="s">
        <v>22</v>
      </c>
      <c r="G223" s="42">
        <v>7848.9</v>
      </c>
      <c r="H223" s="43">
        <f>IF(Inventory[[#This Row],[Premium?]]="Y",Inventory[[#This Row],[Cost Price]]*1.25,Inventory[[#This Row],[Cost Price]]*1.18)</f>
        <v>9261.7019999999993</v>
      </c>
      <c r="I223" s="43" t="b">
        <f>Inventory[[#This Row],[Num In Stock]]&lt;$S$5</f>
        <v>1</v>
      </c>
      <c r="J223" s="43" t="str">
        <f>IF(Inventory[[#This Row],[Num In Stock]]&lt;$S$5,"YES","NO")</f>
        <v>YES</v>
      </c>
      <c r="K223" s="44" t="b">
        <f>AND(Inventory[[#This Row],[Num In Stock]]&lt;$S$5,Inventory[[#This Row],[On Backorder]]&lt;&gt;"Y")</f>
        <v>1</v>
      </c>
      <c r="L223" s="44" t="str">
        <f>IF(Inventory[[#This Row],[Num In Stock]]&lt;$S$5,IF(Inventory[[#This Row],[On Backorder]]="Y","","YES"),"")</f>
        <v>YES</v>
      </c>
      <c r="M223" s="44" cm="1">
        <f t="array" ref="M223">_xlfn.IFS(Inventory[[#This Row],[Category]]=$Q$9,$R$9,Inventory[[#This Row],[Category]]=$Q$10,$R$10,Inventory[[#This Row],[Category]]=$Q$11,$R$11,Inventory[[#This Row],[Category]]=$Q$12,$R$12)</f>
        <v>15</v>
      </c>
      <c r="N223" s="44">
        <f>INDEX($Q$9:$R$12,MATCH(Inventory[[#This Row],[Category]],$Q$9:$Q$12,0),2)</f>
        <v>15</v>
      </c>
      <c r="O223" s="45">
        <f>_xlfn.XLOOKUP(Inventory[[#This Row],[Category]],$Q$9:$Q$12,$R$9:$R$12,,0)</f>
        <v>15</v>
      </c>
      <c r="P223" s="34" t="b">
        <f t="shared" si="3"/>
        <v>1</v>
      </c>
      <c r="Q223" s="37"/>
      <c r="R223" s="48"/>
      <c r="S223" s="37"/>
      <c r="U223" s="34"/>
      <c r="V223" s="37"/>
      <c r="AF223" s="46">
        <v>5495</v>
      </c>
    </row>
    <row r="224" spans="1:32" x14ac:dyDescent="0.3">
      <c r="A224" s="53" t="s">
        <v>632</v>
      </c>
      <c r="B224" s="59" t="s">
        <v>633</v>
      </c>
      <c r="C224" s="40" t="s">
        <v>27</v>
      </c>
      <c r="D224" s="40">
        <v>3</v>
      </c>
      <c r="E224" s="40" t="s">
        <v>22</v>
      </c>
      <c r="F224" s="41" t="s">
        <v>22</v>
      </c>
      <c r="G224" s="42">
        <v>5591.5</v>
      </c>
      <c r="H224" s="43">
        <f>IF(Inventory[[#This Row],[Premium?]]="Y",Inventory[[#This Row],[Cost Price]]*1.25,Inventory[[#This Row],[Cost Price]]*1.18)</f>
        <v>6597.9699999999993</v>
      </c>
      <c r="I224" s="43" t="b">
        <f>Inventory[[#This Row],[Num In Stock]]&lt;$S$5</f>
        <v>1</v>
      </c>
      <c r="J224" s="43" t="str">
        <f>IF(Inventory[[#This Row],[Num In Stock]]&lt;$S$5,"YES","NO")</f>
        <v>YES</v>
      </c>
      <c r="K224" s="44" t="b">
        <f>AND(Inventory[[#This Row],[Num In Stock]]&lt;$S$5,Inventory[[#This Row],[On Backorder]]&lt;&gt;"Y")</f>
        <v>1</v>
      </c>
      <c r="L224" s="44" t="str">
        <f>IF(Inventory[[#This Row],[Num In Stock]]&lt;$S$5,IF(Inventory[[#This Row],[On Backorder]]="Y","","YES"),"")</f>
        <v>YES</v>
      </c>
      <c r="M224" s="44" cm="1">
        <f t="array" ref="M224">_xlfn.IFS(Inventory[[#This Row],[Category]]=$Q$9,$R$9,Inventory[[#This Row],[Category]]=$Q$10,$R$10,Inventory[[#This Row],[Category]]=$Q$11,$R$11,Inventory[[#This Row],[Category]]=$Q$12,$R$12)</f>
        <v>15</v>
      </c>
      <c r="N224" s="44">
        <f>INDEX($Q$9:$R$12,MATCH(Inventory[[#This Row],[Category]],$Q$9:$Q$12,0),2)</f>
        <v>15</v>
      </c>
      <c r="O224" s="45">
        <f>_xlfn.XLOOKUP(Inventory[[#This Row],[Category]],$Q$9:$Q$12,$R$9:$R$12,,0)</f>
        <v>15</v>
      </c>
      <c r="P224" s="34" t="b">
        <f t="shared" si="3"/>
        <v>1</v>
      </c>
      <c r="Q224" s="37"/>
      <c r="R224" s="48"/>
      <c r="S224" s="37"/>
      <c r="U224" s="34"/>
      <c r="V224" s="37"/>
      <c r="AF224" s="46">
        <v>5495</v>
      </c>
    </row>
    <row r="225" spans="1:32" x14ac:dyDescent="0.3">
      <c r="A225" s="53" t="s">
        <v>640</v>
      </c>
      <c r="B225" s="59" t="s">
        <v>641</v>
      </c>
      <c r="C225" s="40" t="s">
        <v>27</v>
      </c>
      <c r="D225" s="40">
        <v>24</v>
      </c>
      <c r="E225" s="40" t="s">
        <v>22</v>
      </c>
      <c r="F225" s="41" t="s">
        <v>22</v>
      </c>
      <c r="G225" s="42">
        <v>8586.75</v>
      </c>
      <c r="H225" s="43">
        <f>IF(Inventory[[#This Row],[Premium?]]="Y",Inventory[[#This Row],[Cost Price]]*1.25,Inventory[[#This Row],[Cost Price]]*1.18)</f>
        <v>10132.365</v>
      </c>
      <c r="I225" s="43" t="b">
        <f>Inventory[[#This Row],[Num In Stock]]&lt;$S$5</f>
        <v>0</v>
      </c>
      <c r="J225" s="43" t="str">
        <f>IF(Inventory[[#This Row],[Num In Stock]]&lt;$S$5,"YES","NO")</f>
        <v>NO</v>
      </c>
      <c r="K225" s="44" t="b">
        <f>AND(Inventory[[#This Row],[Num In Stock]]&lt;$S$5,Inventory[[#This Row],[On Backorder]]&lt;&gt;"Y")</f>
        <v>0</v>
      </c>
      <c r="L225" s="44" t="str">
        <f>IF(Inventory[[#This Row],[Num In Stock]]&lt;$S$5,IF(Inventory[[#This Row],[On Backorder]]="Y","","YES"),"")</f>
        <v/>
      </c>
      <c r="M225" s="44" cm="1">
        <f t="array" ref="M225">_xlfn.IFS(Inventory[[#This Row],[Category]]=$Q$9,$R$9,Inventory[[#This Row],[Category]]=$Q$10,$R$10,Inventory[[#This Row],[Category]]=$Q$11,$R$11,Inventory[[#This Row],[Category]]=$Q$12,$R$12)</f>
        <v>15</v>
      </c>
      <c r="N225" s="44">
        <f>INDEX($Q$9:$R$12,MATCH(Inventory[[#This Row],[Category]],$Q$9:$Q$12,0),2)</f>
        <v>15</v>
      </c>
      <c r="O225" s="45">
        <f>_xlfn.XLOOKUP(Inventory[[#This Row],[Category]],$Q$9:$Q$12,$R$9:$R$12,,0)</f>
        <v>15</v>
      </c>
      <c r="P225" s="34" t="b">
        <f t="shared" si="3"/>
        <v>1</v>
      </c>
      <c r="Q225" s="37"/>
      <c r="R225" s="48"/>
      <c r="S225" s="37"/>
      <c r="U225" s="34"/>
      <c r="V225" s="37"/>
      <c r="AF225" s="46">
        <v>5495</v>
      </c>
    </row>
    <row r="226" spans="1:32" x14ac:dyDescent="0.3">
      <c r="A226" s="53" t="s">
        <v>630</v>
      </c>
      <c r="B226" s="59" t="s">
        <v>631</v>
      </c>
      <c r="C226" s="40" t="s">
        <v>27</v>
      </c>
      <c r="D226" s="40">
        <v>0</v>
      </c>
      <c r="E226" s="40" t="s">
        <v>25</v>
      </c>
      <c r="F226" s="41" t="s">
        <v>22</v>
      </c>
      <c r="G226" s="42">
        <v>5241.7</v>
      </c>
      <c r="H226" s="43">
        <f>IF(Inventory[[#This Row],[Premium?]]="Y",Inventory[[#This Row],[Cost Price]]*1.25,Inventory[[#This Row],[Cost Price]]*1.18)</f>
        <v>6185.2059999999992</v>
      </c>
      <c r="I226" s="43" t="b">
        <f>Inventory[[#This Row],[Num In Stock]]&lt;$S$5</f>
        <v>1</v>
      </c>
      <c r="J226" s="43" t="str">
        <f>IF(Inventory[[#This Row],[Num In Stock]]&lt;$S$5,"YES","NO")</f>
        <v>YES</v>
      </c>
      <c r="K226" s="44" t="b">
        <f>AND(Inventory[[#This Row],[Num In Stock]]&lt;$S$5,Inventory[[#This Row],[On Backorder]]&lt;&gt;"Y")</f>
        <v>0</v>
      </c>
      <c r="L226" s="44" t="str">
        <f>IF(Inventory[[#This Row],[Num In Stock]]&lt;$S$5,IF(Inventory[[#This Row],[On Backorder]]="Y","","YES"),"")</f>
        <v/>
      </c>
      <c r="M226" s="44" cm="1">
        <f t="array" ref="M226">_xlfn.IFS(Inventory[[#This Row],[Category]]=$Q$9,$R$9,Inventory[[#This Row],[Category]]=$Q$10,$R$10,Inventory[[#This Row],[Category]]=$Q$11,$R$11,Inventory[[#This Row],[Category]]=$Q$12,$R$12)</f>
        <v>15</v>
      </c>
      <c r="N226" s="44">
        <f>INDEX($Q$9:$R$12,MATCH(Inventory[[#This Row],[Category]],$Q$9:$Q$12,0),2)</f>
        <v>15</v>
      </c>
      <c r="O226" s="45">
        <f>_xlfn.XLOOKUP(Inventory[[#This Row],[Category]],$Q$9:$Q$12,$R$9:$R$12,,0)</f>
        <v>15</v>
      </c>
      <c r="P226" s="34" t="b">
        <f t="shared" si="3"/>
        <v>1</v>
      </c>
      <c r="Q226" s="37"/>
      <c r="R226" s="48"/>
      <c r="S226" s="37"/>
      <c r="U226" s="34"/>
      <c r="V226" s="37"/>
      <c r="AF226" s="46">
        <v>5495</v>
      </c>
    </row>
    <row r="227" spans="1:32" x14ac:dyDescent="0.3">
      <c r="A227" s="38" t="s">
        <v>660</v>
      </c>
      <c r="B227" s="39" t="s">
        <v>661</v>
      </c>
      <c r="C227" s="40" t="s">
        <v>29</v>
      </c>
      <c r="D227" s="40">
        <v>30</v>
      </c>
      <c r="E227" s="40" t="s">
        <v>22</v>
      </c>
      <c r="F227" s="41" t="s">
        <v>25</v>
      </c>
      <c r="G227" s="42">
        <v>144.19999999999999</v>
      </c>
      <c r="H227" s="43">
        <f>IF(Inventory[[#This Row],[Premium?]]="Y",Inventory[[#This Row],[Cost Price]]*1.25,Inventory[[#This Row],[Cost Price]]*1.18)</f>
        <v>180.25</v>
      </c>
      <c r="I227" s="43" t="b">
        <f>Inventory[[#This Row],[Num In Stock]]&lt;$S$5</f>
        <v>0</v>
      </c>
      <c r="J227" s="43" t="str">
        <f>IF(Inventory[[#This Row],[Num In Stock]]&lt;$S$5,"YES","NO")</f>
        <v>NO</v>
      </c>
      <c r="K227" s="44" t="b">
        <f>AND(Inventory[[#This Row],[Num In Stock]]&lt;$S$5,Inventory[[#This Row],[On Backorder]]&lt;&gt;"Y")</f>
        <v>0</v>
      </c>
      <c r="L227" s="44" t="str">
        <f>IF(Inventory[[#This Row],[Num In Stock]]&lt;$S$5,IF(Inventory[[#This Row],[On Backorder]]="Y","","YES"),"")</f>
        <v/>
      </c>
      <c r="M227" s="44" cm="1">
        <f t="array" ref="M227">_xlfn.IFS(Inventory[[#This Row],[Category]]=$Q$9,$R$9,Inventory[[#This Row],[Category]]=$Q$10,$R$10,Inventory[[#This Row],[Category]]=$Q$11,$R$11,Inventory[[#This Row],[Category]]=$Q$12,$R$12)</f>
        <v>35</v>
      </c>
      <c r="N227" s="44">
        <f>INDEX($Q$9:$R$12,MATCH(Inventory[[#This Row],[Category]],$Q$9:$Q$12,0),2)</f>
        <v>35</v>
      </c>
      <c r="O227" s="45">
        <f>_xlfn.XLOOKUP(Inventory[[#This Row],[Category]],$Q$9:$Q$12,$R$9:$R$12,,0)</f>
        <v>35</v>
      </c>
      <c r="P227" s="34" t="b">
        <f t="shared" si="3"/>
        <v>1</v>
      </c>
      <c r="Q227" s="37"/>
      <c r="R227" s="48"/>
      <c r="S227" s="37"/>
      <c r="U227" s="34"/>
      <c r="V227" s="37"/>
      <c r="AF227" s="46">
        <v>5495</v>
      </c>
    </row>
    <row r="228" spans="1:32" x14ac:dyDescent="0.3">
      <c r="A228" s="38" t="s">
        <v>1062</v>
      </c>
      <c r="B228" s="39" t="s">
        <v>1063</v>
      </c>
      <c r="C228" s="40" t="s">
        <v>29</v>
      </c>
      <c r="D228" s="40">
        <v>3</v>
      </c>
      <c r="E228" s="40" t="s">
        <v>22</v>
      </c>
      <c r="F228" s="41" t="s">
        <v>25</v>
      </c>
      <c r="G228" s="42">
        <v>36.049999999999997</v>
      </c>
      <c r="H228" s="43">
        <f>IF(Inventory[[#This Row],[Premium?]]="Y",Inventory[[#This Row],[Cost Price]]*1.25,Inventory[[#This Row],[Cost Price]]*1.18)</f>
        <v>45.0625</v>
      </c>
      <c r="I228" s="43" t="b">
        <f>Inventory[[#This Row],[Num In Stock]]&lt;$S$5</f>
        <v>1</v>
      </c>
      <c r="J228" s="43" t="str">
        <f>IF(Inventory[[#This Row],[Num In Stock]]&lt;$S$5,"YES","NO")</f>
        <v>YES</v>
      </c>
      <c r="K228" s="44" t="b">
        <f>AND(Inventory[[#This Row],[Num In Stock]]&lt;$S$5,Inventory[[#This Row],[On Backorder]]&lt;&gt;"Y")</f>
        <v>1</v>
      </c>
      <c r="L228" s="44" t="str">
        <f>IF(Inventory[[#This Row],[Num In Stock]]&lt;$S$5,IF(Inventory[[#This Row],[On Backorder]]="Y","","YES"),"")</f>
        <v>YES</v>
      </c>
      <c r="M228" s="44" cm="1">
        <f t="array" ref="M228">_xlfn.IFS(Inventory[[#This Row],[Category]]=$Q$9,$R$9,Inventory[[#This Row],[Category]]=$Q$10,$R$10,Inventory[[#This Row],[Category]]=$Q$11,$R$11,Inventory[[#This Row],[Category]]=$Q$12,$R$12)</f>
        <v>35</v>
      </c>
      <c r="N228" s="44">
        <f>INDEX($Q$9:$R$12,MATCH(Inventory[[#This Row],[Category]],$Q$9:$Q$12,0),2)</f>
        <v>35</v>
      </c>
      <c r="O228" s="45">
        <f>_xlfn.XLOOKUP(Inventory[[#This Row],[Category]],$Q$9:$Q$12,$R$9:$R$12,,0)</f>
        <v>35</v>
      </c>
      <c r="P228" s="34" t="b">
        <f t="shared" si="3"/>
        <v>1</v>
      </c>
      <c r="Q228" s="37"/>
      <c r="R228" s="48"/>
      <c r="S228" s="37"/>
      <c r="U228" s="34"/>
      <c r="V228" s="37"/>
      <c r="AF228" s="46">
        <v>5825</v>
      </c>
    </row>
    <row r="229" spans="1:32" x14ac:dyDescent="0.3">
      <c r="A229" s="38" t="s">
        <v>662</v>
      </c>
      <c r="B229" s="39" t="s">
        <v>663</v>
      </c>
      <c r="C229" s="40" t="s">
        <v>29</v>
      </c>
      <c r="D229" s="40">
        <v>31</v>
      </c>
      <c r="E229" s="40" t="s">
        <v>22</v>
      </c>
      <c r="F229" s="41" t="s">
        <v>22</v>
      </c>
      <c r="G229" s="42">
        <v>787.95</v>
      </c>
      <c r="H229" s="43">
        <f>IF(Inventory[[#This Row],[Premium?]]="Y",Inventory[[#This Row],[Cost Price]]*1.25,Inventory[[#This Row],[Cost Price]]*1.18)</f>
        <v>929.78099999999995</v>
      </c>
      <c r="I229" s="43" t="b">
        <f>Inventory[[#This Row],[Num In Stock]]&lt;$S$5</f>
        <v>0</v>
      </c>
      <c r="J229" s="43" t="str">
        <f>IF(Inventory[[#This Row],[Num In Stock]]&lt;$S$5,"YES","NO")</f>
        <v>NO</v>
      </c>
      <c r="K229" s="44" t="b">
        <f>AND(Inventory[[#This Row],[Num In Stock]]&lt;$S$5,Inventory[[#This Row],[On Backorder]]&lt;&gt;"Y")</f>
        <v>0</v>
      </c>
      <c r="L229" s="44" t="str">
        <f>IF(Inventory[[#This Row],[Num In Stock]]&lt;$S$5,IF(Inventory[[#This Row],[On Backorder]]="Y","","YES"),"")</f>
        <v/>
      </c>
      <c r="M229" s="44" cm="1">
        <f t="array" ref="M229">_xlfn.IFS(Inventory[[#This Row],[Category]]=$Q$9,$R$9,Inventory[[#This Row],[Category]]=$Q$10,$R$10,Inventory[[#This Row],[Category]]=$Q$11,$R$11,Inventory[[#This Row],[Category]]=$Q$12,$R$12)</f>
        <v>35</v>
      </c>
      <c r="N229" s="44">
        <f>INDEX($Q$9:$R$12,MATCH(Inventory[[#This Row],[Category]],$Q$9:$Q$12,0),2)</f>
        <v>35</v>
      </c>
      <c r="O229" s="45">
        <f>_xlfn.XLOOKUP(Inventory[[#This Row],[Category]],$Q$9:$Q$12,$R$9:$R$12,,0)</f>
        <v>35</v>
      </c>
      <c r="P229" s="34" t="b">
        <f t="shared" si="3"/>
        <v>1</v>
      </c>
      <c r="Q229" s="37"/>
      <c r="R229" s="48"/>
      <c r="S229" s="37"/>
      <c r="U229" s="34"/>
      <c r="V229" s="37"/>
      <c r="AF229" s="46">
        <v>21995</v>
      </c>
    </row>
    <row r="230" spans="1:32" x14ac:dyDescent="0.3">
      <c r="A230" s="55" t="s">
        <v>670</v>
      </c>
      <c r="B230" s="54" t="s">
        <v>671</v>
      </c>
      <c r="C230" s="40" t="s">
        <v>24</v>
      </c>
      <c r="D230" s="40">
        <v>14</v>
      </c>
      <c r="E230" s="40" t="s">
        <v>22</v>
      </c>
      <c r="F230" s="41" t="s">
        <v>25</v>
      </c>
      <c r="G230" s="42">
        <v>32642.7</v>
      </c>
      <c r="H230" s="43">
        <f>IF(Inventory[[#This Row],[Premium?]]="Y",Inventory[[#This Row],[Cost Price]]*1.25,Inventory[[#This Row],[Cost Price]]*1.18)</f>
        <v>40803.375</v>
      </c>
      <c r="I230" s="43" t="b">
        <f>Inventory[[#This Row],[Num In Stock]]&lt;$S$5</f>
        <v>0</v>
      </c>
      <c r="J230" s="43" t="str">
        <f>IF(Inventory[[#This Row],[Num In Stock]]&lt;$S$5,"YES","NO")</f>
        <v>NO</v>
      </c>
      <c r="K230" s="44" t="b">
        <f>AND(Inventory[[#This Row],[Num In Stock]]&lt;$S$5,Inventory[[#This Row],[On Backorder]]&lt;&gt;"Y")</f>
        <v>0</v>
      </c>
      <c r="L230" s="44" t="str">
        <f>IF(Inventory[[#This Row],[Num In Stock]]&lt;$S$5,IF(Inventory[[#This Row],[On Backorder]]="Y","","YES"),"")</f>
        <v/>
      </c>
      <c r="M230" s="44" cm="1">
        <f t="array" ref="M230">_xlfn.IFS(Inventory[[#This Row],[Category]]=$Q$9,$R$9,Inventory[[#This Row],[Category]]=$Q$10,$R$10,Inventory[[#This Row],[Category]]=$Q$11,$R$11,Inventory[[#This Row],[Category]]=$Q$12,$R$12)</f>
        <v>10</v>
      </c>
      <c r="N230" s="44">
        <f>INDEX($Q$9:$R$12,MATCH(Inventory[[#This Row],[Category]],$Q$9:$Q$12,0),2)</f>
        <v>10</v>
      </c>
      <c r="O230" s="45">
        <f>_xlfn.XLOOKUP(Inventory[[#This Row],[Category]],$Q$9:$Q$12,$R$9:$R$12,,0)</f>
        <v>10</v>
      </c>
      <c r="P230" s="34" t="b">
        <f t="shared" si="3"/>
        <v>1</v>
      </c>
      <c r="Q230" s="37"/>
      <c r="R230" s="48"/>
      <c r="S230" s="37"/>
      <c r="U230" s="34"/>
      <c r="V230" s="37"/>
      <c r="AF230" s="46">
        <v>22325</v>
      </c>
    </row>
    <row r="231" spans="1:32" x14ac:dyDescent="0.3">
      <c r="A231" s="53" t="s">
        <v>682</v>
      </c>
      <c r="B231" s="54" t="s">
        <v>683</v>
      </c>
      <c r="C231" s="40" t="s">
        <v>24</v>
      </c>
      <c r="D231" s="40">
        <v>13</v>
      </c>
      <c r="E231" s="40" t="s">
        <v>22</v>
      </c>
      <c r="F231" s="41" t="s">
        <v>25</v>
      </c>
      <c r="G231" s="42">
        <v>26393.75</v>
      </c>
      <c r="H231" s="43">
        <f>IF(Inventory[[#This Row],[Premium?]]="Y",Inventory[[#This Row],[Cost Price]]*1.25,Inventory[[#This Row],[Cost Price]]*1.18)</f>
        <v>32992.1875</v>
      </c>
      <c r="I231" s="43" t="b">
        <f>Inventory[[#This Row],[Num In Stock]]&lt;$S$5</f>
        <v>0</v>
      </c>
      <c r="J231" s="43" t="str">
        <f>IF(Inventory[[#This Row],[Num In Stock]]&lt;$S$5,"YES","NO")</f>
        <v>NO</v>
      </c>
      <c r="K231" s="44" t="b">
        <f>AND(Inventory[[#This Row],[Num In Stock]]&lt;$S$5,Inventory[[#This Row],[On Backorder]]&lt;&gt;"Y")</f>
        <v>0</v>
      </c>
      <c r="L231" s="44" t="str">
        <f>IF(Inventory[[#This Row],[Num In Stock]]&lt;$S$5,IF(Inventory[[#This Row],[On Backorder]]="Y","","YES"),"")</f>
        <v/>
      </c>
      <c r="M231" s="44" cm="1">
        <f t="array" ref="M231">_xlfn.IFS(Inventory[[#This Row],[Category]]=$Q$9,$R$9,Inventory[[#This Row],[Category]]=$Q$10,$R$10,Inventory[[#This Row],[Category]]=$Q$11,$R$11,Inventory[[#This Row],[Category]]=$Q$12,$R$12)</f>
        <v>10</v>
      </c>
      <c r="N231" s="44">
        <f>INDEX($Q$9:$R$12,MATCH(Inventory[[#This Row],[Category]],$Q$9:$Q$12,0),2)</f>
        <v>10</v>
      </c>
      <c r="O231" s="45">
        <f>_xlfn.XLOOKUP(Inventory[[#This Row],[Category]],$Q$9:$Q$12,$R$9:$R$12,,0)</f>
        <v>10</v>
      </c>
      <c r="P231" s="34" t="b">
        <f t="shared" si="3"/>
        <v>1</v>
      </c>
      <c r="Q231" s="37"/>
      <c r="R231" s="48"/>
      <c r="S231" s="37"/>
      <c r="U231" s="34"/>
      <c r="V231" s="37"/>
      <c r="AF231" s="46">
        <v>25295</v>
      </c>
    </row>
    <row r="232" spans="1:32" x14ac:dyDescent="0.3">
      <c r="A232" s="55" t="s">
        <v>674</v>
      </c>
      <c r="B232" s="54" t="s">
        <v>675</v>
      </c>
      <c r="C232" s="40" t="s">
        <v>24</v>
      </c>
      <c r="D232" s="40">
        <v>11</v>
      </c>
      <c r="E232" s="40" t="s">
        <v>22</v>
      </c>
      <c r="F232" s="41" t="s">
        <v>25</v>
      </c>
      <c r="G232" s="42">
        <v>20190.900000000001</v>
      </c>
      <c r="H232" s="43">
        <f>IF(Inventory[[#This Row],[Premium?]]="Y",Inventory[[#This Row],[Cost Price]]*1.25,Inventory[[#This Row],[Cost Price]]*1.18)</f>
        <v>25238.625</v>
      </c>
      <c r="I232" s="43" t="b">
        <f>Inventory[[#This Row],[Num In Stock]]&lt;$S$5</f>
        <v>0</v>
      </c>
      <c r="J232" s="43" t="str">
        <f>IF(Inventory[[#This Row],[Num In Stock]]&lt;$S$5,"YES","NO")</f>
        <v>NO</v>
      </c>
      <c r="K232" s="44" t="b">
        <f>AND(Inventory[[#This Row],[Num In Stock]]&lt;$S$5,Inventory[[#This Row],[On Backorder]]&lt;&gt;"Y")</f>
        <v>0</v>
      </c>
      <c r="L232" s="44" t="str">
        <f>IF(Inventory[[#This Row],[Num In Stock]]&lt;$S$5,IF(Inventory[[#This Row],[On Backorder]]="Y","","YES"),"")</f>
        <v/>
      </c>
      <c r="M232" s="44" cm="1">
        <f t="array" ref="M232">_xlfn.IFS(Inventory[[#This Row],[Category]]=$Q$9,$R$9,Inventory[[#This Row],[Category]]=$Q$10,$R$10,Inventory[[#This Row],[Category]]=$Q$11,$R$11,Inventory[[#This Row],[Category]]=$Q$12,$R$12)</f>
        <v>10</v>
      </c>
      <c r="N232" s="44">
        <f>INDEX($Q$9:$R$12,MATCH(Inventory[[#This Row],[Category]],$Q$9:$Q$12,0),2)</f>
        <v>10</v>
      </c>
      <c r="O232" s="45">
        <f>_xlfn.XLOOKUP(Inventory[[#This Row],[Category]],$Q$9:$Q$12,$R$9:$R$12,,0)</f>
        <v>10</v>
      </c>
      <c r="P232" s="34" t="b">
        <f t="shared" si="3"/>
        <v>1</v>
      </c>
      <c r="Q232" s="37"/>
      <c r="R232" s="48"/>
      <c r="S232" s="37"/>
      <c r="U232" s="34"/>
      <c r="V232" s="37"/>
      <c r="AF232" s="46">
        <v>25625</v>
      </c>
    </row>
    <row r="233" spans="1:32" x14ac:dyDescent="0.3">
      <c r="A233" s="53" t="s">
        <v>680</v>
      </c>
      <c r="B233" s="54" t="s">
        <v>681</v>
      </c>
      <c r="C233" s="40" t="s">
        <v>24</v>
      </c>
      <c r="D233" s="40">
        <v>2</v>
      </c>
      <c r="E233" s="40" t="s">
        <v>25</v>
      </c>
      <c r="F233" s="41" t="s">
        <v>22</v>
      </c>
      <c r="G233" s="42">
        <v>25800.9</v>
      </c>
      <c r="H233" s="43">
        <f>IF(Inventory[[#This Row],[Premium?]]="Y",Inventory[[#This Row],[Cost Price]]*1.25,Inventory[[#This Row],[Cost Price]]*1.18)</f>
        <v>30445.062000000002</v>
      </c>
      <c r="I233" s="43" t="b">
        <f>Inventory[[#This Row],[Num In Stock]]&lt;$S$5</f>
        <v>1</v>
      </c>
      <c r="J233" s="43" t="str">
        <f>IF(Inventory[[#This Row],[Num In Stock]]&lt;$S$5,"YES","NO")</f>
        <v>YES</v>
      </c>
      <c r="K233" s="44" t="b">
        <f>AND(Inventory[[#This Row],[Num In Stock]]&lt;$S$5,Inventory[[#This Row],[On Backorder]]&lt;&gt;"Y")</f>
        <v>0</v>
      </c>
      <c r="L233" s="44" t="str">
        <f>IF(Inventory[[#This Row],[Num In Stock]]&lt;$S$5,IF(Inventory[[#This Row],[On Backorder]]="Y","","YES"),"")</f>
        <v/>
      </c>
      <c r="M233" s="44" cm="1">
        <f t="array" ref="M233">_xlfn.IFS(Inventory[[#This Row],[Category]]=$Q$9,$R$9,Inventory[[#This Row],[Category]]=$Q$10,$R$10,Inventory[[#This Row],[Category]]=$Q$11,$R$11,Inventory[[#This Row],[Category]]=$Q$12,$R$12)</f>
        <v>10</v>
      </c>
      <c r="N233" s="44">
        <f>INDEX($Q$9:$R$12,MATCH(Inventory[[#This Row],[Category]],$Q$9:$Q$12,0),2)</f>
        <v>10</v>
      </c>
      <c r="O233" s="45">
        <f>_xlfn.XLOOKUP(Inventory[[#This Row],[Category]],$Q$9:$Q$12,$R$9:$R$12,,0)</f>
        <v>10</v>
      </c>
      <c r="P233" s="34" t="b">
        <f t="shared" si="3"/>
        <v>1</v>
      </c>
      <c r="Q233" s="37"/>
      <c r="R233" s="48"/>
      <c r="S233" s="37"/>
      <c r="U233" s="34"/>
      <c r="V233" s="37"/>
      <c r="AF233" s="46">
        <v>19795</v>
      </c>
    </row>
    <row r="234" spans="1:32" x14ac:dyDescent="0.3">
      <c r="A234" s="55" t="s">
        <v>532</v>
      </c>
      <c r="B234" s="54" t="s">
        <v>533</v>
      </c>
      <c r="C234" s="40" t="s">
        <v>27</v>
      </c>
      <c r="D234" s="40">
        <v>1</v>
      </c>
      <c r="E234" s="40" t="s">
        <v>22</v>
      </c>
      <c r="F234" s="41" t="s">
        <v>25</v>
      </c>
      <c r="G234" s="42">
        <v>7359.35</v>
      </c>
      <c r="H234" s="43">
        <f>IF(Inventory[[#This Row],[Premium?]]="Y",Inventory[[#This Row],[Cost Price]]*1.25,Inventory[[#This Row],[Cost Price]]*1.18)</f>
        <v>9199.1875</v>
      </c>
      <c r="I234" s="43" t="b">
        <f>Inventory[[#This Row],[Num In Stock]]&lt;$S$5</f>
        <v>1</v>
      </c>
      <c r="J234" s="43" t="str">
        <f>IF(Inventory[[#This Row],[Num In Stock]]&lt;$S$5,"YES","NO")</f>
        <v>YES</v>
      </c>
      <c r="K234" s="44" t="b">
        <f>AND(Inventory[[#This Row],[Num In Stock]]&lt;$S$5,Inventory[[#This Row],[On Backorder]]&lt;&gt;"Y")</f>
        <v>1</v>
      </c>
      <c r="L234" s="44" t="str">
        <f>IF(Inventory[[#This Row],[Num In Stock]]&lt;$S$5,IF(Inventory[[#This Row],[On Backorder]]="Y","","YES"),"")</f>
        <v>YES</v>
      </c>
      <c r="M234" s="44" cm="1">
        <f t="array" ref="M234">_xlfn.IFS(Inventory[[#This Row],[Category]]=$Q$9,$R$9,Inventory[[#This Row],[Category]]=$Q$10,$R$10,Inventory[[#This Row],[Category]]=$Q$11,$R$11,Inventory[[#This Row],[Category]]=$Q$12,$R$12)</f>
        <v>15</v>
      </c>
      <c r="N234" s="44">
        <f>INDEX($Q$9:$R$12,MATCH(Inventory[[#This Row],[Category]],$Q$9:$Q$12,0),2)</f>
        <v>15</v>
      </c>
      <c r="O234" s="45">
        <f>_xlfn.XLOOKUP(Inventory[[#This Row],[Category]],$Q$9:$Q$12,$R$9:$R$12,,0)</f>
        <v>15</v>
      </c>
      <c r="P234" s="34" t="b">
        <f t="shared" si="3"/>
        <v>1</v>
      </c>
      <c r="Q234" s="37"/>
      <c r="R234" s="48"/>
      <c r="S234" s="37"/>
      <c r="U234" s="34"/>
      <c r="V234" s="37"/>
      <c r="AF234" s="46">
        <v>30795</v>
      </c>
    </row>
    <row r="235" spans="1:32" x14ac:dyDescent="0.3">
      <c r="A235" s="38" t="s">
        <v>666</v>
      </c>
      <c r="B235" s="39" t="s">
        <v>667</v>
      </c>
      <c r="C235" s="40" t="s">
        <v>27</v>
      </c>
      <c r="D235" s="40">
        <v>3</v>
      </c>
      <c r="E235" s="40" t="s">
        <v>25</v>
      </c>
      <c r="F235" s="41" t="s">
        <v>22</v>
      </c>
      <c r="G235" s="42">
        <v>5999.75</v>
      </c>
      <c r="H235" s="43">
        <f>IF(Inventory[[#This Row],[Premium?]]="Y",Inventory[[#This Row],[Cost Price]]*1.25,Inventory[[#This Row],[Cost Price]]*1.18)</f>
        <v>7079.7049999999999</v>
      </c>
      <c r="I235" s="43" t="b">
        <f>Inventory[[#This Row],[Num In Stock]]&lt;$S$5</f>
        <v>1</v>
      </c>
      <c r="J235" s="43" t="str">
        <f>IF(Inventory[[#This Row],[Num In Stock]]&lt;$S$5,"YES","NO")</f>
        <v>YES</v>
      </c>
      <c r="K235" s="44" t="b">
        <f>AND(Inventory[[#This Row],[Num In Stock]]&lt;$S$5,Inventory[[#This Row],[On Backorder]]&lt;&gt;"Y")</f>
        <v>0</v>
      </c>
      <c r="L235" s="44" t="str">
        <f>IF(Inventory[[#This Row],[Num In Stock]]&lt;$S$5,IF(Inventory[[#This Row],[On Backorder]]="Y","","YES"),"")</f>
        <v/>
      </c>
      <c r="M235" s="44" cm="1">
        <f t="array" ref="M235">_xlfn.IFS(Inventory[[#This Row],[Category]]=$Q$9,$R$9,Inventory[[#This Row],[Category]]=$Q$10,$R$10,Inventory[[#This Row],[Category]]=$Q$11,$R$11,Inventory[[#This Row],[Category]]=$Q$12,$R$12)</f>
        <v>15</v>
      </c>
      <c r="N235" s="44">
        <f>INDEX($Q$9:$R$12,MATCH(Inventory[[#This Row],[Category]],$Q$9:$Q$12,0),2)</f>
        <v>15</v>
      </c>
      <c r="O235" s="45">
        <f>_xlfn.XLOOKUP(Inventory[[#This Row],[Category]],$Q$9:$Q$12,$R$9:$R$12,,0)</f>
        <v>15</v>
      </c>
      <c r="P235" s="34" t="b">
        <f t="shared" si="3"/>
        <v>1</v>
      </c>
      <c r="Q235" s="37"/>
      <c r="R235" s="48"/>
      <c r="S235" s="37"/>
      <c r="U235" s="34"/>
      <c r="V235" s="37"/>
      <c r="AF235" s="46">
        <v>10995</v>
      </c>
    </row>
    <row r="236" spans="1:32" x14ac:dyDescent="0.3">
      <c r="A236" s="55" t="s">
        <v>676</v>
      </c>
      <c r="B236" s="54" t="s">
        <v>677</v>
      </c>
      <c r="C236" s="40" t="s">
        <v>24</v>
      </c>
      <c r="D236" s="40">
        <v>16</v>
      </c>
      <c r="E236" s="40" t="s">
        <v>22</v>
      </c>
      <c r="F236" s="41" t="s">
        <v>25</v>
      </c>
      <c r="G236" s="42">
        <v>22654.85</v>
      </c>
      <c r="H236" s="43">
        <f>IF(Inventory[[#This Row],[Premium?]]="Y",Inventory[[#This Row],[Cost Price]]*1.25,Inventory[[#This Row],[Cost Price]]*1.18)</f>
        <v>28318.5625</v>
      </c>
      <c r="I236" s="43" t="b">
        <f>Inventory[[#This Row],[Num In Stock]]&lt;$S$5</f>
        <v>0</v>
      </c>
      <c r="J236" s="43" t="str">
        <f>IF(Inventory[[#This Row],[Num In Stock]]&lt;$S$5,"YES","NO")</f>
        <v>NO</v>
      </c>
      <c r="K236" s="44" t="b">
        <f>AND(Inventory[[#This Row],[Num In Stock]]&lt;$S$5,Inventory[[#This Row],[On Backorder]]&lt;&gt;"Y")</f>
        <v>0</v>
      </c>
      <c r="L236" s="44" t="str">
        <f>IF(Inventory[[#This Row],[Num In Stock]]&lt;$S$5,IF(Inventory[[#This Row],[On Backorder]]="Y","","YES"),"")</f>
        <v/>
      </c>
      <c r="M236" s="44" cm="1">
        <f t="array" ref="M236">_xlfn.IFS(Inventory[[#This Row],[Category]]=$Q$9,$R$9,Inventory[[#This Row],[Category]]=$Q$10,$R$10,Inventory[[#This Row],[Category]]=$Q$11,$R$11,Inventory[[#This Row],[Category]]=$Q$12,$R$12)</f>
        <v>10</v>
      </c>
      <c r="N236" s="44">
        <f>INDEX($Q$9:$R$12,MATCH(Inventory[[#This Row],[Category]],$Q$9:$Q$12,0),2)</f>
        <v>10</v>
      </c>
      <c r="O236" s="45">
        <f>_xlfn.XLOOKUP(Inventory[[#This Row],[Category]],$Q$9:$Q$12,$R$9:$R$12,,0)</f>
        <v>10</v>
      </c>
      <c r="P236" s="34" t="b">
        <f t="shared" si="3"/>
        <v>1</v>
      </c>
      <c r="Q236" s="37"/>
      <c r="R236" s="48"/>
      <c r="S236" s="37"/>
      <c r="U236" s="34"/>
      <c r="V236" s="37"/>
      <c r="AF236" s="46">
        <v>9895</v>
      </c>
    </row>
    <row r="237" spans="1:32" x14ac:dyDescent="0.3">
      <c r="A237" s="53" t="s">
        <v>678</v>
      </c>
      <c r="B237" s="54" t="s">
        <v>679</v>
      </c>
      <c r="C237" s="40" t="s">
        <v>24</v>
      </c>
      <c r="D237" s="40">
        <v>30</v>
      </c>
      <c r="E237" s="40" t="s">
        <v>22</v>
      </c>
      <c r="F237" s="41" t="s">
        <v>25</v>
      </c>
      <c r="G237" s="42">
        <v>23218</v>
      </c>
      <c r="H237" s="43">
        <f>IF(Inventory[[#This Row],[Premium?]]="Y",Inventory[[#This Row],[Cost Price]]*1.25,Inventory[[#This Row],[Cost Price]]*1.18)</f>
        <v>29022.5</v>
      </c>
      <c r="I237" s="43" t="b">
        <f>Inventory[[#This Row],[Num In Stock]]&lt;$S$5</f>
        <v>0</v>
      </c>
      <c r="J237" s="43" t="str">
        <f>IF(Inventory[[#This Row],[Num In Stock]]&lt;$S$5,"YES","NO")</f>
        <v>NO</v>
      </c>
      <c r="K237" s="44" t="b">
        <f>AND(Inventory[[#This Row],[Num In Stock]]&lt;$S$5,Inventory[[#This Row],[On Backorder]]&lt;&gt;"Y")</f>
        <v>0</v>
      </c>
      <c r="L237" s="44" t="str">
        <f>IF(Inventory[[#This Row],[Num In Stock]]&lt;$S$5,IF(Inventory[[#This Row],[On Backorder]]="Y","","YES"),"")</f>
        <v/>
      </c>
      <c r="M237" s="44" cm="1">
        <f t="array" ref="M237">_xlfn.IFS(Inventory[[#This Row],[Category]]=$Q$9,$R$9,Inventory[[#This Row],[Category]]=$Q$10,$R$10,Inventory[[#This Row],[Category]]=$Q$11,$R$11,Inventory[[#This Row],[Category]]=$Q$12,$R$12)</f>
        <v>10</v>
      </c>
      <c r="N237" s="44">
        <f>INDEX($Q$9:$R$12,MATCH(Inventory[[#This Row],[Category]],$Q$9:$Q$12,0),2)</f>
        <v>10</v>
      </c>
      <c r="O237" s="45">
        <f>_xlfn.XLOOKUP(Inventory[[#This Row],[Category]],$Q$9:$Q$12,$R$9:$R$12,,0)</f>
        <v>10</v>
      </c>
      <c r="P237" s="34" t="b">
        <f t="shared" si="3"/>
        <v>1</v>
      </c>
      <c r="Q237" s="37"/>
      <c r="R237" s="48"/>
      <c r="S237" s="37"/>
      <c r="U237" s="34"/>
      <c r="V237" s="37"/>
      <c r="AF237" s="46">
        <v>6595</v>
      </c>
    </row>
    <row r="238" spans="1:32" x14ac:dyDescent="0.3">
      <c r="A238" s="55" t="s">
        <v>530</v>
      </c>
      <c r="B238" s="54" t="s">
        <v>531</v>
      </c>
      <c r="C238" s="40" t="s">
        <v>24</v>
      </c>
      <c r="D238" s="40">
        <v>2</v>
      </c>
      <c r="E238" s="40" t="s">
        <v>22</v>
      </c>
      <c r="F238" s="41" t="s">
        <v>25</v>
      </c>
      <c r="G238" s="42">
        <v>21521.85</v>
      </c>
      <c r="H238" s="43">
        <f>IF(Inventory[[#This Row],[Premium?]]="Y",Inventory[[#This Row],[Cost Price]]*1.25,Inventory[[#This Row],[Cost Price]]*1.18)</f>
        <v>26902.3125</v>
      </c>
      <c r="I238" s="43" t="b">
        <f>Inventory[[#This Row],[Num In Stock]]&lt;$S$5</f>
        <v>1</v>
      </c>
      <c r="J238" s="43" t="str">
        <f>IF(Inventory[[#This Row],[Num In Stock]]&lt;$S$5,"YES","NO")</f>
        <v>YES</v>
      </c>
      <c r="K238" s="44" t="b">
        <f>AND(Inventory[[#This Row],[Num In Stock]]&lt;$S$5,Inventory[[#This Row],[On Backorder]]&lt;&gt;"Y")</f>
        <v>1</v>
      </c>
      <c r="L238" s="44" t="str">
        <f>IF(Inventory[[#This Row],[Num In Stock]]&lt;$S$5,IF(Inventory[[#This Row],[On Backorder]]="Y","","YES"),"")</f>
        <v>YES</v>
      </c>
      <c r="M238" s="44" cm="1">
        <f t="array" ref="M238">_xlfn.IFS(Inventory[[#This Row],[Category]]=$Q$9,$R$9,Inventory[[#This Row],[Category]]=$Q$10,$R$10,Inventory[[#This Row],[Category]]=$Q$11,$R$11,Inventory[[#This Row],[Category]]=$Q$12,$R$12)</f>
        <v>10</v>
      </c>
      <c r="N238" s="44">
        <f>INDEX($Q$9:$R$12,MATCH(Inventory[[#This Row],[Category]],$Q$9:$Q$12,0),2)</f>
        <v>10</v>
      </c>
      <c r="O238" s="45">
        <f>_xlfn.XLOOKUP(Inventory[[#This Row],[Category]],$Q$9:$Q$12,$R$9:$R$12,,0)</f>
        <v>10</v>
      </c>
      <c r="P238" s="34" t="b">
        <f t="shared" si="3"/>
        <v>1</v>
      </c>
      <c r="Q238" s="37"/>
      <c r="R238" s="48"/>
      <c r="S238" s="37"/>
      <c r="U238" s="34"/>
      <c r="V238" s="37"/>
      <c r="AF238" s="46">
        <v>12095</v>
      </c>
    </row>
    <row r="239" spans="1:32" x14ac:dyDescent="0.3">
      <c r="A239" s="38" t="s">
        <v>534</v>
      </c>
      <c r="B239" s="39" t="s">
        <v>535</v>
      </c>
      <c r="C239" s="40" t="s">
        <v>27</v>
      </c>
      <c r="D239" s="40">
        <v>32</v>
      </c>
      <c r="E239" s="40" t="s">
        <v>22</v>
      </c>
      <c r="F239" s="41" t="s">
        <v>25</v>
      </c>
      <c r="G239" s="42">
        <v>5604.9</v>
      </c>
      <c r="H239" s="43">
        <f>IF(Inventory[[#This Row],[Premium?]]="Y",Inventory[[#This Row],[Cost Price]]*1.25,Inventory[[#This Row],[Cost Price]]*1.18)</f>
        <v>7006.125</v>
      </c>
      <c r="I239" s="43" t="b">
        <f>Inventory[[#This Row],[Num In Stock]]&lt;$S$5</f>
        <v>0</v>
      </c>
      <c r="J239" s="43" t="str">
        <f>IF(Inventory[[#This Row],[Num In Stock]]&lt;$S$5,"YES","NO")</f>
        <v>NO</v>
      </c>
      <c r="K239" s="44" t="b">
        <f>AND(Inventory[[#This Row],[Num In Stock]]&lt;$S$5,Inventory[[#This Row],[On Backorder]]&lt;&gt;"Y")</f>
        <v>0</v>
      </c>
      <c r="L239" s="44" t="str">
        <f>IF(Inventory[[#This Row],[Num In Stock]]&lt;$S$5,IF(Inventory[[#This Row],[On Backorder]]="Y","","YES"),"")</f>
        <v/>
      </c>
      <c r="M239" s="44" cm="1">
        <f t="array" ref="M239">_xlfn.IFS(Inventory[[#This Row],[Category]]=$Q$9,$R$9,Inventory[[#This Row],[Category]]=$Q$10,$R$10,Inventory[[#This Row],[Category]]=$Q$11,$R$11,Inventory[[#This Row],[Category]]=$Q$12,$R$12)</f>
        <v>15</v>
      </c>
      <c r="N239" s="44">
        <f>INDEX($Q$9:$R$12,MATCH(Inventory[[#This Row],[Category]],$Q$9:$Q$12,0),2)</f>
        <v>15</v>
      </c>
      <c r="O239" s="45">
        <f>_xlfn.XLOOKUP(Inventory[[#This Row],[Category]],$Q$9:$Q$12,$R$9:$R$12,,0)</f>
        <v>15</v>
      </c>
      <c r="P239" s="34" t="b">
        <f t="shared" si="3"/>
        <v>1</v>
      </c>
      <c r="Q239" s="37"/>
      <c r="R239" s="48"/>
      <c r="S239" s="37"/>
      <c r="U239" s="34"/>
      <c r="V239" s="37"/>
      <c r="AF239" s="46">
        <v>14295</v>
      </c>
    </row>
    <row r="240" spans="1:32" x14ac:dyDescent="0.3">
      <c r="A240" s="55" t="s">
        <v>188</v>
      </c>
      <c r="B240" s="54" t="s">
        <v>189</v>
      </c>
      <c r="C240" s="40" t="s">
        <v>29</v>
      </c>
      <c r="D240" s="40">
        <v>12</v>
      </c>
      <c r="E240" s="40" t="s">
        <v>22</v>
      </c>
      <c r="F240" s="41" t="s">
        <v>25</v>
      </c>
      <c r="G240" s="42">
        <v>1160.7</v>
      </c>
      <c r="H240" s="43">
        <f>IF(Inventory[[#This Row],[Premium?]]="Y",Inventory[[#This Row],[Cost Price]]*1.25,Inventory[[#This Row],[Cost Price]]*1.18)</f>
        <v>1450.875</v>
      </c>
      <c r="I240" s="43" t="b">
        <f>Inventory[[#This Row],[Num In Stock]]&lt;$S$5</f>
        <v>0</v>
      </c>
      <c r="J240" s="43" t="str">
        <f>IF(Inventory[[#This Row],[Num In Stock]]&lt;$S$5,"YES","NO")</f>
        <v>NO</v>
      </c>
      <c r="K240" s="44" t="b">
        <f>AND(Inventory[[#This Row],[Num In Stock]]&lt;$S$5,Inventory[[#This Row],[On Backorder]]&lt;&gt;"Y")</f>
        <v>0</v>
      </c>
      <c r="L240" s="44" t="str">
        <f>IF(Inventory[[#This Row],[Num In Stock]]&lt;$S$5,IF(Inventory[[#This Row],[On Backorder]]="Y","","YES"),"")</f>
        <v/>
      </c>
      <c r="M240" s="44" cm="1">
        <f t="array" ref="M240">_xlfn.IFS(Inventory[[#This Row],[Category]]=$Q$9,$R$9,Inventory[[#This Row],[Category]]=$Q$10,$R$10,Inventory[[#This Row],[Category]]=$Q$11,$R$11,Inventory[[#This Row],[Category]]=$Q$12,$R$12)</f>
        <v>35</v>
      </c>
      <c r="N240" s="44">
        <f>INDEX($Q$9:$R$12,MATCH(Inventory[[#This Row],[Category]],$Q$9:$Q$12,0),2)</f>
        <v>35</v>
      </c>
      <c r="O240" s="45">
        <f>_xlfn.XLOOKUP(Inventory[[#This Row],[Category]],$Q$9:$Q$12,$R$9:$R$12,,0)</f>
        <v>35</v>
      </c>
      <c r="P240" s="34" t="b">
        <f t="shared" si="3"/>
        <v>1</v>
      </c>
      <c r="Q240" s="37"/>
      <c r="R240" s="48"/>
      <c r="S240" s="37"/>
      <c r="U240" s="34"/>
      <c r="V240" s="37"/>
      <c r="AF240" s="46">
        <v>19795</v>
      </c>
    </row>
    <row r="241" spans="1:32" x14ac:dyDescent="0.3">
      <c r="A241" s="55" t="s">
        <v>1056</v>
      </c>
      <c r="B241" s="54" t="s">
        <v>1057</v>
      </c>
      <c r="C241" s="40" t="s">
        <v>27</v>
      </c>
      <c r="D241" s="40">
        <v>9</v>
      </c>
      <c r="E241" s="40" t="s">
        <v>25</v>
      </c>
      <c r="F241" s="41" t="s">
        <v>25</v>
      </c>
      <c r="G241" s="42">
        <v>5241.7</v>
      </c>
      <c r="H241" s="43">
        <f>IF(Inventory[[#This Row],[Premium?]]="Y",Inventory[[#This Row],[Cost Price]]*1.25,Inventory[[#This Row],[Cost Price]]*1.18)</f>
        <v>6552.125</v>
      </c>
      <c r="I241" s="43" t="b">
        <f>Inventory[[#This Row],[Num In Stock]]&lt;$S$5</f>
        <v>1</v>
      </c>
      <c r="J241" s="43" t="str">
        <f>IF(Inventory[[#This Row],[Num In Stock]]&lt;$S$5,"YES","NO")</f>
        <v>YES</v>
      </c>
      <c r="K241" s="44" t="b">
        <f>AND(Inventory[[#This Row],[Num In Stock]]&lt;$S$5,Inventory[[#This Row],[On Backorder]]&lt;&gt;"Y")</f>
        <v>0</v>
      </c>
      <c r="L241" s="44" t="str">
        <f>IF(Inventory[[#This Row],[Num In Stock]]&lt;$S$5,IF(Inventory[[#This Row],[On Backorder]]="Y","","YES"),"")</f>
        <v/>
      </c>
      <c r="M241" s="44" cm="1">
        <f t="array" ref="M241">_xlfn.IFS(Inventory[[#This Row],[Category]]=$Q$9,$R$9,Inventory[[#This Row],[Category]]=$Q$10,$R$10,Inventory[[#This Row],[Category]]=$Q$11,$R$11,Inventory[[#This Row],[Category]]=$Q$12,$R$12)</f>
        <v>15</v>
      </c>
      <c r="N241" s="44">
        <f>INDEX($Q$9:$R$12,MATCH(Inventory[[#This Row],[Category]],$Q$9:$Q$12,0),2)</f>
        <v>15</v>
      </c>
      <c r="O241" s="45">
        <f>_xlfn.XLOOKUP(Inventory[[#This Row],[Category]],$Q$9:$Q$12,$R$9:$R$12,,0)</f>
        <v>15</v>
      </c>
      <c r="P241" s="34" t="b">
        <f t="shared" si="3"/>
        <v>1</v>
      </c>
      <c r="Q241" s="37"/>
      <c r="R241" s="48"/>
      <c r="S241" s="37"/>
      <c r="U241" s="34"/>
      <c r="V241" s="37"/>
      <c r="AF241" s="46">
        <v>9895</v>
      </c>
    </row>
    <row r="242" spans="1:32" x14ac:dyDescent="0.3">
      <c r="A242" s="55" t="s">
        <v>1054</v>
      </c>
      <c r="B242" s="54" t="s">
        <v>1055</v>
      </c>
      <c r="C242" s="40" t="s">
        <v>28</v>
      </c>
      <c r="D242" s="40">
        <v>17</v>
      </c>
      <c r="E242" s="40" t="s">
        <v>22</v>
      </c>
      <c r="F242" s="41" t="s">
        <v>22</v>
      </c>
      <c r="G242" s="42">
        <v>3492.7</v>
      </c>
      <c r="H242" s="43">
        <f>IF(Inventory[[#This Row],[Premium?]]="Y",Inventory[[#This Row],[Cost Price]]*1.25,Inventory[[#This Row],[Cost Price]]*1.18)</f>
        <v>4121.3859999999995</v>
      </c>
      <c r="I242" s="43" t="b">
        <f>Inventory[[#This Row],[Num In Stock]]&lt;$S$5</f>
        <v>0</v>
      </c>
      <c r="J242" s="43" t="str">
        <f>IF(Inventory[[#This Row],[Num In Stock]]&lt;$S$5,"YES","NO")</f>
        <v>NO</v>
      </c>
      <c r="K242" s="44" t="b">
        <f>AND(Inventory[[#This Row],[Num In Stock]]&lt;$S$5,Inventory[[#This Row],[On Backorder]]&lt;&gt;"Y")</f>
        <v>0</v>
      </c>
      <c r="L242" s="44" t="str">
        <f>IF(Inventory[[#This Row],[Num In Stock]]&lt;$S$5,IF(Inventory[[#This Row],[On Backorder]]="Y","","YES"),"")</f>
        <v/>
      </c>
      <c r="M242" s="44" cm="1">
        <f t="array" ref="M242">_xlfn.IFS(Inventory[[#This Row],[Category]]=$Q$9,$R$9,Inventory[[#This Row],[Category]]=$Q$10,$R$10,Inventory[[#This Row],[Category]]=$Q$11,$R$11,Inventory[[#This Row],[Category]]=$Q$12,$R$12)</f>
        <v>25</v>
      </c>
      <c r="N242" s="44">
        <f>INDEX($Q$9:$R$12,MATCH(Inventory[[#This Row],[Category]],$Q$9:$Q$12,0),2)</f>
        <v>25</v>
      </c>
      <c r="O242" s="45">
        <f>_xlfn.XLOOKUP(Inventory[[#This Row],[Category]],$Q$9:$Q$12,$R$9:$R$12,,0)</f>
        <v>25</v>
      </c>
      <c r="P242" s="34" t="b">
        <f t="shared" si="3"/>
        <v>1</v>
      </c>
      <c r="Q242" s="37"/>
      <c r="R242" s="48"/>
      <c r="S242" s="37"/>
      <c r="U242" s="34"/>
      <c r="V242" s="37"/>
      <c r="AF242" s="46">
        <v>7255</v>
      </c>
    </row>
    <row r="243" spans="1:32" x14ac:dyDescent="0.3">
      <c r="A243" s="38" t="s">
        <v>1108</v>
      </c>
      <c r="B243" s="39" t="s">
        <v>1109</v>
      </c>
      <c r="C243" s="40" t="s">
        <v>29</v>
      </c>
      <c r="D243" s="40">
        <v>7</v>
      </c>
      <c r="E243" s="40" t="s">
        <v>25</v>
      </c>
      <c r="F243" s="41" t="s">
        <v>22</v>
      </c>
      <c r="G243" s="42">
        <v>866.25</v>
      </c>
      <c r="H243" s="43">
        <f>IF(Inventory[[#This Row],[Premium?]]="Y",Inventory[[#This Row],[Cost Price]]*1.25,Inventory[[#This Row],[Cost Price]]*1.18)</f>
        <v>1022.175</v>
      </c>
      <c r="I243" s="43" t="b">
        <f>Inventory[[#This Row],[Num In Stock]]&lt;$S$5</f>
        <v>1</v>
      </c>
      <c r="J243" s="43" t="str">
        <f>IF(Inventory[[#This Row],[Num In Stock]]&lt;$S$5,"YES","NO")</f>
        <v>YES</v>
      </c>
      <c r="K243" s="44" t="b">
        <f>AND(Inventory[[#This Row],[Num In Stock]]&lt;$S$5,Inventory[[#This Row],[On Backorder]]&lt;&gt;"Y")</f>
        <v>0</v>
      </c>
      <c r="L243" s="44" t="str">
        <f>IF(Inventory[[#This Row],[Num In Stock]]&lt;$S$5,IF(Inventory[[#This Row],[On Backorder]]="Y","","YES"),"")</f>
        <v/>
      </c>
      <c r="M243" s="44" cm="1">
        <f t="array" ref="M243">_xlfn.IFS(Inventory[[#This Row],[Category]]=$Q$9,$R$9,Inventory[[#This Row],[Category]]=$Q$10,$R$10,Inventory[[#This Row],[Category]]=$Q$11,$R$11,Inventory[[#This Row],[Category]]=$Q$12,$R$12)</f>
        <v>35</v>
      </c>
      <c r="N243" s="44">
        <f>INDEX($Q$9:$R$12,MATCH(Inventory[[#This Row],[Category]],$Q$9:$Q$12,0),2)</f>
        <v>35</v>
      </c>
      <c r="O243" s="45">
        <f>_xlfn.XLOOKUP(Inventory[[#This Row],[Category]],$Q$9:$Q$12,$R$9:$R$12,,0)</f>
        <v>35</v>
      </c>
      <c r="P243" s="34" t="b">
        <f t="shared" si="3"/>
        <v>1</v>
      </c>
      <c r="Q243" s="37"/>
      <c r="R243" s="48"/>
      <c r="S243" s="37"/>
      <c r="U243" s="34"/>
      <c r="V243" s="37"/>
      <c r="AF243" s="46">
        <v>3845</v>
      </c>
    </row>
    <row r="244" spans="1:32" x14ac:dyDescent="0.3">
      <c r="A244" s="38" t="s">
        <v>168</v>
      </c>
      <c r="B244" s="39" t="s">
        <v>169</v>
      </c>
      <c r="C244" s="40" t="s">
        <v>29</v>
      </c>
      <c r="D244" s="40">
        <v>30</v>
      </c>
      <c r="E244" s="40" t="s">
        <v>22</v>
      </c>
      <c r="F244" s="41" t="s">
        <v>22</v>
      </c>
      <c r="G244" s="42">
        <v>336.6</v>
      </c>
      <c r="H244" s="43">
        <f>IF(Inventory[[#This Row],[Premium?]]="Y",Inventory[[#This Row],[Cost Price]]*1.25,Inventory[[#This Row],[Cost Price]]*1.18)</f>
        <v>397.18799999999999</v>
      </c>
      <c r="I244" s="43" t="b">
        <f>Inventory[[#This Row],[Num In Stock]]&lt;$S$5</f>
        <v>0</v>
      </c>
      <c r="J244" s="43" t="str">
        <f>IF(Inventory[[#This Row],[Num In Stock]]&lt;$S$5,"YES","NO")</f>
        <v>NO</v>
      </c>
      <c r="K244" s="44" t="b">
        <f>AND(Inventory[[#This Row],[Num In Stock]]&lt;$S$5,Inventory[[#This Row],[On Backorder]]&lt;&gt;"Y")</f>
        <v>0</v>
      </c>
      <c r="L244" s="44" t="str">
        <f>IF(Inventory[[#This Row],[Num In Stock]]&lt;$S$5,IF(Inventory[[#This Row],[On Backorder]]="Y","","YES"),"")</f>
        <v/>
      </c>
      <c r="M244" s="44" cm="1">
        <f t="array" ref="M244">_xlfn.IFS(Inventory[[#This Row],[Category]]=$Q$9,$R$9,Inventory[[#This Row],[Category]]=$Q$10,$R$10,Inventory[[#This Row],[Category]]=$Q$11,$R$11,Inventory[[#This Row],[Category]]=$Q$12,$R$12)</f>
        <v>35</v>
      </c>
      <c r="N244" s="44">
        <f>INDEX($Q$9:$R$12,MATCH(Inventory[[#This Row],[Category]],$Q$9:$Q$12,0),2)</f>
        <v>35</v>
      </c>
      <c r="O244" s="45">
        <f>_xlfn.XLOOKUP(Inventory[[#This Row],[Category]],$Q$9:$Q$12,$R$9:$R$12,,0)</f>
        <v>35</v>
      </c>
      <c r="P244" s="34" t="b">
        <f t="shared" si="3"/>
        <v>1</v>
      </c>
      <c r="Q244" s="37"/>
      <c r="R244" s="48"/>
      <c r="S244" s="37"/>
      <c r="U244" s="34"/>
      <c r="V244" s="37"/>
      <c r="AF244" s="46">
        <v>4395</v>
      </c>
    </row>
    <row r="245" spans="1:32" x14ac:dyDescent="0.3">
      <c r="A245" s="38" t="s">
        <v>706</v>
      </c>
      <c r="B245" s="39" t="s">
        <v>707</v>
      </c>
      <c r="C245" s="40" t="s">
        <v>27</v>
      </c>
      <c r="D245" s="40">
        <v>19</v>
      </c>
      <c r="E245" s="40" t="s">
        <v>22</v>
      </c>
      <c r="F245" s="41" t="s">
        <v>22</v>
      </c>
      <c r="G245" s="42">
        <v>7056.65</v>
      </c>
      <c r="H245" s="43">
        <f>IF(Inventory[[#This Row],[Premium?]]="Y",Inventory[[#This Row],[Cost Price]]*1.25,Inventory[[#This Row],[Cost Price]]*1.18)</f>
        <v>8326.8469999999998</v>
      </c>
      <c r="I245" s="43" t="b">
        <f>Inventory[[#This Row],[Num In Stock]]&lt;$S$5</f>
        <v>0</v>
      </c>
      <c r="J245" s="43" t="str">
        <f>IF(Inventory[[#This Row],[Num In Stock]]&lt;$S$5,"YES","NO")</f>
        <v>NO</v>
      </c>
      <c r="K245" s="44" t="b">
        <f>AND(Inventory[[#This Row],[Num In Stock]]&lt;$S$5,Inventory[[#This Row],[On Backorder]]&lt;&gt;"Y")</f>
        <v>0</v>
      </c>
      <c r="L245" s="44" t="str">
        <f>IF(Inventory[[#This Row],[Num In Stock]]&lt;$S$5,IF(Inventory[[#This Row],[On Backorder]]="Y","","YES"),"")</f>
        <v/>
      </c>
      <c r="M245" s="44" cm="1">
        <f t="array" ref="M245">_xlfn.IFS(Inventory[[#This Row],[Category]]=$Q$9,$R$9,Inventory[[#This Row],[Category]]=$Q$10,$R$10,Inventory[[#This Row],[Category]]=$Q$11,$R$11,Inventory[[#This Row],[Category]]=$Q$12,$R$12)</f>
        <v>15</v>
      </c>
      <c r="N245" s="44">
        <f>INDEX($Q$9:$R$12,MATCH(Inventory[[#This Row],[Category]],$Q$9:$Q$12,0),2)</f>
        <v>15</v>
      </c>
      <c r="O245" s="45">
        <f>_xlfn.XLOOKUP(Inventory[[#This Row],[Category]],$Q$9:$Q$12,$R$9:$R$12,,0)</f>
        <v>15</v>
      </c>
      <c r="P245" s="34" t="b">
        <f t="shared" si="3"/>
        <v>1</v>
      </c>
      <c r="Q245" s="37"/>
      <c r="R245" s="48"/>
      <c r="S245" s="37"/>
      <c r="U245" s="34"/>
      <c r="V245" s="37"/>
      <c r="AF245" s="46">
        <v>6595</v>
      </c>
    </row>
    <row r="246" spans="1:32" x14ac:dyDescent="0.3">
      <c r="A246" s="38" t="s">
        <v>688</v>
      </c>
      <c r="B246" s="39" t="s">
        <v>689</v>
      </c>
      <c r="C246" s="40" t="s">
        <v>28</v>
      </c>
      <c r="D246" s="40">
        <v>11</v>
      </c>
      <c r="E246" s="40" t="s">
        <v>22</v>
      </c>
      <c r="F246" s="41" t="s">
        <v>22</v>
      </c>
      <c r="G246" s="42">
        <v>4614.75</v>
      </c>
      <c r="H246" s="43">
        <f>IF(Inventory[[#This Row],[Premium?]]="Y",Inventory[[#This Row],[Cost Price]]*1.25,Inventory[[#This Row],[Cost Price]]*1.18)</f>
        <v>5445.4049999999997</v>
      </c>
      <c r="I246" s="43" t="b">
        <f>Inventory[[#This Row],[Num In Stock]]&lt;$S$5</f>
        <v>0</v>
      </c>
      <c r="J246" s="43" t="str">
        <f>IF(Inventory[[#This Row],[Num In Stock]]&lt;$S$5,"YES","NO")</f>
        <v>NO</v>
      </c>
      <c r="K246" s="44" t="b">
        <f>AND(Inventory[[#This Row],[Num In Stock]]&lt;$S$5,Inventory[[#This Row],[On Backorder]]&lt;&gt;"Y")</f>
        <v>0</v>
      </c>
      <c r="L246" s="44" t="str">
        <f>IF(Inventory[[#This Row],[Num In Stock]]&lt;$S$5,IF(Inventory[[#This Row],[On Backorder]]="Y","","YES"),"")</f>
        <v/>
      </c>
      <c r="M246" s="44" cm="1">
        <f t="array" ref="M246">_xlfn.IFS(Inventory[[#This Row],[Category]]=$Q$9,$R$9,Inventory[[#This Row],[Category]]=$Q$10,$R$10,Inventory[[#This Row],[Category]]=$Q$11,$R$11,Inventory[[#This Row],[Category]]=$Q$12,$R$12)</f>
        <v>25</v>
      </c>
      <c r="N246" s="44">
        <f>INDEX($Q$9:$R$12,MATCH(Inventory[[#This Row],[Category]],$Q$9:$Q$12,0),2)</f>
        <v>25</v>
      </c>
      <c r="O246" s="45">
        <f>_xlfn.XLOOKUP(Inventory[[#This Row],[Category]],$Q$9:$Q$12,$R$9:$R$12,,0)</f>
        <v>25</v>
      </c>
      <c r="P246" s="34" t="b">
        <f t="shared" si="3"/>
        <v>1</v>
      </c>
      <c r="Q246" s="37"/>
      <c r="R246" s="48"/>
      <c r="S246" s="37"/>
      <c r="U246" s="34"/>
      <c r="V246" s="37"/>
      <c r="AF246" s="46">
        <v>7695</v>
      </c>
    </row>
    <row r="247" spans="1:32" x14ac:dyDescent="0.3">
      <c r="A247" s="38" t="s">
        <v>692</v>
      </c>
      <c r="B247" s="39" t="s">
        <v>693</v>
      </c>
      <c r="C247" s="40" t="s">
        <v>27</v>
      </c>
      <c r="D247" s="40">
        <v>12</v>
      </c>
      <c r="E247" s="40" t="s">
        <v>22</v>
      </c>
      <c r="F247" s="41" t="s">
        <v>25</v>
      </c>
      <c r="G247" s="42">
        <v>9322.7000000000007</v>
      </c>
      <c r="H247" s="43">
        <f>IF(Inventory[[#This Row],[Premium?]]="Y",Inventory[[#This Row],[Cost Price]]*1.25,Inventory[[#This Row],[Cost Price]]*1.18)</f>
        <v>11653.375</v>
      </c>
      <c r="I247" s="43" t="b">
        <f>Inventory[[#This Row],[Num In Stock]]&lt;$S$5</f>
        <v>0</v>
      </c>
      <c r="J247" s="43" t="str">
        <f>IF(Inventory[[#This Row],[Num In Stock]]&lt;$S$5,"YES","NO")</f>
        <v>NO</v>
      </c>
      <c r="K247" s="44" t="b">
        <f>AND(Inventory[[#This Row],[Num In Stock]]&lt;$S$5,Inventory[[#This Row],[On Backorder]]&lt;&gt;"Y")</f>
        <v>0</v>
      </c>
      <c r="L247" s="44" t="str">
        <f>IF(Inventory[[#This Row],[Num In Stock]]&lt;$S$5,IF(Inventory[[#This Row],[On Backorder]]="Y","","YES"),"")</f>
        <v/>
      </c>
      <c r="M247" s="44" cm="1">
        <f t="array" ref="M247">_xlfn.IFS(Inventory[[#This Row],[Category]]=$Q$9,$R$9,Inventory[[#This Row],[Category]]=$Q$10,$R$10,Inventory[[#This Row],[Category]]=$Q$11,$R$11,Inventory[[#This Row],[Category]]=$Q$12,$R$12)</f>
        <v>15</v>
      </c>
      <c r="N247" s="44">
        <f>INDEX($Q$9:$R$12,MATCH(Inventory[[#This Row],[Category]],$Q$9:$Q$12,0),2)</f>
        <v>15</v>
      </c>
      <c r="O247" s="45">
        <f>_xlfn.XLOOKUP(Inventory[[#This Row],[Category]],$Q$9:$Q$12,$R$9:$R$12,,0)</f>
        <v>15</v>
      </c>
      <c r="P247" s="34" t="b">
        <f t="shared" si="3"/>
        <v>1</v>
      </c>
      <c r="Q247" s="37"/>
      <c r="R247" s="48"/>
      <c r="S247" s="37"/>
      <c r="U247" s="34"/>
      <c r="V247" s="37"/>
      <c r="AF247" s="46">
        <v>5495</v>
      </c>
    </row>
    <row r="248" spans="1:32" x14ac:dyDescent="0.3">
      <c r="A248" s="38" t="s">
        <v>708</v>
      </c>
      <c r="B248" s="39" t="s">
        <v>709</v>
      </c>
      <c r="C248" s="40" t="s">
        <v>27</v>
      </c>
      <c r="D248" s="40">
        <v>28</v>
      </c>
      <c r="E248" s="40" t="s">
        <v>22</v>
      </c>
      <c r="F248" s="41" t="s">
        <v>22</v>
      </c>
      <c r="G248" s="42">
        <v>9625.35</v>
      </c>
      <c r="H248" s="43">
        <f>IF(Inventory[[#This Row],[Premium?]]="Y",Inventory[[#This Row],[Cost Price]]*1.25,Inventory[[#This Row],[Cost Price]]*1.18)</f>
        <v>11357.913</v>
      </c>
      <c r="I248" s="43" t="b">
        <f>Inventory[[#This Row],[Num In Stock]]&lt;$S$5</f>
        <v>0</v>
      </c>
      <c r="J248" s="43" t="str">
        <f>IF(Inventory[[#This Row],[Num In Stock]]&lt;$S$5,"YES","NO")</f>
        <v>NO</v>
      </c>
      <c r="K248" s="44" t="b">
        <f>AND(Inventory[[#This Row],[Num In Stock]]&lt;$S$5,Inventory[[#This Row],[On Backorder]]&lt;&gt;"Y")</f>
        <v>0</v>
      </c>
      <c r="L248" s="44" t="str">
        <f>IF(Inventory[[#This Row],[Num In Stock]]&lt;$S$5,IF(Inventory[[#This Row],[On Backorder]]="Y","","YES"),"")</f>
        <v/>
      </c>
      <c r="M248" s="44" cm="1">
        <f t="array" ref="M248">_xlfn.IFS(Inventory[[#This Row],[Category]]=$Q$9,$R$9,Inventory[[#This Row],[Category]]=$Q$10,$R$10,Inventory[[#This Row],[Category]]=$Q$11,$R$11,Inventory[[#This Row],[Category]]=$Q$12,$R$12)</f>
        <v>15</v>
      </c>
      <c r="N248" s="44">
        <f>INDEX($Q$9:$R$12,MATCH(Inventory[[#This Row],[Category]],$Q$9:$Q$12,0),2)</f>
        <v>15</v>
      </c>
      <c r="O248" s="45">
        <f>_xlfn.XLOOKUP(Inventory[[#This Row],[Category]],$Q$9:$Q$12,$R$9:$R$12,,0)</f>
        <v>15</v>
      </c>
      <c r="P248" s="34" t="b">
        <f t="shared" si="3"/>
        <v>1</v>
      </c>
      <c r="Q248" s="37"/>
      <c r="R248" s="48"/>
      <c r="S248" s="37"/>
      <c r="U248" s="34"/>
      <c r="V248" s="37"/>
      <c r="AF248" s="46">
        <v>6595</v>
      </c>
    </row>
    <row r="249" spans="1:32" x14ac:dyDescent="0.3">
      <c r="A249" s="38" t="s">
        <v>710</v>
      </c>
      <c r="B249" s="39" t="s">
        <v>711</v>
      </c>
      <c r="C249" s="40" t="s">
        <v>24</v>
      </c>
      <c r="D249" s="40">
        <v>3</v>
      </c>
      <c r="E249" s="40" t="s">
        <v>25</v>
      </c>
      <c r="F249" s="41" t="s">
        <v>25</v>
      </c>
      <c r="G249" s="42">
        <v>11764.65</v>
      </c>
      <c r="H249" s="43">
        <f>IF(Inventory[[#This Row],[Premium?]]="Y",Inventory[[#This Row],[Cost Price]]*1.25,Inventory[[#This Row],[Cost Price]]*1.18)</f>
        <v>14705.8125</v>
      </c>
      <c r="I249" s="43" t="b">
        <f>Inventory[[#This Row],[Num In Stock]]&lt;$S$5</f>
        <v>1</v>
      </c>
      <c r="J249" s="43" t="str">
        <f>IF(Inventory[[#This Row],[Num In Stock]]&lt;$S$5,"YES","NO")</f>
        <v>YES</v>
      </c>
      <c r="K249" s="44" t="b">
        <f>AND(Inventory[[#This Row],[Num In Stock]]&lt;$S$5,Inventory[[#This Row],[On Backorder]]&lt;&gt;"Y")</f>
        <v>0</v>
      </c>
      <c r="L249" s="44" t="str">
        <f>IF(Inventory[[#This Row],[Num In Stock]]&lt;$S$5,IF(Inventory[[#This Row],[On Backorder]]="Y","","YES"),"")</f>
        <v/>
      </c>
      <c r="M249" s="44" cm="1">
        <f t="array" ref="M249">_xlfn.IFS(Inventory[[#This Row],[Category]]=$Q$9,$R$9,Inventory[[#This Row],[Category]]=$Q$10,$R$10,Inventory[[#This Row],[Category]]=$Q$11,$R$11,Inventory[[#This Row],[Category]]=$Q$12,$R$12)</f>
        <v>10</v>
      </c>
      <c r="N249" s="44">
        <f>INDEX($Q$9:$R$12,MATCH(Inventory[[#This Row],[Category]],$Q$9:$Q$12,0),2)</f>
        <v>10</v>
      </c>
      <c r="O249" s="45">
        <f>_xlfn.XLOOKUP(Inventory[[#This Row],[Category]],$Q$9:$Q$12,$R$9:$R$12,,0)</f>
        <v>10</v>
      </c>
      <c r="P249" s="34" t="b">
        <f t="shared" si="3"/>
        <v>1</v>
      </c>
      <c r="Q249" s="37"/>
      <c r="R249" s="48"/>
      <c r="S249" s="37"/>
      <c r="U249" s="34"/>
      <c r="V249" s="37"/>
      <c r="AF249" s="46">
        <v>550</v>
      </c>
    </row>
    <row r="250" spans="1:32" x14ac:dyDescent="0.3">
      <c r="A250" s="38" t="s">
        <v>690</v>
      </c>
      <c r="B250" s="39" t="s">
        <v>691</v>
      </c>
      <c r="C250" s="40" t="s">
        <v>27</v>
      </c>
      <c r="D250" s="40">
        <v>10</v>
      </c>
      <c r="E250" s="40" t="s">
        <v>22</v>
      </c>
      <c r="F250" s="41" t="s">
        <v>22</v>
      </c>
      <c r="G250" s="42">
        <v>7430.8</v>
      </c>
      <c r="H250" s="43">
        <f>IF(Inventory[[#This Row],[Premium?]]="Y",Inventory[[#This Row],[Cost Price]]*1.25,Inventory[[#This Row],[Cost Price]]*1.18)</f>
        <v>8768.3439999999991</v>
      </c>
      <c r="I250" s="43" t="b">
        <f>Inventory[[#This Row],[Num In Stock]]&lt;$S$5</f>
        <v>0</v>
      </c>
      <c r="J250" s="43" t="str">
        <f>IF(Inventory[[#This Row],[Num In Stock]]&lt;$S$5,"YES","NO")</f>
        <v>NO</v>
      </c>
      <c r="K250" s="44" t="b">
        <f>AND(Inventory[[#This Row],[Num In Stock]]&lt;$S$5,Inventory[[#This Row],[On Backorder]]&lt;&gt;"Y")</f>
        <v>0</v>
      </c>
      <c r="L250" s="44" t="str">
        <f>IF(Inventory[[#This Row],[Num In Stock]]&lt;$S$5,IF(Inventory[[#This Row],[On Backorder]]="Y","","YES"),"")</f>
        <v/>
      </c>
      <c r="M250" s="44" cm="1">
        <f t="array" ref="M250">_xlfn.IFS(Inventory[[#This Row],[Category]]=$Q$9,$R$9,Inventory[[#This Row],[Category]]=$Q$10,$R$10,Inventory[[#This Row],[Category]]=$Q$11,$R$11,Inventory[[#This Row],[Category]]=$Q$12,$R$12)</f>
        <v>15</v>
      </c>
      <c r="N250" s="44">
        <f>INDEX($Q$9:$R$12,MATCH(Inventory[[#This Row],[Category]],$Q$9:$Q$12,0),2)</f>
        <v>15</v>
      </c>
      <c r="O250" s="45">
        <f>_xlfn.XLOOKUP(Inventory[[#This Row],[Category]],$Q$9:$Q$12,$R$9:$R$12,,0)</f>
        <v>15</v>
      </c>
      <c r="P250" s="34" t="b">
        <f t="shared" si="3"/>
        <v>1</v>
      </c>
      <c r="Q250" s="37"/>
      <c r="R250" s="48"/>
      <c r="S250" s="37"/>
      <c r="U250" s="34"/>
      <c r="V250" s="37"/>
      <c r="AF250" s="46">
        <v>1645</v>
      </c>
    </row>
    <row r="251" spans="1:32" x14ac:dyDescent="0.3">
      <c r="A251" s="38" t="s">
        <v>698</v>
      </c>
      <c r="B251" s="39" t="s">
        <v>699</v>
      </c>
      <c r="C251" s="40" t="s">
        <v>27</v>
      </c>
      <c r="D251" s="40">
        <v>16</v>
      </c>
      <c r="E251" s="40" t="s">
        <v>22</v>
      </c>
      <c r="F251" s="41" t="s">
        <v>25</v>
      </c>
      <c r="G251" s="42">
        <v>9672.5</v>
      </c>
      <c r="H251" s="43">
        <f>IF(Inventory[[#This Row],[Premium?]]="Y",Inventory[[#This Row],[Cost Price]]*1.25,Inventory[[#This Row],[Cost Price]]*1.18)</f>
        <v>12090.625</v>
      </c>
      <c r="I251" s="43" t="b">
        <f>Inventory[[#This Row],[Num In Stock]]&lt;$S$5</f>
        <v>0</v>
      </c>
      <c r="J251" s="43" t="str">
        <f>IF(Inventory[[#This Row],[Num In Stock]]&lt;$S$5,"YES","NO")</f>
        <v>NO</v>
      </c>
      <c r="K251" s="44" t="b">
        <f>AND(Inventory[[#This Row],[Num In Stock]]&lt;$S$5,Inventory[[#This Row],[On Backorder]]&lt;&gt;"Y")</f>
        <v>0</v>
      </c>
      <c r="L251" s="44" t="str">
        <f>IF(Inventory[[#This Row],[Num In Stock]]&lt;$S$5,IF(Inventory[[#This Row],[On Backorder]]="Y","","YES"),"")</f>
        <v/>
      </c>
      <c r="M251" s="44" cm="1">
        <f t="array" ref="M251">_xlfn.IFS(Inventory[[#This Row],[Category]]=$Q$9,$R$9,Inventory[[#This Row],[Category]]=$Q$10,$R$10,Inventory[[#This Row],[Category]]=$Q$11,$R$11,Inventory[[#This Row],[Category]]=$Q$12,$R$12)</f>
        <v>15</v>
      </c>
      <c r="N251" s="44">
        <f>INDEX($Q$9:$R$12,MATCH(Inventory[[#This Row],[Category]],$Q$9:$Q$12,0),2)</f>
        <v>15</v>
      </c>
      <c r="O251" s="45">
        <f>_xlfn.XLOOKUP(Inventory[[#This Row],[Category]],$Q$9:$Q$12,$R$9:$R$12,,0)</f>
        <v>15</v>
      </c>
      <c r="P251" s="34" t="b">
        <f t="shared" si="3"/>
        <v>1</v>
      </c>
      <c r="Q251" s="37"/>
      <c r="R251" s="48"/>
      <c r="S251" s="37"/>
      <c r="U251" s="34"/>
      <c r="V251" s="37"/>
      <c r="AF251" s="46">
        <v>1975</v>
      </c>
    </row>
    <row r="252" spans="1:32" x14ac:dyDescent="0.3">
      <c r="A252" s="38" t="s">
        <v>702</v>
      </c>
      <c r="B252" s="39" t="s">
        <v>703</v>
      </c>
      <c r="C252" s="40" t="s">
        <v>24</v>
      </c>
      <c r="D252" s="40">
        <v>17</v>
      </c>
      <c r="E252" s="40" t="s">
        <v>22</v>
      </c>
      <c r="F252" s="41" t="s">
        <v>25</v>
      </c>
      <c r="G252" s="42">
        <v>9868.5</v>
      </c>
      <c r="H252" s="43">
        <f>IF(Inventory[[#This Row],[Premium?]]="Y",Inventory[[#This Row],[Cost Price]]*1.25,Inventory[[#This Row],[Cost Price]]*1.18)</f>
        <v>12335.625</v>
      </c>
      <c r="I252" s="43" t="b">
        <f>Inventory[[#This Row],[Num In Stock]]&lt;$S$5</f>
        <v>0</v>
      </c>
      <c r="J252" s="43" t="str">
        <f>IF(Inventory[[#This Row],[Num In Stock]]&lt;$S$5,"YES","NO")</f>
        <v>NO</v>
      </c>
      <c r="K252" s="44" t="b">
        <f>AND(Inventory[[#This Row],[Num In Stock]]&lt;$S$5,Inventory[[#This Row],[On Backorder]]&lt;&gt;"Y")</f>
        <v>0</v>
      </c>
      <c r="L252" s="44" t="str">
        <f>IF(Inventory[[#This Row],[Num In Stock]]&lt;$S$5,IF(Inventory[[#This Row],[On Backorder]]="Y","","YES"),"")</f>
        <v/>
      </c>
      <c r="M252" s="44" cm="1">
        <f t="array" ref="M252">_xlfn.IFS(Inventory[[#This Row],[Category]]=$Q$9,$R$9,Inventory[[#This Row],[Category]]=$Q$10,$R$10,Inventory[[#This Row],[Category]]=$Q$11,$R$11,Inventory[[#This Row],[Category]]=$Q$12,$R$12)</f>
        <v>10</v>
      </c>
      <c r="N252" s="44">
        <f>INDEX($Q$9:$R$12,MATCH(Inventory[[#This Row],[Category]],$Q$9:$Q$12,0),2)</f>
        <v>10</v>
      </c>
      <c r="O252" s="45">
        <f>_xlfn.XLOOKUP(Inventory[[#This Row],[Category]],$Q$9:$Q$12,$R$9:$R$12,,0)</f>
        <v>10</v>
      </c>
      <c r="P252" s="34" t="b">
        <f t="shared" si="3"/>
        <v>1</v>
      </c>
      <c r="Q252" s="37"/>
      <c r="R252" s="48"/>
      <c r="S252" s="37"/>
      <c r="U252" s="34"/>
      <c r="V252" s="37"/>
      <c r="AF252" s="46">
        <v>1645</v>
      </c>
    </row>
    <row r="253" spans="1:32" x14ac:dyDescent="0.3">
      <c r="A253" s="38" t="s">
        <v>694</v>
      </c>
      <c r="B253" s="39" t="s">
        <v>695</v>
      </c>
      <c r="C253" s="40" t="s">
        <v>28</v>
      </c>
      <c r="D253" s="40">
        <v>7</v>
      </c>
      <c r="E253" s="40" t="s">
        <v>25</v>
      </c>
      <c r="F253" s="41" t="s">
        <v>25</v>
      </c>
      <c r="G253" s="42">
        <v>5008.5</v>
      </c>
      <c r="H253" s="43">
        <f>IF(Inventory[[#This Row],[Premium?]]="Y",Inventory[[#This Row],[Cost Price]]*1.25,Inventory[[#This Row],[Cost Price]]*1.18)</f>
        <v>6260.625</v>
      </c>
      <c r="I253" s="43" t="b">
        <f>Inventory[[#This Row],[Num In Stock]]&lt;$S$5</f>
        <v>1</v>
      </c>
      <c r="J253" s="43" t="str">
        <f>IF(Inventory[[#This Row],[Num In Stock]]&lt;$S$5,"YES","NO")</f>
        <v>YES</v>
      </c>
      <c r="K253" s="44" t="b">
        <f>AND(Inventory[[#This Row],[Num In Stock]]&lt;$S$5,Inventory[[#This Row],[On Backorder]]&lt;&gt;"Y")</f>
        <v>0</v>
      </c>
      <c r="L253" s="44" t="str">
        <f>IF(Inventory[[#This Row],[Num In Stock]]&lt;$S$5,IF(Inventory[[#This Row],[On Backorder]]="Y","","YES"),"")</f>
        <v/>
      </c>
      <c r="M253" s="44" cm="1">
        <f t="array" ref="M253">_xlfn.IFS(Inventory[[#This Row],[Category]]=$Q$9,$R$9,Inventory[[#This Row],[Category]]=$Q$10,$R$10,Inventory[[#This Row],[Category]]=$Q$11,$R$11,Inventory[[#This Row],[Category]]=$Q$12,$R$12)</f>
        <v>25</v>
      </c>
      <c r="N253" s="44">
        <f>INDEX($Q$9:$R$12,MATCH(Inventory[[#This Row],[Category]],$Q$9:$Q$12,0),2)</f>
        <v>25</v>
      </c>
      <c r="O253" s="45">
        <f>_xlfn.XLOOKUP(Inventory[[#This Row],[Category]],$Q$9:$Q$12,$R$9:$R$12,,0)</f>
        <v>25</v>
      </c>
      <c r="P253" s="34" t="b">
        <f t="shared" si="3"/>
        <v>1</v>
      </c>
      <c r="Q253" s="37"/>
      <c r="R253" s="48"/>
      <c r="S253" s="37"/>
      <c r="U253" s="34"/>
      <c r="V253" s="37"/>
      <c r="AF253" s="46">
        <v>1975</v>
      </c>
    </row>
    <row r="254" spans="1:32" x14ac:dyDescent="0.3">
      <c r="A254" s="38" t="s">
        <v>704</v>
      </c>
      <c r="B254" s="39" t="s">
        <v>705</v>
      </c>
      <c r="C254" s="40" t="s">
        <v>24</v>
      </c>
      <c r="D254" s="40">
        <v>3</v>
      </c>
      <c r="E254" s="40" t="s">
        <v>25</v>
      </c>
      <c r="F254" s="41" t="s">
        <v>22</v>
      </c>
      <c r="G254" s="42">
        <v>12117.75</v>
      </c>
      <c r="H254" s="43">
        <f>IF(Inventory[[#This Row],[Premium?]]="Y",Inventory[[#This Row],[Cost Price]]*1.25,Inventory[[#This Row],[Cost Price]]*1.18)</f>
        <v>14298.945</v>
      </c>
      <c r="I254" s="43" t="b">
        <f>Inventory[[#This Row],[Num In Stock]]&lt;$S$5</f>
        <v>1</v>
      </c>
      <c r="J254" s="43" t="str">
        <f>IF(Inventory[[#This Row],[Num In Stock]]&lt;$S$5,"YES","NO")</f>
        <v>YES</v>
      </c>
      <c r="K254" s="44" t="b">
        <f>AND(Inventory[[#This Row],[Num In Stock]]&lt;$S$5,Inventory[[#This Row],[On Backorder]]&lt;&gt;"Y")</f>
        <v>0</v>
      </c>
      <c r="L254" s="44" t="str">
        <f>IF(Inventory[[#This Row],[Num In Stock]]&lt;$S$5,IF(Inventory[[#This Row],[On Backorder]]="Y","","YES"),"")</f>
        <v/>
      </c>
      <c r="M254" s="44" cm="1">
        <f t="array" ref="M254">_xlfn.IFS(Inventory[[#This Row],[Category]]=$Q$9,$R$9,Inventory[[#This Row],[Category]]=$Q$10,$R$10,Inventory[[#This Row],[Category]]=$Q$11,$R$11,Inventory[[#This Row],[Category]]=$Q$12,$R$12)</f>
        <v>10</v>
      </c>
      <c r="N254" s="44">
        <f>INDEX($Q$9:$R$12,MATCH(Inventory[[#This Row],[Category]],$Q$9:$Q$12,0),2)</f>
        <v>10</v>
      </c>
      <c r="O254" s="45">
        <f>_xlfn.XLOOKUP(Inventory[[#This Row],[Category]],$Q$9:$Q$12,$R$9:$R$12,,0)</f>
        <v>10</v>
      </c>
      <c r="P254" s="34" t="b">
        <f t="shared" si="3"/>
        <v>1</v>
      </c>
      <c r="Q254" s="37"/>
      <c r="R254" s="48"/>
      <c r="S254" s="37"/>
      <c r="U254" s="34"/>
      <c r="V254" s="37"/>
      <c r="AF254" s="46">
        <v>2195</v>
      </c>
    </row>
    <row r="255" spans="1:32" x14ac:dyDescent="0.3">
      <c r="A255" s="38" t="s">
        <v>700</v>
      </c>
      <c r="B255" s="39" t="s">
        <v>701</v>
      </c>
      <c r="C255" s="40" t="s">
        <v>27</v>
      </c>
      <c r="D255" s="40">
        <v>10</v>
      </c>
      <c r="E255" s="40" t="s">
        <v>22</v>
      </c>
      <c r="F255" s="41" t="s">
        <v>25</v>
      </c>
      <c r="G255" s="42">
        <v>7408.68</v>
      </c>
      <c r="H255" s="43">
        <f>IF(Inventory[[#This Row],[Premium?]]="Y",Inventory[[#This Row],[Cost Price]]*1.25,Inventory[[#This Row],[Cost Price]]*1.18)</f>
        <v>9260.85</v>
      </c>
      <c r="I255" s="43" t="b">
        <f>Inventory[[#This Row],[Num In Stock]]&lt;$S$5</f>
        <v>0</v>
      </c>
      <c r="J255" s="43" t="str">
        <f>IF(Inventory[[#This Row],[Num In Stock]]&lt;$S$5,"YES","NO")</f>
        <v>NO</v>
      </c>
      <c r="K255" s="44" t="b">
        <f>AND(Inventory[[#This Row],[Num In Stock]]&lt;$S$5,Inventory[[#This Row],[On Backorder]]&lt;&gt;"Y")</f>
        <v>0</v>
      </c>
      <c r="L255" s="44" t="str">
        <f>IF(Inventory[[#This Row],[Num In Stock]]&lt;$S$5,IF(Inventory[[#This Row],[On Backorder]]="Y","","YES"),"")</f>
        <v/>
      </c>
      <c r="M255" s="44" cm="1">
        <f t="array" ref="M255">_xlfn.IFS(Inventory[[#This Row],[Category]]=$Q$9,$R$9,Inventory[[#This Row],[Category]]=$Q$10,$R$10,Inventory[[#This Row],[Category]]=$Q$11,$R$11,Inventory[[#This Row],[Category]]=$Q$12,$R$12)</f>
        <v>15</v>
      </c>
      <c r="N255" s="44">
        <f>INDEX($Q$9:$R$12,MATCH(Inventory[[#This Row],[Category]],$Q$9:$Q$12,0),2)</f>
        <v>15</v>
      </c>
      <c r="O255" s="45">
        <f>_xlfn.XLOOKUP(Inventory[[#This Row],[Category]],$Q$9:$Q$12,$R$9:$R$12,,0)</f>
        <v>15</v>
      </c>
      <c r="P255" s="34" t="b">
        <f t="shared" si="3"/>
        <v>1</v>
      </c>
      <c r="Q255" s="37"/>
      <c r="R255" s="48"/>
      <c r="S255" s="37"/>
      <c r="U255" s="34"/>
      <c r="V255" s="37"/>
      <c r="AF255" s="46">
        <v>88</v>
      </c>
    </row>
    <row r="256" spans="1:32" x14ac:dyDescent="0.3">
      <c r="A256" s="38" t="s">
        <v>696</v>
      </c>
      <c r="B256" s="39" t="s">
        <v>697</v>
      </c>
      <c r="C256" s="40" t="s">
        <v>27</v>
      </c>
      <c r="D256" s="40">
        <v>22</v>
      </c>
      <c r="E256" s="40" t="s">
        <v>22</v>
      </c>
      <c r="F256" s="41" t="s">
        <v>22</v>
      </c>
      <c r="G256" s="42">
        <v>7998.25</v>
      </c>
      <c r="H256" s="43">
        <f>IF(Inventory[[#This Row],[Premium?]]="Y",Inventory[[#This Row],[Cost Price]]*1.25,Inventory[[#This Row],[Cost Price]]*1.18)</f>
        <v>9437.9349999999995</v>
      </c>
      <c r="I256" s="43" t="b">
        <f>Inventory[[#This Row],[Num In Stock]]&lt;$S$5</f>
        <v>0</v>
      </c>
      <c r="J256" s="43" t="str">
        <f>IF(Inventory[[#This Row],[Num In Stock]]&lt;$S$5,"YES","NO")</f>
        <v>NO</v>
      </c>
      <c r="K256" s="44" t="b">
        <f>AND(Inventory[[#This Row],[Num In Stock]]&lt;$S$5,Inventory[[#This Row],[On Backorder]]&lt;&gt;"Y")</f>
        <v>0</v>
      </c>
      <c r="L256" s="44" t="str">
        <f>IF(Inventory[[#This Row],[Num In Stock]]&lt;$S$5,IF(Inventory[[#This Row],[On Backorder]]="Y","","YES"),"")</f>
        <v/>
      </c>
      <c r="M256" s="44" cm="1">
        <f t="array" ref="M256">_xlfn.IFS(Inventory[[#This Row],[Category]]=$Q$9,$R$9,Inventory[[#This Row],[Category]]=$Q$10,$R$10,Inventory[[#This Row],[Category]]=$Q$11,$R$11,Inventory[[#This Row],[Category]]=$Q$12,$R$12)</f>
        <v>15</v>
      </c>
      <c r="N256" s="44">
        <f>INDEX($Q$9:$R$12,MATCH(Inventory[[#This Row],[Category]],$Q$9:$Q$12,0),2)</f>
        <v>15</v>
      </c>
      <c r="O256" s="45">
        <f>_xlfn.XLOOKUP(Inventory[[#This Row],[Category]],$Q$9:$Q$12,$R$9:$R$12,,0)</f>
        <v>15</v>
      </c>
      <c r="P256" s="34" t="b">
        <f t="shared" si="3"/>
        <v>1</v>
      </c>
      <c r="Q256" s="37"/>
      <c r="R256" s="48"/>
      <c r="S256" s="37"/>
      <c r="U256" s="34"/>
      <c r="V256" s="37"/>
      <c r="AF256" s="46">
        <v>1095</v>
      </c>
    </row>
    <row r="257" spans="1:32" x14ac:dyDescent="0.3">
      <c r="A257" s="38" t="s">
        <v>684</v>
      </c>
      <c r="B257" s="39" t="s">
        <v>685</v>
      </c>
      <c r="C257" s="40" t="s">
        <v>29</v>
      </c>
      <c r="D257" s="40">
        <v>25</v>
      </c>
      <c r="E257" s="40" t="s">
        <v>22</v>
      </c>
      <c r="F257" s="41" t="s">
        <v>25</v>
      </c>
      <c r="G257" s="42">
        <v>752.6</v>
      </c>
      <c r="H257" s="43">
        <f>IF(Inventory[[#This Row],[Premium?]]="Y",Inventory[[#This Row],[Cost Price]]*1.25,Inventory[[#This Row],[Cost Price]]*1.18)</f>
        <v>940.75</v>
      </c>
      <c r="I257" s="43" t="b">
        <f>Inventory[[#This Row],[Num In Stock]]&lt;$S$5</f>
        <v>0</v>
      </c>
      <c r="J257" s="43" t="str">
        <f>IF(Inventory[[#This Row],[Num In Stock]]&lt;$S$5,"YES","NO")</f>
        <v>NO</v>
      </c>
      <c r="K257" s="44" t="b">
        <f>AND(Inventory[[#This Row],[Num In Stock]]&lt;$S$5,Inventory[[#This Row],[On Backorder]]&lt;&gt;"Y")</f>
        <v>0</v>
      </c>
      <c r="L257" s="44" t="str">
        <f>IF(Inventory[[#This Row],[Num In Stock]]&lt;$S$5,IF(Inventory[[#This Row],[On Backorder]]="Y","","YES"),"")</f>
        <v/>
      </c>
      <c r="M257" s="44" cm="1">
        <f t="array" ref="M257">_xlfn.IFS(Inventory[[#This Row],[Category]]=$Q$9,$R$9,Inventory[[#This Row],[Category]]=$Q$10,$R$10,Inventory[[#This Row],[Category]]=$Q$11,$R$11,Inventory[[#This Row],[Category]]=$Q$12,$R$12)</f>
        <v>35</v>
      </c>
      <c r="N257" s="44">
        <f>INDEX($Q$9:$R$12,MATCH(Inventory[[#This Row],[Category]],$Q$9:$Q$12,0),2)</f>
        <v>35</v>
      </c>
      <c r="O257" s="45">
        <f>_xlfn.XLOOKUP(Inventory[[#This Row],[Category]],$Q$9:$Q$12,$R$9:$R$12,,0)</f>
        <v>35</v>
      </c>
      <c r="P257" s="34" t="b">
        <f t="shared" si="3"/>
        <v>1</v>
      </c>
      <c r="Q257" s="37"/>
      <c r="R257" s="48"/>
      <c r="S257" s="37"/>
      <c r="U257" s="34"/>
      <c r="V257" s="37"/>
      <c r="AF257" s="46">
        <v>1370</v>
      </c>
    </row>
    <row r="258" spans="1:32" x14ac:dyDescent="0.3">
      <c r="A258" s="60" t="s">
        <v>194</v>
      </c>
      <c r="B258" s="54" t="s">
        <v>195</v>
      </c>
      <c r="C258" s="40" t="s">
        <v>29</v>
      </c>
      <c r="D258" s="40">
        <v>17</v>
      </c>
      <c r="E258" s="40" t="s">
        <v>22</v>
      </c>
      <c r="F258" s="41" t="s">
        <v>22</v>
      </c>
      <c r="G258" s="42">
        <v>230.05</v>
      </c>
      <c r="H258" s="43">
        <f>IF(Inventory[[#This Row],[Premium?]]="Y",Inventory[[#This Row],[Cost Price]]*1.25,Inventory[[#This Row],[Cost Price]]*1.18)</f>
        <v>271.459</v>
      </c>
      <c r="I258" s="43" t="b">
        <f>Inventory[[#This Row],[Num In Stock]]&lt;$S$5</f>
        <v>0</v>
      </c>
      <c r="J258" s="43" t="str">
        <f>IF(Inventory[[#This Row],[Num In Stock]]&lt;$S$5,"YES","NO")</f>
        <v>NO</v>
      </c>
      <c r="K258" s="44" t="b">
        <f>AND(Inventory[[#This Row],[Num In Stock]]&lt;$S$5,Inventory[[#This Row],[On Backorder]]&lt;&gt;"Y")</f>
        <v>0</v>
      </c>
      <c r="L258" s="44" t="str">
        <f>IF(Inventory[[#This Row],[Num In Stock]]&lt;$S$5,IF(Inventory[[#This Row],[On Backorder]]="Y","","YES"),"")</f>
        <v/>
      </c>
      <c r="M258" s="44" cm="1">
        <f t="array" ref="M258">_xlfn.IFS(Inventory[[#This Row],[Category]]=$Q$9,$R$9,Inventory[[#This Row],[Category]]=$Q$10,$R$10,Inventory[[#This Row],[Category]]=$Q$11,$R$11,Inventory[[#This Row],[Category]]=$Q$12,$R$12)</f>
        <v>35</v>
      </c>
      <c r="N258" s="44">
        <f>INDEX($Q$9:$R$12,MATCH(Inventory[[#This Row],[Category]],$Q$9:$Q$12,0),2)</f>
        <v>35</v>
      </c>
      <c r="O258" s="45">
        <f>_xlfn.XLOOKUP(Inventory[[#This Row],[Category]],$Q$9:$Q$12,$R$9:$R$12,,0)</f>
        <v>35</v>
      </c>
      <c r="P258" s="34" t="b">
        <f t="shared" si="3"/>
        <v>1</v>
      </c>
      <c r="Q258" s="37"/>
      <c r="R258" s="48"/>
      <c r="S258" s="37"/>
      <c r="U258" s="34"/>
      <c r="V258" s="37"/>
      <c r="AF258" s="46">
        <v>2745</v>
      </c>
    </row>
    <row r="259" spans="1:32" x14ac:dyDescent="0.3">
      <c r="A259" s="60" t="s">
        <v>200</v>
      </c>
      <c r="B259" s="54" t="s">
        <v>201</v>
      </c>
      <c r="C259" s="40" t="s">
        <v>29</v>
      </c>
      <c r="D259" s="40">
        <v>30</v>
      </c>
      <c r="E259" s="40" t="s">
        <v>22</v>
      </c>
      <c r="F259" s="41" t="s">
        <v>22</v>
      </c>
      <c r="G259" s="42">
        <v>265</v>
      </c>
      <c r="H259" s="43">
        <f>IF(Inventory[[#This Row],[Premium?]]="Y",Inventory[[#This Row],[Cost Price]]*1.25,Inventory[[#This Row],[Cost Price]]*1.18)</f>
        <v>312.7</v>
      </c>
      <c r="I259" s="43" t="b">
        <f>Inventory[[#This Row],[Num In Stock]]&lt;$S$5</f>
        <v>0</v>
      </c>
      <c r="J259" s="43" t="str">
        <f>IF(Inventory[[#This Row],[Num In Stock]]&lt;$S$5,"YES","NO")</f>
        <v>NO</v>
      </c>
      <c r="K259" s="44" t="b">
        <f>AND(Inventory[[#This Row],[Num In Stock]]&lt;$S$5,Inventory[[#This Row],[On Backorder]]&lt;&gt;"Y")</f>
        <v>0</v>
      </c>
      <c r="L259" s="44" t="str">
        <f>IF(Inventory[[#This Row],[Num In Stock]]&lt;$S$5,IF(Inventory[[#This Row],[On Backorder]]="Y","","YES"),"")</f>
        <v/>
      </c>
      <c r="M259" s="44" cm="1">
        <f t="array" ref="M259">_xlfn.IFS(Inventory[[#This Row],[Category]]=$Q$9,$R$9,Inventory[[#This Row],[Category]]=$Q$10,$R$10,Inventory[[#This Row],[Category]]=$Q$11,$R$11,Inventory[[#This Row],[Category]]=$Q$12,$R$12)</f>
        <v>35</v>
      </c>
      <c r="N259" s="44">
        <f>INDEX($Q$9:$R$12,MATCH(Inventory[[#This Row],[Category]],$Q$9:$Q$12,0),2)</f>
        <v>35</v>
      </c>
      <c r="O259" s="45">
        <f>_xlfn.XLOOKUP(Inventory[[#This Row],[Category]],$Q$9:$Q$12,$R$9:$R$12,,0)</f>
        <v>35</v>
      </c>
      <c r="P259" s="34" t="b">
        <f t="shared" si="3"/>
        <v>1</v>
      </c>
      <c r="Q259" s="37"/>
      <c r="R259" s="48"/>
      <c r="S259" s="37"/>
      <c r="U259" s="34"/>
      <c r="V259" s="37"/>
      <c r="AF259" s="46">
        <v>10995</v>
      </c>
    </row>
    <row r="260" spans="1:32" x14ac:dyDescent="0.3">
      <c r="A260" s="60" t="s">
        <v>196</v>
      </c>
      <c r="B260" s="54" t="s">
        <v>197</v>
      </c>
      <c r="C260" s="40" t="s">
        <v>29</v>
      </c>
      <c r="D260" s="40">
        <v>28</v>
      </c>
      <c r="E260" s="40" t="s">
        <v>22</v>
      </c>
      <c r="F260" s="41" t="s">
        <v>25</v>
      </c>
      <c r="G260" s="42">
        <v>185.5</v>
      </c>
      <c r="H260" s="43">
        <f>IF(Inventory[[#This Row],[Premium?]]="Y",Inventory[[#This Row],[Cost Price]]*1.25,Inventory[[#This Row],[Cost Price]]*1.18)</f>
        <v>231.875</v>
      </c>
      <c r="I260" s="43" t="b">
        <f>Inventory[[#This Row],[Num In Stock]]&lt;$S$5</f>
        <v>0</v>
      </c>
      <c r="J260" s="43" t="str">
        <f>IF(Inventory[[#This Row],[Num In Stock]]&lt;$S$5,"YES","NO")</f>
        <v>NO</v>
      </c>
      <c r="K260" s="44" t="b">
        <f>AND(Inventory[[#This Row],[Num In Stock]]&lt;$S$5,Inventory[[#This Row],[On Backorder]]&lt;&gt;"Y")</f>
        <v>0</v>
      </c>
      <c r="L260" s="44" t="str">
        <f>IF(Inventory[[#This Row],[Num In Stock]]&lt;$S$5,IF(Inventory[[#This Row],[On Backorder]]="Y","","YES"),"")</f>
        <v/>
      </c>
      <c r="M260" s="44" cm="1">
        <f t="array" ref="M260">_xlfn.IFS(Inventory[[#This Row],[Category]]=$Q$9,$R$9,Inventory[[#This Row],[Category]]=$Q$10,$R$10,Inventory[[#This Row],[Category]]=$Q$11,$R$11,Inventory[[#This Row],[Category]]=$Q$12,$R$12)</f>
        <v>35</v>
      </c>
      <c r="N260" s="44">
        <f>INDEX($Q$9:$R$12,MATCH(Inventory[[#This Row],[Category]],$Q$9:$Q$12,0),2)</f>
        <v>35</v>
      </c>
      <c r="O260" s="45">
        <f>_xlfn.XLOOKUP(Inventory[[#This Row],[Category]],$Q$9:$Q$12,$R$9:$R$12,,0)</f>
        <v>35</v>
      </c>
      <c r="P260" s="34" t="b">
        <f t="shared" ref="P260:P323" si="4">AND($M260=$N260,$N260=$O260)</f>
        <v>1</v>
      </c>
      <c r="Q260" s="37"/>
      <c r="R260" s="48"/>
      <c r="S260" s="37"/>
      <c r="U260" s="34"/>
      <c r="V260" s="37"/>
      <c r="AF260" s="46">
        <v>17595</v>
      </c>
    </row>
    <row r="261" spans="1:32" x14ac:dyDescent="0.3">
      <c r="A261" s="60" t="s">
        <v>264</v>
      </c>
      <c r="B261" s="54" t="s">
        <v>265</v>
      </c>
      <c r="C261" s="40" t="s">
        <v>29</v>
      </c>
      <c r="D261" s="40">
        <v>5</v>
      </c>
      <c r="E261" s="40" t="s">
        <v>25</v>
      </c>
      <c r="F261" s="41" t="s">
        <v>22</v>
      </c>
      <c r="G261" s="42">
        <v>144.19999999999999</v>
      </c>
      <c r="H261" s="43">
        <f>IF(Inventory[[#This Row],[Premium?]]="Y",Inventory[[#This Row],[Cost Price]]*1.25,Inventory[[#This Row],[Cost Price]]*1.18)</f>
        <v>170.15599999999998</v>
      </c>
      <c r="I261" s="43" t="b">
        <f>Inventory[[#This Row],[Num In Stock]]&lt;$S$5</f>
        <v>1</v>
      </c>
      <c r="J261" s="43" t="str">
        <f>IF(Inventory[[#This Row],[Num In Stock]]&lt;$S$5,"YES","NO")</f>
        <v>YES</v>
      </c>
      <c r="K261" s="44" t="b">
        <f>AND(Inventory[[#This Row],[Num In Stock]]&lt;$S$5,Inventory[[#This Row],[On Backorder]]&lt;&gt;"Y")</f>
        <v>0</v>
      </c>
      <c r="L261" s="44" t="str">
        <f>IF(Inventory[[#This Row],[Num In Stock]]&lt;$S$5,IF(Inventory[[#This Row],[On Backorder]]="Y","","YES"),"")</f>
        <v/>
      </c>
      <c r="M261" s="44" cm="1">
        <f t="array" ref="M261">_xlfn.IFS(Inventory[[#This Row],[Category]]=$Q$9,$R$9,Inventory[[#This Row],[Category]]=$Q$10,$R$10,Inventory[[#This Row],[Category]]=$Q$11,$R$11,Inventory[[#This Row],[Category]]=$Q$12,$R$12)</f>
        <v>35</v>
      </c>
      <c r="N261" s="44">
        <f>INDEX($Q$9:$R$12,MATCH(Inventory[[#This Row],[Category]],$Q$9:$Q$12,0),2)</f>
        <v>35</v>
      </c>
      <c r="O261" s="45">
        <f>_xlfn.XLOOKUP(Inventory[[#This Row],[Category]],$Q$9:$Q$12,$R$9:$R$12,,0)</f>
        <v>35</v>
      </c>
      <c r="P261" s="34" t="b">
        <f t="shared" si="4"/>
        <v>1</v>
      </c>
      <c r="Q261" s="37"/>
      <c r="R261" s="48"/>
      <c r="S261" s="37"/>
      <c r="U261" s="34"/>
      <c r="V261" s="37"/>
      <c r="AF261" s="46">
        <v>21995</v>
      </c>
    </row>
    <row r="262" spans="1:32" x14ac:dyDescent="0.3">
      <c r="A262" s="60" t="s">
        <v>786</v>
      </c>
      <c r="B262" s="61" t="s">
        <v>787</v>
      </c>
      <c r="C262" s="40" t="s">
        <v>29</v>
      </c>
      <c r="D262" s="40">
        <v>1</v>
      </c>
      <c r="E262" s="40" t="s">
        <v>25</v>
      </c>
      <c r="F262" s="41" t="s">
        <v>22</v>
      </c>
      <c r="G262" s="42">
        <v>69.55</v>
      </c>
      <c r="H262" s="43">
        <f>IF(Inventory[[#This Row],[Premium?]]="Y",Inventory[[#This Row],[Cost Price]]*1.25,Inventory[[#This Row],[Cost Price]]*1.18)</f>
        <v>82.068999999999988</v>
      </c>
      <c r="I262" s="43" t="b">
        <f>Inventory[[#This Row],[Num In Stock]]&lt;$S$5</f>
        <v>1</v>
      </c>
      <c r="J262" s="43" t="str">
        <f>IF(Inventory[[#This Row],[Num In Stock]]&lt;$S$5,"YES","NO")</f>
        <v>YES</v>
      </c>
      <c r="K262" s="44" t="b">
        <f>AND(Inventory[[#This Row],[Num In Stock]]&lt;$S$5,Inventory[[#This Row],[On Backorder]]&lt;&gt;"Y")</f>
        <v>0</v>
      </c>
      <c r="L262" s="44" t="str">
        <f>IF(Inventory[[#This Row],[Num In Stock]]&lt;$S$5,IF(Inventory[[#This Row],[On Backorder]]="Y","","YES"),"")</f>
        <v/>
      </c>
      <c r="M262" s="44" cm="1">
        <f t="array" ref="M262">_xlfn.IFS(Inventory[[#This Row],[Category]]=$Q$9,$R$9,Inventory[[#This Row],[Category]]=$Q$10,$R$10,Inventory[[#This Row],[Category]]=$Q$11,$R$11,Inventory[[#This Row],[Category]]=$Q$12,$R$12)</f>
        <v>35</v>
      </c>
      <c r="N262" s="44">
        <f>INDEX($Q$9:$R$12,MATCH(Inventory[[#This Row],[Category]],$Q$9:$Q$12,0),2)</f>
        <v>35</v>
      </c>
      <c r="O262" s="45">
        <f>_xlfn.XLOOKUP(Inventory[[#This Row],[Category]],$Q$9:$Q$12,$R$9:$R$12,,0)</f>
        <v>35</v>
      </c>
      <c r="P262" s="34" t="b">
        <f t="shared" si="4"/>
        <v>1</v>
      </c>
      <c r="Q262" s="37"/>
      <c r="R262" s="48"/>
      <c r="S262" s="37"/>
      <c r="U262" s="34"/>
      <c r="V262" s="37"/>
      <c r="AF262" s="46">
        <v>21995</v>
      </c>
    </row>
    <row r="263" spans="1:32" x14ac:dyDescent="0.3">
      <c r="A263" s="60" t="s">
        <v>198</v>
      </c>
      <c r="B263" s="54" t="s">
        <v>199</v>
      </c>
      <c r="C263" s="40" t="s">
        <v>29</v>
      </c>
      <c r="D263" s="40">
        <v>29</v>
      </c>
      <c r="E263" s="40" t="s">
        <v>22</v>
      </c>
      <c r="F263" s="41" t="s">
        <v>22</v>
      </c>
      <c r="G263" s="42">
        <v>325.5</v>
      </c>
      <c r="H263" s="43">
        <f>IF(Inventory[[#This Row],[Premium?]]="Y",Inventory[[#This Row],[Cost Price]]*1.25,Inventory[[#This Row],[Cost Price]]*1.18)</f>
        <v>384.09</v>
      </c>
      <c r="I263" s="43" t="b">
        <f>Inventory[[#This Row],[Num In Stock]]&lt;$S$5</f>
        <v>0</v>
      </c>
      <c r="J263" s="43" t="str">
        <f>IF(Inventory[[#This Row],[Num In Stock]]&lt;$S$5,"YES","NO")</f>
        <v>NO</v>
      </c>
      <c r="K263" s="44" t="b">
        <f>AND(Inventory[[#This Row],[Num In Stock]]&lt;$S$5,Inventory[[#This Row],[On Backorder]]&lt;&gt;"Y")</f>
        <v>0</v>
      </c>
      <c r="L263" s="44" t="str">
        <f>IF(Inventory[[#This Row],[Num In Stock]]&lt;$S$5,IF(Inventory[[#This Row],[On Backorder]]="Y","","YES"),"")</f>
        <v/>
      </c>
      <c r="M263" s="44" cm="1">
        <f t="array" ref="M263">_xlfn.IFS(Inventory[[#This Row],[Category]]=$Q$9,$R$9,Inventory[[#This Row],[Category]]=$Q$10,$R$10,Inventory[[#This Row],[Category]]=$Q$11,$R$11,Inventory[[#This Row],[Category]]=$Q$12,$R$12)</f>
        <v>35</v>
      </c>
      <c r="N263" s="44">
        <f>INDEX($Q$9:$R$12,MATCH(Inventory[[#This Row],[Category]],$Q$9:$Q$12,0),2)</f>
        <v>35</v>
      </c>
      <c r="O263" s="45">
        <f>_xlfn.XLOOKUP(Inventory[[#This Row],[Category]],$Q$9:$Q$12,$R$9:$R$12,,0)</f>
        <v>35</v>
      </c>
      <c r="P263" s="34" t="b">
        <f t="shared" si="4"/>
        <v>1</v>
      </c>
      <c r="Q263" s="37"/>
      <c r="R263" s="48"/>
      <c r="S263" s="37"/>
      <c r="U263" s="34"/>
      <c r="V263" s="37"/>
      <c r="AF263" s="46">
        <v>21995</v>
      </c>
    </row>
    <row r="264" spans="1:32" x14ac:dyDescent="0.3">
      <c r="A264" s="60" t="s">
        <v>406</v>
      </c>
      <c r="B264" s="54" t="s">
        <v>407</v>
      </c>
      <c r="C264" s="40" t="s">
        <v>29</v>
      </c>
      <c r="D264" s="40">
        <v>1</v>
      </c>
      <c r="E264" s="40" t="s">
        <v>25</v>
      </c>
      <c r="F264" s="41" t="s">
        <v>25</v>
      </c>
      <c r="G264" s="42">
        <v>80.849999999999994</v>
      </c>
      <c r="H264" s="43">
        <f>IF(Inventory[[#This Row],[Premium?]]="Y",Inventory[[#This Row],[Cost Price]]*1.25,Inventory[[#This Row],[Cost Price]]*1.18)</f>
        <v>101.0625</v>
      </c>
      <c r="I264" s="43" t="b">
        <f>Inventory[[#This Row],[Num In Stock]]&lt;$S$5</f>
        <v>1</v>
      </c>
      <c r="J264" s="43" t="str">
        <f>IF(Inventory[[#This Row],[Num In Stock]]&lt;$S$5,"YES","NO")</f>
        <v>YES</v>
      </c>
      <c r="K264" s="44" t="b">
        <f>AND(Inventory[[#This Row],[Num In Stock]]&lt;$S$5,Inventory[[#This Row],[On Backorder]]&lt;&gt;"Y")</f>
        <v>0</v>
      </c>
      <c r="L264" s="44" t="str">
        <f>IF(Inventory[[#This Row],[Num In Stock]]&lt;$S$5,IF(Inventory[[#This Row],[On Backorder]]="Y","","YES"),"")</f>
        <v/>
      </c>
      <c r="M264" s="44" cm="1">
        <f t="array" ref="M264">_xlfn.IFS(Inventory[[#This Row],[Category]]=$Q$9,$R$9,Inventory[[#This Row],[Category]]=$Q$10,$R$10,Inventory[[#This Row],[Category]]=$Q$11,$R$11,Inventory[[#This Row],[Category]]=$Q$12,$R$12)</f>
        <v>35</v>
      </c>
      <c r="N264" s="44">
        <f>INDEX($Q$9:$R$12,MATCH(Inventory[[#This Row],[Category]],$Q$9:$Q$12,0),2)</f>
        <v>35</v>
      </c>
      <c r="O264" s="45">
        <f>_xlfn.XLOOKUP(Inventory[[#This Row],[Category]],$Q$9:$Q$12,$R$9:$R$12,,0)</f>
        <v>35</v>
      </c>
      <c r="P264" s="34" t="b">
        <f t="shared" si="4"/>
        <v>1</v>
      </c>
      <c r="Q264" s="37"/>
      <c r="R264" s="48"/>
      <c r="S264" s="37"/>
      <c r="U264" s="34"/>
      <c r="V264" s="37"/>
      <c r="AF264" s="46">
        <v>21995</v>
      </c>
    </row>
    <row r="265" spans="1:32" x14ac:dyDescent="0.3">
      <c r="A265" s="60" t="s">
        <v>1038</v>
      </c>
      <c r="B265" s="54" t="s">
        <v>1039</v>
      </c>
      <c r="C265" s="40" t="s">
        <v>29</v>
      </c>
      <c r="D265" s="40">
        <v>4</v>
      </c>
      <c r="E265" s="40" t="s">
        <v>22</v>
      </c>
      <c r="F265" s="41" t="s">
        <v>22</v>
      </c>
      <c r="G265" s="42">
        <v>23.32</v>
      </c>
      <c r="H265" s="43">
        <f>IF(Inventory[[#This Row],[Premium?]]="Y",Inventory[[#This Row],[Cost Price]]*1.25,Inventory[[#This Row],[Cost Price]]*1.18)</f>
        <v>27.517599999999998</v>
      </c>
      <c r="I265" s="43" t="b">
        <f>Inventory[[#This Row],[Num In Stock]]&lt;$S$5</f>
        <v>1</v>
      </c>
      <c r="J265" s="43" t="str">
        <f>IF(Inventory[[#This Row],[Num In Stock]]&lt;$S$5,"YES","NO")</f>
        <v>YES</v>
      </c>
      <c r="K265" s="44" t="b">
        <f>AND(Inventory[[#This Row],[Num In Stock]]&lt;$S$5,Inventory[[#This Row],[On Backorder]]&lt;&gt;"Y")</f>
        <v>1</v>
      </c>
      <c r="L265" s="44" t="str">
        <f>IF(Inventory[[#This Row],[Num In Stock]]&lt;$S$5,IF(Inventory[[#This Row],[On Backorder]]="Y","","YES"),"")</f>
        <v>YES</v>
      </c>
      <c r="M265" s="44" cm="1">
        <f t="array" ref="M265">_xlfn.IFS(Inventory[[#This Row],[Category]]=$Q$9,$R$9,Inventory[[#This Row],[Category]]=$Q$10,$R$10,Inventory[[#This Row],[Category]]=$Q$11,$R$11,Inventory[[#This Row],[Category]]=$Q$12,$R$12)</f>
        <v>35</v>
      </c>
      <c r="N265" s="44">
        <f>INDEX($Q$9:$R$12,MATCH(Inventory[[#This Row],[Category]],$Q$9:$Q$12,0),2)</f>
        <v>35</v>
      </c>
      <c r="O265" s="45">
        <f>_xlfn.XLOOKUP(Inventory[[#This Row],[Category]],$Q$9:$Q$12,$R$9:$R$12,,0)</f>
        <v>35</v>
      </c>
      <c r="P265" s="34" t="b">
        <f t="shared" si="4"/>
        <v>1</v>
      </c>
      <c r="Q265" s="37"/>
      <c r="R265" s="48"/>
      <c r="S265" s="37"/>
      <c r="U265" s="34"/>
      <c r="V265" s="37"/>
      <c r="AF265" s="46">
        <v>21995</v>
      </c>
    </row>
    <row r="266" spans="1:32" x14ac:dyDescent="0.3">
      <c r="A266" s="38" t="s">
        <v>1060</v>
      </c>
      <c r="B266" s="39" t="s">
        <v>1061</v>
      </c>
      <c r="C266" s="40" t="s">
        <v>29</v>
      </c>
      <c r="D266" s="40">
        <v>4</v>
      </c>
      <c r="E266" s="40" t="s">
        <v>25</v>
      </c>
      <c r="F266" s="41" t="s">
        <v>22</v>
      </c>
      <c r="G266" s="42">
        <v>219.3</v>
      </c>
      <c r="H266" s="43">
        <f>IF(Inventory[[#This Row],[Premium?]]="Y",Inventory[[#This Row],[Cost Price]]*1.25,Inventory[[#This Row],[Cost Price]]*1.18)</f>
        <v>258.774</v>
      </c>
      <c r="I266" s="43" t="b">
        <f>Inventory[[#This Row],[Num In Stock]]&lt;$S$5</f>
        <v>1</v>
      </c>
      <c r="J266" s="43" t="str">
        <f>IF(Inventory[[#This Row],[Num In Stock]]&lt;$S$5,"YES","NO")</f>
        <v>YES</v>
      </c>
      <c r="K266" s="44" t="b">
        <f>AND(Inventory[[#This Row],[Num In Stock]]&lt;$S$5,Inventory[[#This Row],[On Backorder]]&lt;&gt;"Y")</f>
        <v>0</v>
      </c>
      <c r="L266" s="44" t="str">
        <f>IF(Inventory[[#This Row],[Num In Stock]]&lt;$S$5,IF(Inventory[[#This Row],[On Backorder]]="Y","","YES"),"")</f>
        <v/>
      </c>
      <c r="M266" s="44" cm="1">
        <f t="array" ref="M266">_xlfn.IFS(Inventory[[#This Row],[Category]]=$Q$9,$R$9,Inventory[[#This Row],[Category]]=$Q$10,$R$10,Inventory[[#This Row],[Category]]=$Q$11,$R$11,Inventory[[#This Row],[Category]]=$Q$12,$R$12)</f>
        <v>35</v>
      </c>
      <c r="N266" s="44">
        <f>INDEX($Q$9:$R$12,MATCH(Inventory[[#This Row],[Category]],$Q$9:$Q$12,0),2)</f>
        <v>35</v>
      </c>
      <c r="O266" s="45">
        <f>_xlfn.XLOOKUP(Inventory[[#This Row],[Category]],$Q$9:$Q$12,$R$9:$R$12,,0)</f>
        <v>35</v>
      </c>
      <c r="P266" s="34" t="b">
        <f t="shared" si="4"/>
        <v>1</v>
      </c>
      <c r="Q266" s="37"/>
      <c r="R266" s="48"/>
      <c r="S266" s="37"/>
      <c r="U266" s="34"/>
      <c r="V266" s="37"/>
      <c r="AF266" s="46">
        <v>21995</v>
      </c>
    </row>
    <row r="267" spans="1:32" x14ac:dyDescent="0.3">
      <c r="A267" s="53" t="s">
        <v>1068</v>
      </c>
      <c r="B267" s="54" t="s">
        <v>1069</v>
      </c>
      <c r="C267" s="40" t="s">
        <v>29</v>
      </c>
      <c r="D267" s="40">
        <v>20</v>
      </c>
      <c r="E267" s="40" t="s">
        <v>22</v>
      </c>
      <c r="F267" s="41" t="s">
        <v>22</v>
      </c>
      <c r="G267" s="42">
        <v>795.6</v>
      </c>
      <c r="H267" s="43">
        <f>IF(Inventory[[#This Row],[Premium?]]="Y",Inventory[[#This Row],[Cost Price]]*1.25,Inventory[[#This Row],[Cost Price]]*1.18)</f>
        <v>938.80799999999999</v>
      </c>
      <c r="I267" s="43" t="b">
        <f>Inventory[[#This Row],[Num In Stock]]&lt;$S$5</f>
        <v>0</v>
      </c>
      <c r="J267" s="43" t="str">
        <f>IF(Inventory[[#This Row],[Num In Stock]]&lt;$S$5,"YES","NO")</f>
        <v>NO</v>
      </c>
      <c r="K267" s="44" t="b">
        <f>AND(Inventory[[#This Row],[Num In Stock]]&lt;$S$5,Inventory[[#This Row],[On Backorder]]&lt;&gt;"Y")</f>
        <v>0</v>
      </c>
      <c r="L267" s="44" t="str">
        <f>IF(Inventory[[#This Row],[Num In Stock]]&lt;$S$5,IF(Inventory[[#This Row],[On Backorder]]="Y","","YES"),"")</f>
        <v/>
      </c>
      <c r="M267" s="44" cm="1">
        <f t="array" ref="M267">_xlfn.IFS(Inventory[[#This Row],[Category]]=$Q$9,$R$9,Inventory[[#This Row],[Category]]=$Q$10,$R$10,Inventory[[#This Row],[Category]]=$Q$11,$R$11,Inventory[[#This Row],[Category]]=$Q$12,$R$12)</f>
        <v>35</v>
      </c>
      <c r="N267" s="44">
        <f>INDEX($Q$9:$R$12,MATCH(Inventory[[#This Row],[Category]],$Q$9:$Q$12,0),2)</f>
        <v>35</v>
      </c>
      <c r="O267" s="45">
        <f>_xlfn.XLOOKUP(Inventory[[#This Row],[Category]],$Q$9:$Q$12,$R$9:$R$12,,0)</f>
        <v>35</v>
      </c>
      <c r="P267" s="34" t="b">
        <f t="shared" si="4"/>
        <v>1</v>
      </c>
      <c r="Q267" s="37"/>
      <c r="R267" s="48"/>
      <c r="S267" s="37"/>
      <c r="U267" s="34"/>
      <c r="V267" s="37"/>
      <c r="AF267" s="46">
        <v>21995</v>
      </c>
    </row>
    <row r="268" spans="1:32" x14ac:dyDescent="0.3">
      <c r="A268" s="55" t="s">
        <v>1070</v>
      </c>
      <c r="B268" s="54" t="s">
        <v>1071</v>
      </c>
      <c r="C268" s="40" t="s">
        <v>29</v>
      </c>
      <c r="D268" s="40">
        <v>30</v>
      </c>
      <c r="E268" s="40" t="s">
        <v>22</v>
      </c>
      <c r="F268" s="41" t="s">
        <v>22</v>
      </c>
      <c r="G268" s="42">
        <v>615.25</v>
      </c>
      <c r="H268" s="43">
        <f>IF(Inventory[[#This Row],[Premium?]]="Y",Inventory[[#This Row],[Cost Price]]*1.25,Inventory[[#This Row],[Cost Price]]*1.18)</f>
        <v>725.995</v>
      </c>
      <c r="I268" s="43" t="b">
        <f>Inventory[[#This Row],[Num In Stock]]&lt;$S$5</f>
        <v>0</v>
      </c>
      <c r="J268" s="43" t="str">
        <f>IF(Inventory[[#This Row],[Num In Stock]]&lt;$S$5,"YES","NO")</f>
        <v>NO</v>
      </c>
      <c r="K268" s="44" t="b">
        <f>AND(Inventory[[#This Row],[Num In Stock]]&lt;$S$5,Inventory[[#This Row],[On Backorder]]&lt;&gt;"Y")</f>
        <v>0</v>
      </c>
      <c r="L268" s="44" t="str">
        <f>IF(Inventory[[#This Row],[Num In Stock]]&lt;$S$5,IF(Inventory[[#This Row],[On Backorder]]="Y","","YES"),"")</f>
        <v/>
      </c>
      <c r="M268" s="44" cm="1">
        <f t="array" ref="M268">_xlfn.IFS(Inventory[[#This Row],[Category]]=$Q$9,$R$9,Inventory[[#This Row],[Category]]=$Q$10,$R$10,Inventory[[#This Row],[Category]]=$Q$11,$R$11,Inventory[[#This Row],[Category]]=$Q$12,$R$12)</f>
        <v>35</v>
      </c>
      <c r="N268" s="44">
        <f>INDEX($Q$9:$R$12,MATCH(Inventory[[#This Row],[Category]],$Q$9:$Q$12,0),2)</f>
        <v>35</v>
      </c>
      <c r="O268" s="45">
        <f>_xlfn.XLOOKUP(Inventory[[#This Row],[Category]],$Q$9:$Q$12,$R$9:$R$12,,0)</f>
        <v>35</v>
      </c>
      <c r="P268" s="34" t="b">
        <f t="shared" si="4"/>
        <v>1</v>
      </c>
      <c r="Q268" s="37"/>
      <c r="R268" s="48"/>
      <c r="S268" s="37"/>
      <c r="U268" s="34"/>
      <c r="V268" s="37"/>
      <c r="AF268" s="46">
        <v>21995</v>
      </c>
    </row>
    <row r="269" spans="1:32" x14ac:dyDescent="0.3">
      <c r="A269" s="53" t="s">
        <v>1066</v>
      </c>
      <c r="B269" s="54" t="s">
        <v>1067</v>
      </c>
      <c r="C269" s="40" t="s">
        <v>29</v>
      </c>
      <c r="D269" s="40">
        <v>13</v>
      </c>
      <c r="E269" s="40" t="s">
        <v>22</v>
      </c>
      <c r="F269" s="41" t="s">
        <v>25</v>
      </c>
      <c r="G269" s="42">
        <v>1024.4000000000001</v>
      </c>
      <c r="H269" s="43">
        <f>IF(Inventory[[#This Row],[Premium?]]="Y",Inventory[[#This Row],[Cost Price]]*1.25,Inventory[[#This Row],[Cost Price]]*1.18)</f>
        <v>1280.5</v>
      </c>
      <c r="I269" s="43" t="b">
        <f>Inventory[[#This Row],[Num In Stock]]&lt;$S$5</f>
        <v>0</v>
      </c>
      <c r="J269" s="43" t="str">
        <f>IF(Inventory[[#This Row],[Num In Stock]]&lt;$S$5,"YES","NO")</f>
        <v>NO</v>
      </c>
      <c r="K269" s="44" t="b">
        <f>AND(Inventory[[#This Row],[Num In Stock]]&lt;$S$5,Inventory[[#This Row],[On Backorder]]&lt;&gt;"Y")</f>
        <v>0</v>
      </c>
      <c r="L269" s="44" t="str">
        <f>IF(Inventory[[#This Row],[Num In Stock]]&lt;$S$5,IF(Inventory[[#This Row],[On Backorder]]="Y","","YES"),"")</f>
        <v/>
      </c>
      <c r="M269" s="44" cm="1">
        <f t="array" ref="M269">_xlfn.IFS(Inventory[[#This Row],[Category]]=$Q$9,$R$9,Inventory[[#This Row],[Category]]=$Q$10,$R$10,Inventory[[#This Row],[Category]]=$Q$11,$R$11,Inventory[[#This Row],[Category]]=$Q$12,$R$12)</f>
        <v>35</v>
      </c>
      <c r="N269" s="44">
        <f>INDEX($Q$9:$R$12,MATCH(Inventory[[#This Row],[Category]],$Q$9:$Q$12,0),2)</f>
        <v>35</v>
      </c>
      <c r="O269" s="45">
        <f>_xlfn.XLOOKUP(Inventory[[#This Row],[Category]],$Q$9:$Q$12,$R$9:$R$12,,0)</f>
        <v>35</v>
      </c>
      <c r="P269" s="34" t="b">
        <f t="shared" si="4"/>
        <v>1</v>
      </c>
      <c r="Q269" s="37"/>
      <c r="R269" s="48"/>
      <c r="S269" s="37"/>
      <c r="U269" s="34"/>
      <c r="V269" s="37"/>
      <c r="AF269" s="46">
        <v>21995</v>
      </c>
    </row>
    <row r="270" spans="1:32" x14ac:dyDescent="0.3">
      <c r="A270" s="53" t="s">
        <v>1076</v>
      </c>
      <c r="B270" s="54" t="s">
        <v>1077</v>
      </c>
      <c r="C270" s="40" t="s">
        <v>24</v>
      </c>
      <c r="D270" s="40">
        <v>1</v>
      </c>
      <c r="E270" s="40" t="s">
        <v>22</v>
      </c>
      <c r="F270" s="41" t="s">
        <v>25</v>
      </c>
      <c r="G270" s="42">
        <v>40442.949999999997</v>
      </c>
      <c r="H270" s="43">
        <f>IF(Inventory[[#This Row],[Premium?]]="Y",Inventory[[#This Row],[Cost Price]]*1.25,Inventory[[#This Row],[Cost Price]]*1.18)</f>
        <v>50553.6875</v>
      </c>
      <c r="I270" s="43" t="b">
        <f>Inventory[[#This Row],[Num In Stock]]&lt;$S$5</f>
        <v>1</v>
      </c>
      <c r="J270" s="43" t="str">
        <f>IF(Inventory[[#This Row],[Num In Stock]]&lt;$S$5,"YES","NO")</f>
        <v>YES</v>
      </c>
      <c r="K270" s="44" t="b">
        <f>AND(Inventory[[#This Row],[Num In Stock]]&lt;$S$5,Inventory[[#This Row],[On Backorder]]&lt;&gt;"Y")</f>
        <v>1</v>
      </c>
      <c r="L270" s="44" t="str">
        <f>IF(Inventory[[#This Row],[Num In Stock]]&lt;$S$5,IF(Inventory[[#This Row],[On Backorder]]="Y","","YES"),"")</f>
        <v>YES</v>
      </c>
      <c r="M270" s="44" cm="1">
        <f t="array" ref="M270">_xlfn.IFS(Inventory[[#This Row],[Category]]=$Q$9,$R$9,Inventory[[#This Row],[Category]]=$Q$10,$R$10,Inventory[[#This Row],[Category]]=$Q$11,$R$11,Inventory[[#This Row],[Category]]=$Q$12,$R$12)</f>
        <v>10</v>
      </c>
      <c r="N270" s="44">
        <f>INDEX($Q$9:$R$12,MATCH(Inventory[[#This Row],[Category]],$Q$9:$Q$12,0),2)</f>
        <v>10</v>
      </c>
      <c r="O270" s="45">
        <f>_xlfn.XLOOKUP(Inventory[[#This Row],[Category]],$Q$9:$Q$12,$R$9:$R$12,,0)</f>
        <v>10</v>
      </c>
      <c r="P270" s="34" t="b">
        <f t="shared" si="4"/>
        <v>1</v>
      </c>
      <c r="Q270" s="37"/>
      <c r="R270" s="48"/>
      <c r="S270" s="37"/>
      <c r="U270" s="34"/>
      <c r="V270" s="37"/>
      <c r="AF270" s="46">
        <v>21995</v>
      </c>
    </row>
    <row r="271" spans="1:32" x14ac:dyDescent="0.3">
      <c r="A271" s="53" t="s">
        <v>1072</v>
      </c>
      <c r="B271" s="54" t="s">
        <v>1073</v>
      </c>
      <c r="C271" s="40" t="s">
        <v>24</v>
      </c>
      <c r="D271" s="40">
        <v>17</v>
      </c>
      <c r="E271" s="40" t="s">
        <v>22</v>
      </c>
      <c r="F271" s="41" t="s">
        <v>25</v>
      </c>
      <c r="G271" s="42">
        <v>10871.65</v>
      </c>
      <c r="H271" s="43">
        <f>IF(Inventory[[#This Row],[Premium?]]="Y",Inventory[[#This Row],[Cost Price]]*1.25,Inventory[[#This Row],[Cost Price]]*1.18)</f>
        <v>13589.5625</v>
      </c>
      <c r="I271" s="43" t="b">
        <f>Inventory[[#This Row],[Num In Stock]]&lt;$S$5</f>
        <v>0</v>
      </c>
      <c r="J271" s="43" t="str">
        <f>IF(Inventory[[#This Row],[Num In Stock]]&lt;$S$5,"YES","NO")</f>
        <v>NO</v>
      </c>
      <c r="K271" s="44" t="b">
        <f>AND(Inventory[[#This Row],[Num In Stock]]&lt;$S$5,Inventory[[#This Row],[On Backorder]]&lt;&gt;"Y")</f>
        <v>0</v>
      </c>
      <c r="L271" s="44" t="str">
        <f>IF(Inventory[[#This Row],[Num In Stock]]&lt;$S$5,IF(Inventory[[#This Row],[On Backorder]]="Y","","YES"),"")</f>
        <v/>
      </c>
      <c r="M271" s="44" cm="1">
        <f t="array" ref="M271">_xlfn.IFS(Inventory[[#This Row],[Category]]=$Q$9,$R$9,Inventory[[#This Row],[Category]]=$Q$10,$R$10,Inventory[[#This Row],[Category]]=$Q$11,$R$11,Inventory[[#This Row],[Category]]=$Q$12,$R$12)</f>
        <v>10</v>
      </c>
      <c r="N271" s="44">
        <f>INDEX($Q$9:$R$12,MATCH(Inventory[[#This Row],[Category]],$Q$9:$Q$12,0),2)</f>
        <v>10</v>
      </c>
      <c r="O271" s="45">
        <f>_xlfn.XLOOKUP(Inventory[[#This Row],[Category]],$Q$9:$Q$12,$R$9:$R$12,,0)</f>
        <v>10</v>
      </c>
      <c r="P271" s="34" t="b">
        <f t="shared" si="4"/>
        <v>1</v>
      </c>
      <c r="Q271" s="37"/>
      <c r="R271" s="48"/>
      <c r="S271" s="37"/>
      <c r="U271" s="34"/>
      <c r="V271" s="37"/>
      <c r="AF271" s="46">
        <v>21995</v>
      </c>
    </row>
    <row r="272" spans="1:32" x14ac:dyDescent="0.3">
      <c r="A272" s="53" t="s">
        <v>1080</v>
      </c>
      <c r="B272" s="54" t="s">
        <v>1081</v>
      </c>
      <c r="C272" s="40" t="s">
        <v>24</v>
      </c>
      <c r="D272" s="40">
        <v>27</v>
      </c>
      <c r="E272" s="40" t="s">
        <v>22</v>
      </c>
      <c r="F272" s="41" t="s">
        <v>25</v>
      </c>
      <c r="G272" s="42">
        <v>16164.75</v>
      </c>
      <c r="H272" s="43">
        <f>IF(Inventory[[#This Row],[Premium?]]="Y",Inventory[[#This Row],[Cost Price]]*1.25,Inventory[[#This Row],[Cost Price]]*1.18)</f>
        <v>20205.9375</v>
      </c>
      <c r="I272" s="43" t="b">
        <f>Inventory[[#This Row],[Num In Stock]]&lt;$S$5</f>
        <v>0</v>
      </c>
      <c r="J272" s="43" t="str">
        <f>IF(Inventory[[#This Row],[Num In Stock]]&lt;$S$5,"YES","NO")</f>
        <v>NO</v>
      </c>
      <c r="K272" s="44" t="b">
        <f>AND(Inventory[[#This Row],[Num In Stock]]&lt;$S$5,Inventory[[#This Row],[On Backorder]]&lt;&gt;"Y")</f>
        <v>0</v>
      </c>
      <c r="L272" s="44" t="str">
        <f>IF(Inventory[[#This Row],[Num In Stock]]&lt;$S$5,IF(Inventory[[#This Row],[On Backorder]]="Y","","YES"),"")</f>
        <v/>
      </c>
      <c r="M272" s="44" cm="1">
        <f t="array" ref="M272">_xlfn.IFS(Inventory[[#This Row],[Category]]=$Q$9,$R$9,Inventory[[#This Row],[Category]]=$Q$10,$R$10,Inventory[[#This Row],[Category]]=$Q$11,$R$11,Inventory[[#This Row],[Category]]=$Q$12,$R$12)</f>
        <v>10</v>
      </c>
      <c r="N272" s="44">
        <f>INDEX($Q$9:$R$12,MATCH(Inventory[[#This Row],[Category]],$Q$9:$Q$12,0),2)</f>
        <v>10</v>
      </c>
      <c r="O272" s="45">
        <f>_xlfn.XLOOKUP(Inventory[[#This Row],[Category]],$Q$9:$Q$12,$R$9:$R$12,,0)</f>
        <v>10</v>
      </c>
      <c r="P272" s="34" t="b">
        <f t="shared" si="4"/>
        <v>1</v>
      </c>
      <c r="Q272" s="37"/>
      <c r="R272" s="48"/>
      <c r="S272" s="37"/>
      <c r="U272" s="34"/>
      <c r="V272" s="37"/>
      <c r="AF272" s="46">
        <v>21995</v>
      </c>
    </row>
    <row r="273" spans="1:32" x14ac:dyDescent="0.3">
      <c r="A273" s="53" t="s">
        <v>1086</v>
      </c>
      <c r="B273" s="54" t="s">
        <v>1087</v>
      </c>
      <c r="C273" s="40" t="s">
        <v>28</v>
      </c>
      <c r="D273" s="40">
        <v>32</v>
      </c>
      <c r="E273" s="40" t="s">
        <v>22</v>
      </c>
      <c r="F273" s="41" t="s">
        <v>22</v>
      </c>
      <c r="G273" s="42">
        <v>3136.5</v>
      </c>
      <c r="H273" s="43">
        <f>IF(Inventory[[#This Row],[Premium?]]="Y",Inventory[[#This Row],[Cost Price]]*1.25,Inventory[[#This Row],[Cost Price]]*1.18)</f>
        <v>3701.0699999999997</v>
      </c>
      <c r="I273" s="43" t="b">
        <f>Inventory[[#This Row],[Num In Stock]]&lt;$S$5</f>
        <v>0</v>
      </c>
      <c r="J273" s="43" t="str">
        <f>IF(Inventory[[#This Row],[Num In Stock]]&lt;$S$5,"YES","NO")</f>
        <v>NO</v>
      </c>
      <c r="K273" s="44" t="b">
        <f>AND(Inventory[[#This Row],[Num In Stock]]&lt;$S$5,Inventory[[#This Row],[On Backorder]]&lt;&gt;"Y")</f>
        <v>0</v>
      </c>
      <c r="L273" s="44" t="str">
        <f>IF(Inventory[[#This Row],[Num In Stock]]&lt;$S$5,IF(Inventory[[#This Row],[On Backorder]]="Y","","YES"),"")</f>
        <v/>
      </c>
      <c r="M273" s="44" cm="1">
        <f t="array" ref="M273">_xlfn.IFS(Inventory[[#This Row],[Category]]=$Q$9,$R$9,Inventory[[#This Row],[Category]]=$Q$10,$R$10,Inventory[[#This Row],[Category]]=$Q$11,$R$11,Inventory[[#This Row],[Category]]=$Q$12,$R$12)</f>
        <v>25</v>
      </c>
      <c r="N273" s="44">
        <f>INDEX($Q$9:$R$12,MATCH(Inventory[[#This Row],[Category]],$Q$9:$Q$12,0),2)</f>
        <v>25</v>
      </c>
      <c r="O273" s="45">
        <f>_xlfn.XLOOKUP(Inventory[[#This Row],[Category]],$Q$9:$Q$12,$R$9:$R$12,,0)</f>
        <v>25</v>
      </c>
      <c r="P273" s="34" t="b">
        <f t="shared" si="4"/>
        <v>1</v>
      </c>
      <c r="Q273" s="37"/>
      <c r="R273" s="48"/>
      <c r="S273" s="37"/>
      <c r="U273" s="34"/>
      <c r="V273" s="37"/>
      <c r="AF273" s="46">
        <v>21995</v>
      </c>
    </row>
    <row r="274" spans="1:32" x14ac:dyDescent="0.3">
      <c r="A274" s="53" t="s">
        <v>1084</v>
      </c>
      <c r="B274" s="54" t="s">
        <v>1085</v>
      </c>
      <c r="C274" s="40" t="s">
        <v>24</v>
      </c>
      <c r="D274" s="40">
        <v>15</v>
      </c>
      <c r="E274" s="40" t="s">
        <v>22</v>
      </c>
      <c r="F274" s="41" t="s">
        <v>22</v>
      </c>
      <c r="G274" s="42">
        <v>35799.75</v>
      </c>
      <c r="H274" s="43">
        <f>IF(Inventory[[#This Row],[Premium?]]="Y",Inventory[[#This Row],[Cost Price]]*1.25,Inventory[[#This Row],[Cost Price]]*1.18)</f>
        <v>42243.704999999994</v>
      </c>
      <c r="I274" s="43" t="b">
        <f>Inventory[[#This Row],[Num In Stock]]&lt;$S$5</f>
        <v>0</v>
      </c>
      <c r="J274" s="43" t="str">
        <f>IF(Inventory[[#This Row],[Num In Stock]]&lt;$S$5,"YES","NO")</f>
        <v>NO</v>
      </c>
      <c r="K274" s="44" t="b">
        <f>AND(Inventory[[#This Row],[Num In Stock]]&lt;$S$5,Inventory[[#This Row],[On Backorder]]&lt;&gt;"Y")</f>
        <v>0</v>
      </c>
      <c r="L274" s="44" t="str">
        <f>IF(Inventory[[#This Row],[Num In Stock]]&lt;$S$5,IF(Inventory[[#This Row],[On Backorder]]="Y","","YES"),"")</f>
        <v/>
      </c>
      <c r="M274" s="44" cm="1">
        <f t="array" ref="M274">_xlfn.IFS(Inventory[[#This Row],[Category]]=$Q$9,$R$9,Inventory[[#This Row],[Category]]=$Q$10,$R$10,Inventory[[#This Row],[Category]]=$Q$11,$R$11,Inventory[[#This Row],[Category]]=$Q$12,$R$12)</f>
        <v>10</v>
      </c>
      <c r="N274" s="44">
        <f>INDEX($Q$9:$R$12,MATCH(Inventory[[#This Row],[Category]],$Q$9:$Q$12,0),2)</f>
        <v>10</v>
      </c>
      <c r="O274" s="45">
        <f>_xlfn.XLOOKUP(Inventory[[#This Row],[Category]],$Q$9:$Q$12,$R$9:$R$12,,0)</f>
        <v>10</v>
      </c>
      <c r="P274" s="34" t="b">
        <f t="shared" si="4"/>
        <v>1</v>
      </c>
      <c r="Q274" s="37"/>
      <c r="R274" s="48"/>
      <c r="S274" s="37"/>
      <c r="U274" s="34"/>
      <c r="V274" s="37"/>
      <c r="AF274" s="46">
        <v>21995</v>
      </c>
    </row>
    <row r="275" spans="1:32" x14ac:dyDescent="0.3">
      <c r="A275" s="53" t="s">
        <v>1078</v>
      </c>
      <c r="B275" s="54" t="s">
        <v>1079</v>
      </c>
      <c r="C275" s="40" t="s">
        <v>24</v>
      </c>
      <c r="D275" s="40">
        <v>10</v>
      </c>
      <c r="E275" s="40" t="s">
        <v>22</v>
      </c>
      <c r="F275" s="41" t="s">
        <v>22</v>
      </c>
      <c r="G275" s="42">
        <v>56768.1</v>
      </c>
      <c r="H275" s="43">
        <f>IF(Inventory[[#This Row],[Premium?]]="Y",Inventory[[#This Row],[Cost Price]]*1.25,Inventory[[#This Row],[Cost Price]]*1.18)</f>
        <v>66986.357999999993</v>
      </c>
      <c r="I275" s="43" t="b">
        <f>Inventory[[#This Row],[Num In Stock]]&lt;$S$5</f>
        <v>0</v>
      </c>
      <c r="J275" s="43" t="str">
        <f>IF(Inventory[[#This Row],[Num In Stock]]&lt;$S$5,"YES","NO")</f>
        <v>NO</v>
      </c>
      <c r="K275" s="44" t="b">
        <f>AND(Inventory[[#This Row],[Num In Stock]]&lt;$S$5,Inventory[[#This Row],[On Backorder]]&lt;&gt;"Y")</f>
        <v>0</v>
      </c>
      <c r="L275" s="44" t="str">
        <f>IF(Inventory[[#This Row],[Num In Stock]]&lt;$S$5,IF(Inventory[[#This Row],[On Backorder]]="Y","","YES"),"")</f>
        <v/>
      </c>
      <c r="M275" s="44" cm="1">
        <f t="array" ref="M275">_xlfn.IFS(Inventory[[#This Row],[Category]]=$Q$9,$R$9,Inventory[[#This Row],[Category]]=$Q$10,$R$10,Inventory[[#This Row],[Category]]=$Q$11,$R$11,Inventory[[#This Row],[Category]]=$Q$12,$R$12)</f>
        <v>10</v>
      </c>
      <c r="N275" s="44">
        <f>INDEX($Q$9:$R$12,MATCH(Inventory[[#This Row],[Category]],$Q$9:$Q$12,0),2)</f>
        <v>10</v>
      </c>
      <c r="O275" s="45">
        <f>_xlfn.XLOOKUP(Inventory[[#This Row],[Category]],$Q$9:$Q$12,$R$9:$R$12,,0)</f>
        <v>10</v>
      </c>
      <c r="P275" s="34" t="b">
        <f t="shared" si="4"/>
        <v>1</v>
      </c>
      <c r="Q275" s="37"/>
      <c r="R275" s="48"/>
      <c r="S275" s="37"/>
      <c r="U275" s="34"/>
      <c r="V275" s="37"/>
      <c r="AF275" s="46">
        <v>21995</v>
      </c>
    </row>
    <row r="276" spans="1:32" x14ac:dyDescent="0.3">
      <c r="A276" s="53" t="s">
        <v>1082</v>
      </c>
      <c r="B276" s="54" t="s">
        <v>1083</v>
      </c>
      <c r="C276" s="40" t="s">
        <v>24</v>
      </c>
      <c r="D276" s="40">
        <v>32</v>
      </c>
      <c r="E276" s="40" t="s">
        <v>22</v>
      </c>
      <c r="F276" s="41" t="s">
        <v>22</v>
      </c>
      <c r="G276" s="42">
        <v>23556.9</v>
      </c>
      <c r="H276" s="43">
        <f>IF(Inventory[[#This Row],[Premium?]]="Y",Inventory[[#This Row],[Cost Price]]*1.25,Inventory[[#This Row],[Cost Price]]*1.18)</f>
        <v>27797.142</v>
      </c>
      <c r="I276" s="43" t="b">
        <f>Inventory[[#This Row],[Num In Stock]]&lt;$S$5</f>
        <v>0</v>
      </c>
      <c r="J276" s="43" t="str">
        <f>IF(Inventory[[#This Row],[Num In Stock]]&lt;$S$5,"YES","NO")</f>
        <v>NO</v>
      </c>
      <c r="K276" s="44" t="b">
        <f>AND(Inventory[[#This Row],[Num In Stock]]&lt;$S$5,Inventory[[#This Row],[On Backorder]]&lt;&gt;"Y")</f>
        <v>0</v>
      </c>
      <c r="L276" s="44" t="str">
        <f>IF(Inventory[[#This Row],[Num In Stock]]&lt;$S$5,IF(Inventory[[#This Row],[On Backorder]]="Y","","YES"),"")</f>
        <v/>
      </c>
      <c r="M276" s="44" cm="1">
        <f t="array" ref="M276">_xlfn.IFS(Inventory[[#This Row],[Category]]=$Q$9,$R$9,Inventory[[#This Row],[Category]]=$Q$10,$R$10,Inventory[[#This Row],[Category]]=$Q$11,$R$11,Inventory[[#This Row],[Category]]=$Q$12,$R$12)</f>
        <v>10</v>
      </c>
      <c r="N276" s="44">
        <f>INDEX($Q$9:$R$12,MATCH(Inventory[[#This Row],[Category]],$Q$9:$Q$12,0),2)</f>
        <v>10</v>
      </c>
      <c r="O276" s="45">
        <f>_xlfn.XLOOKUP(Inventory[[#This Row],[Category]],$Q$9:$Q$12,$R$9:$R$12,,0)</f>
        <v>10</v>
      </c>
      <c r="P276" s="34" t="b">
        <f t="shared" si="4"/>
        <v>1</v>
      </c>
      <c r="Q276" s="37"/>
      <c r="R276" s="48"/>
      <c r="S276" s="37"/>
      <c r="U276" s="34"/>
      <c r="V276" s="37"/>
      <c r="AF276" s="46">
        <v>21995</v>
      </c>
    </row>
    <row r="277" spans="1:32" x14ac:dyDescent="0.3">
      <c r="A277" s="53" t="s">
        <v>1074</v>
      </c>
      <c r="B277" s="54" t="s">
        <v>1075</v>
      </c>
      <c r="C277" s="40" t="s">
        <v>24</v>
      </c>
      <c r="D277" s="40">
        <v>28</v>
      </c>
      <c r="E277" s="40" t="s">
        <v>22</v>
      </c>
      <c r="F277" s="41" t="s">
        <v>25</v>
      </c>
      <c r="G277" s="42">
        <v>17612.400000000001</v>
      </c>
      <c r="H277" s="43">
        <f>IF(Inventory[[#This Row],[Premium?]]="Y",Inventory[[#This Row],[Cost Price]]*1.25,Inventory[[#This Row],[Cost Price]]*1.18)</f>
        <v>22015.5</v>
      </c>
      <c r="I277" s="43" t="b">
        <f>Inventory[[#This Row],[Num In Stock]]&lt;$S$5</f>
        <v>0</v>
      </c>
      <c r="J277" s="43" t="str">
        <f>IF(Inventory[[#This Row],[Num In Stock]]&lt;$S$5,"YES","NO")</f>
        <v>NO</v>
      </c>
      <c r="K277" s="44" t="b">
        <f>AND(Inventory[[#This Row],[Num In Stock]]&lt;$S$5,Inventory[[#This Row],[On Backorder]]&lt;&gt;"Y")</f>
        <v>0</v>
      </c>
      <c r="L277" s="44" t="str">
        <f>IF(Inventory[[#This Row],[Num In Stock]]&lt;$S$5,IF(Inventory[[#This Row],[On Backorder]]="Y","","YES"),"")</f>
        <v/>
      </c>
      <c r="M277" s="44" cm="1">
        <f t="array" ref="M277">_xlfn.IFS(Inventory[[#This Row],[Category]]=$Q$9,$R$9,Inventory[[#This Row],[Category]]=$Q$10,$R$10,Inventory[[#This Row],[Category]]=$Q$11,$R$11,Inventory[[#This Row],[Category]]=$Q$12,$R$12)</f>
        <v>10</v>
      </c>
      <c r="N277" s="44">
        <f>INDEX($Q$9:$R$12,MATCH(Inventory[[#This Row],[Category]],$Q$9:$Q$12,0),2)</f>
        <v>10</v>
      </c>
      <c r="O277" s="45">
        <f>_xlfn.XLOOKUP(Inventory[[#This Row],[Category]],$Q$9:$Q$12,$R$9:$R$12,,0)</f>
        <v>10</v>
      </c>
      <c r="P277" s="34" t="b">
        <f t="shared" si="4"/>
        <v>1</v>
      </c>
      <c r="Q277" s="37"/>
      <c r="R277" s="48"/>
      <c r="S277" s="37"/>
      <c r="U277" s="34"/>
      <c r="V277" s="37"/>
      <c r="AF277" s="46">
        <v>21995</v>
      </c>
    </row>
    <row r="278" spans="1:32" x14ac:dyDescent="0.3">
      <c r="A278" s="38" t="s">
        <v>202</v>
      </c>
      <c r="B278" s="39" t="s">
        <v>203</v>
      </c>
      <c r="C278" s="40" t="s">
        <v>29</v>
      </c>
      <c r="D278" s="40">
        <v>16</v>
      </c>
      <c r="E278" s="40" t="s">
        <v>22</v>
      </c>
      <c r="F278" s="41" t="s">
        <v>22</v>
      </c>
      <c r="G278" s="42">
        <v>202.8</v>
      </c>
      <c r="H278" s="43">
        <f>IF(Inventory[[#This Row],[Premium?]]="Y",Inventory[[#This Row],[Cost Price]]*1.25,Inventory[[#This Row],[Cost Price]]*1.18)</f>
        <v>239.304</v>
      </c>
      <c r="I278" s="43" t="b">
        <f>Inventory[[#This Row],[Num In Stock]]&lt;$S$5</f>
        <v>0</v>
      </c>
      <c r="J278" s="43" t="str">
        <f>IF(Inventory[[#This Row],[Num In Stock]]&lt;$S$5,"YES","NO")</f>
        <v>NO</v>
      </c>
      <c r="K278" s="44" t="b">
        <f>AND(Inventory[[#This Row],[Num In Stock]]&lt;$S$5,Inventory[[#This Row],[On Backorder]]&lt;&gt;"Y")</f>
        <v>0</v>
      </c>
      <c r="L278" s="44" t="str">
        <f>IF(Inventory[[#This Row],[Num In Stock]]&lt;$S$5,IF(Inventory[[#This Row],[On Backorder]]="Y","","YES"),"")</f>
        <v/>
      </c>
      <c r="M278" s="44" cm="1">
        <f t="array" ref="M278">_xlfn.IFS(Inventory[[#This Row],[Category]]=$Q$9,$R$9,Inventory[[#This Row],[Category]]=$Q$10,$R$10,Inventory[[#This Row],[Category]]=$Q$11,$R$11,Inventory[[#This Row],[Category]]=$Q$12,$R$12)</f>
        <v>35</v>
      </c>
      <c r="N278" s="44">
        <f>INDEX($Q$9:$R$12,MATCH(Inventory[[#This Row],[Category]],$Q$9:$Q$12,0),2)</f>
        <v>35</v>
      </c>
      <c r="O278" s="45">
        <f>_xlfn.XLOOKUP(Inventory[[#This Row],[Category]],$Q$9:$Q$12,$R$9:$R$12,,0)</f>
        <v>35</v>
      </c>
      <c r="P278" s="34" t="b">
        <f t="shared" si="4"/>
        <v>1</v>
      </c>
      <c r="Q278" s="37"/>
      <c r="R278" s="48"/>
      <c r="S278" s="37"/>
      <c r="U278" s="34"/>
      <c r="V278" s="37"/>
      <c r="AF278" s="46">
        <v>21995</v>
      </c>
    </row>
    <row r="279" spans="1:32" x14ac:dyDescent="0.3">
      <c r="A279" s="55" t="s">
        <v>1090</v>
      </c>
      <c r="B279" s="54" t="s">
        <v>1091</v>
      </c>
      <c r="C279" s="40" t="s">
        <v>28</v>
      </c>
      <c r="D279" s="40">
        <v>8</v>
      </c>
      <c r="E279" s="40" t="s">
        <v>25</v>
      </c>
      <c r="F279" s="41" t="s">
        <v>25</v>
      </c>
      <c r="G279" s="42">
        <v>2559.9</v>
      </c>
      <c r="H279" s="43">
        <f>IF(Inventory[[#This Row],[Premium?]]="Y",Inventory[[#This Row],[Cost Price]]*1.25,Inventory[[#This Row],[Cost Price]]*1.18)</f>
        <v>3199.875</v>
      </c>
      <c r="I279" s="43" t="b">
        <f>Inventory[[#This Row],[Num In Stock]]&lt;$S$5</f>
        <v>1</v>
      </c>
      <c r="J279" s="43" t="str">
        <f>IF(Inventory[[#This Row],[Num In Stock]]&lt;$S$5,"YES","NO")</f>
        <v>YES</v>
      </c>
      <c r="K279" s="44" t="b">
        <f>AND(Inventory[[#This Row],[Num In Stock]]&lt;$S$5,Inventory[[#This Row],[On Backorder]]&lt;&gt;"Y")</f>
        <v>0</v>
      </c>
      <c r="L279" s="44" t="str">
        <f>IF(Inventory[[#This Row],[Num In Stock]]&lt;$S$5,IF(Inventory[[#This Row],[On Backorder]]="Y","","YES"),"")</f>
        <v/>
      </c>
      <c r="M279" s="44" cm="1">
        <f t="array" ref="M279">_xlfn.IFS(Inventory[[#This Row],[Category]]=$Q$9,$R$9,Inventory[[#This Row],[Category]]=$Q$10,$R$10,Inventory[[#This Row],[Category]]=$Q$11,$R$11,Inventory[[#This Row],[Category]]=$Q$12,$R$12)</f>
        <v>25</v>
      </c>
      <c r="N279" s="44">
        <f>INDEX($Q$9:$R$12,MATCH(Inventory[[#This Row],[Category]],$Q$9:$Q$12,0),2)</f>
        <v>25</v>
      </c>
      <c r="O279" s="45">
        <f>_xlfn.XLOOKUP(Inventory[[#This Row],[Category]],$Q$9:$Q$12,$R$9:$R$12,,0)</f>
        <v>25</v>
      </c>
      <c r="P279" s="34" t="b">
        <f t="shared" si="4"/>
        <v>1</v>
      </c>
      <c r="Q279" s="37"/>
      <c r="R279" s="48"/>
      <c r="S279" s="37"/>
      <c r="U279" s="34"/>
      <c r="V279" s="37"/>
      <c r="AF279" s="46">
        <v>21995</v>
      </c>
    </row>
    <row r="280" spans="1:32" x14ac:dyDescent="0.3">
      <c r="A280" s="55" t="s">
        <v>1088</v>
      </c>
      <c r="B280" s="54" t="s">
        <v>1089</v>
      </c>
      <c r="C280" s="40" t="s">
        <v>28</v>
      </c>
      <c r="D280" s="40">
        <v>15</v>
      </c>
      <c r="E280" s="40" t="s">
        <v>22</v>
      </c>
      <c r="F280" s="41" t="s">
        <v>22</v>
      </c>
      <c r="G280" s="42">
        <v>2444.9499999999998</v>
      </c>
      <c r="H280" s="43">
        <f>IF(Inventory[[#This Row],[Premium?]]="Y",Inventory[[#This Row],[Cost Price]]*1.25,Inventory[[#This Row],[Cost Price]]*1.18)</f>
        <v>2885.0409999999997</v>
      </c>
      <c r="I280" s="43" t="b">
        <f>Inventory[[#This Row],[Num In Stock]]&lt;$S$5</f>
        <v>0</v>
      </c>
      <c r="J280" s="43" t="str">
        <f>IF(Inventory[[#This Row],[Num In Stock]]&lt;$S$5,"YES","NO")</f>
        <v>NO</v>
      </c>
      <c r="K280" s="44" t="b">
        <f>AND(Inventory[[#This Row],[Num In Stock]]&lt;$S$5,Inventory[[#This Row],[On Backorder]]&lt;&gt;"Y")</f>
        <v>0</v>
      </c>
      <c r="L280" s="44" t="str">
        <f>IF(Inventory[[#This Row],[Num In Stock]]&lt;$S$5,IF(Inventory[[#This Row],[On Backorder]]="Y","","YES"),"")</f>
        <v/>
      </c>
      <c r="M280" s="44" cm="1">
        <f t="array" ref="M280">_xlfn.IFS(Inventory[[#This Row],[Category]]=$Q$9,$R$9,Inventory[[#This Row],[Category]]=$Q$10,$R$10,Inventory[[#This Row],[Category]]=$Q$11,$R$11,Inventory[[#This Row],[Category]]=$Q$12,$R$12)</f>
        <v>25</v>
      </c>
      <c r="N280" s="44">
        <f>INDEX($Q$9:$R$12,MATCH(Inventory[[#This Row],[Category]],$Q$9:$Q$12,0),2)</f>
        <v>25</v>
      </c>
      <c r="O280" s="45">
        <f>_xlfn.XLOOKUP(Inventory[[#This Row],[Category]],$Q$9:$Q$12,$R$9:$R$12,,0)</f>
        <v>25</v>
      </c>
      <c r="P280" s="34" t="b">
        <f t="shared" si="4"/>
        <v>1</v>
      </c>
      <c r="Q280" s="37"/>
      <c r="R280" s="48"/>
      <c r="S280" s="37"/>
      <c r="U280" s="34"/>
      <c r="V280" s="37"/>
      <c r="AF280" s="46">
        <v>21995</v>
      </c>
    </row>
    <row r="281" spans="1:32" x14ac:dyDescent="0.3">
      <c r="A281" s="55" t="s">
        <v>1092</v>
      </c>
      <c r="B281" s="54" t="s">
        <v>1093</v>
      </c>
      <c r="C281" s="40" t="s">
        <v>27</v>
      </c>
      <c r="D281" s="40">
        <v>27</v>
      </c>
      <c r="E281" s="40" t="s">
        <v>22</v>
      </c>
      <c r="F281" s="41" t="s">
        <v>25</v>
      </c>
      <c r="G281" s="42">
        <v>9410.65</v>
      </c>
      <c r="H281" s="43">
        <f>IF(Inventory[[#This Row],[Premium?]]="Y",Inventory[[#This Row],[Cost Price]]*1.25,Inventory[[#This Row],[Cost Price]]*1.18)</f>
        <v>11763.3125</v>
      </c>
      <c r="I281" s="43" t="b">
        <f>Inventory[[#This Row],[Num In Stock]]&lt;$S$5</f>
        <v>0</v>
      </c>
      <c r="J281" s="43" t="str">
        <f>IF(Inventory[[#This Row],[Num In Stock]]&lt;$S$5,"YES","NO")</f>
        <v>NO</v>
      </c>
      <c r="K281" s="44" t="b">
        <f>AND(Inventory[[#This Row],[Num In Stock]]&lt;$S$5,Inventory[[#This Row],[On Backorder]]&lt;&gt;"Y")</f>
        <v>0</v>
      </c>
      <c r="L281" s="44" t="str">
        <f>IF(Inventory[[#This Row],[Num In Stock]]&lt;$S$5,IF(Inventory[[#This Row],[On Backorder]]="Y","","YES"),"")</f>
        <v/>
      </c>
      <c r="M281" s="44" cm="1">
        <f t="array" ref="M281">_xlfn.IFS(Inventory[[#This Row],[Category]]=$Q$9,$R$9,Inventory[[#This Row],[Category]]=$Q$10,$R$10,Inventory[[#This Row],[Category]]=$Q$11,$R$11,Inventory[[#This Row],[Category]]=$Q$12,$R$12)</f>
        <v>15</v>
      </c>
      <c r="N281" s="44">
        <f>INDEX($Q$9:$R$12,MATCH(Inventory[[#This Row],[Category]],$Q$9:$Q$12,0),2)</f>
        <v>15</v>
      </c>
      <c r="O281" s="45">
        <f>_xlfn.XLOOKUP(Inventory[[#This Row],[Category]],$Q$9:$Q$12,$R$9:$R$12,,0)</f>
        <v>15</v>
      </c>
      <c r="P281" s="34" t="b">
        <f t="shared" si="4"/>
        <v>1</v>
      </c>
      <c r="Q281" s="37"/>
      <c r="R281" s="48"/>
      <c r="S281" s="37"/>
      <c r="U281" s="34"/>
      <c r="V281" s="37"/>
      <c r="AF281" s="46">
        <v>21995</v>
      </c>
    </row>
    <row r="282" spans="1:32" x14ac:dyDescent="0.3">
      <c r="A282" s="38" t="s">
        <v>1064</v>
      </c>
      <c r="B282" s="39" t="s">
        <v>1065</v>
      </c>
      <c r="C282" s="40" t="s">
        <v>28</v>
      </c>
      <c r="D282" s="40">
        <v>30</v>
      </c>
      <c r="E282" s="40" t="s">
        <v>22</v>
      </c>
      <c r="F282" s="41" t="s">
        <v>25</v>
      </c>
      <c r="G282" s="42">
        <v>2348.65</v>
      </c>
      <c r="H282" s="43">
        <f>IF(Inventory[[#This Row],[Premium?]]="Y",Inventory[[#This Row],[Cost Price]]*1.25,Inventory[[#This Row],[Cost Price]]*1.18)</f>
        <v>2935.8125</v>
      </c>
      <c r="I282" s="43" t="b">
        <f>Inventory[[#This Row],[Num In Stock]]&lt;$S$5</f>
        <v>0</v>
      </c>
      <c r="J282" s="43" t="str">
        <f>IF(Inventory[[#This Row],[Num In Stock]]&lt;$S$5,"YES","NO")</f>
        <v>NO</v>
      </c>
      <c r="K282" s="44" t="b">
        <f>AND(Inventory[[#This Row],[Num In Stock]]&lt;$S$5,Inventory[[#This Row],[On Backorder]]&lt;&gt;"Y")</f>
        <v>0</v>
      </c>
      <c r="L282" s="44" t="str">
        <f>IF(Inventory[[#This Row],[Num In Stock]]&lt;$S$5,IF(Inventory[[#This Row],[On Backorder]]="Y","","YES"),"")</f>
        <v/>
      </c>
      <c r="M282" s="44" cm="1">
        <f t="array" ref="M282">_xlfn.IFS(Inventory[[#This Row],[Category]]=$Q$9,$R$9,Inventory[[#This Row],[Category]]=$Q$10,$R$10,Inventory[[#This Row],[Category]]=$Q$11,$R$11,Inventory[[#This Row],[Category]]=$Q$12,$R$12)</f>
        <v>25</v>
      </c>
      <c r="N282" s="44">
        <f>INDEX($Q$9:$R$12,MATCH(Inventory[[#This Row],[Category]],$Q$9:$Q$12,0),2)</f>
        <v>25</v>
      </c>
      <c r="O282" s="45">
        <f>_xlfn.XLOOKUP(Inventory[[#This Row],[Category]],$Q$9:$Q$12,$R$9:$R$12,,0)</f>
        <v>25</v>
      </c>
      <c r="P282" s="34" t="b">
        <f t="shared" si="4"/>
        <v>1</v>
      </c>
      <c r="Q282" s="37"/>
      <c r="R282" s="48"/>
      <c r="S282" s="37"/>
      <c r="U282" s="34"/>
      <c r="V282" s="37"/>
      <c r="AF282" s="46">
        <v>21995</v>
      </c>
    </row>
    <row r="283" spans="1:32" x14ac:dyDescent="0.3">
      <c r="A283" s="38" t="s">
        <v>716</v>
      </c>
      <c r="B283" s="39" t="s">
        <v>717</v>
      </c>
      <c r="C283" s="40" t="s">
        <v>24</v>
      </c>
      <c r="D283" s="40">
        <v>5</v>
      </c>
      <c r="E283" s="40" t="s">
        <v>22</v>
      </c>
      <c r="F283" s="41" t="s">
        <v>22</v>
      </c>
      <c r="G283" s="42">
        <v>11434.8</v>
      </c>
      <c r="H283" s="43">
        <f>IF(Inventory[[#This Row],[Premium?]]="Y",Inventory[[#This Row],[Cost Price]]*1.25,Inventory[[#This Row],[Cost Price]]*1.18)</f>
        <v>13493.063999999998</v>
      </c>
      <c r="I283" s="43" t="b">
        <f>Inventory[[#This Row],[Num In Stock]]&lt;$S$5</f>
        <v>1</v>
      </c>
      <c r="J283" s="43" t="str">
        <f>IF(Inventory[[#This Row],[Num In Stock]]&lt;$S$5,"YES","NO")</f>
        <v>YES</v>
      </c>
      <c r="K283" s="44" t="b">
        <f>AND(Inventory[[#This Row],[Num In Stock]]&lt;$S$5,Inventory[[#This Row],[On Backorder]]&lt;&gt;"Y")</f>
        <v>1</v>
      </c>
      <c r="L283" s="44" t="str">
        <f>IF(Inventory[[#This Row],[Num In Stock]]&lt;$S$5,IF(Inventory[[#This Row],[On Backorder]]="Y","","YES"),"")</f>
        <v>YES</v>
      </c>
      <c r="M283" s="44" cm="1">
        <f t="array" ref="M283">_xlfn.IFS(Inventory[[#This Row],[Category]]=$Q$9,$R$9,Inventory[[#This Row],[Category]]=$Q$10,$R$10,Inventory[[#This Row],[Category]]=$Q$11,$R$11,Inventory[[#This Row],[Category]]=$Q$12,$R$12)</f>
        <v>10</v>
      </c>
      <c r="N283" s="44">
        <f>INDEX($Q$9:$R$12,MATCH(Inventory[[#This Row],[Category]],$Q$9:$Q$12,0),2)</f>
        <v>10</v>
      </c>
      <c r="O283" s="45">
        <f>_xlfn.XLOOKUP(Inventory[[#This Row],[Category]],$Q$9:$Q$12,$R$9:$R$12,,0)</f>
        <v>10</v>
      </c>
      <c r="P283" s="34" t="b">
        <f t="shared" si="4"/>
        <v>1</v>
      </c>
      <c r="Q283" s="37"/>
      <c r="R283" s="48"/>
      <c r="S283" s="37"/>
      <c r="U283" s="34"/>
      <c r="V283" s="37"/>
      <c r="AF283" s="46">
        <v>21995</v>
      </c>
    </row>
    <row r="284" spans="1:32" x14ac:dyDescent="0.3">
      <c r="A284" s="38" t="s">
        <v>714</v>
      </c>
      <c r="B284" s="39" t="s">
        <v>715</v>
      </c>
      <c r="C284" s="40" t="s">
        <v>28</v>
      </c>
      <c r="D284" s="40">
        <v>27</v>
      </c>
      <c r="E284" s="40" t="s">
        <v>22</v>
      </c>
      <c r="F284" s="41" t="s">
        <v>22</v>
      </c>
      <c r="G284" s="42">
        <v>3393.85</v>
      </c>
      <c r="H284" s="43">
        <f>IF(Inventory[[#This Row],[Premium?]]="Y",Inventory[[#This Row],[Cost Price]]*1.25,Inventory[[#This Row],[Cost Price]]*1.18)</f>
        <v>4004.7429999999995</v>
      </c>
      <c r="I284" s="43" t="b">
        <f>Inventory[[#This Row],[Num In Stock]]&lt;$S$5</f>
        <v>0</v>
      </c>
      <c r="J284" s="43" t="str">
        <f>IF(Inventory[[#This Row],[Num In Stock]]&lt;$S$5,"YES","NO")</f>
        <v>NO</v>
      </c>
      <c r="K284" s="44" t="b">
        <f>AND(Inventory[[#This Row],[Num In Stock]]&lt;$S$5,Inventory[[#This Row],[On Backorder]]&lt;&gt;"Y")</f>
        <v>0</v>
      </c>
      <c r="L284" s="44" t="str">
        <f>IF(Inventory[[#This Row],[Num In Stock]]&lt;$S$5,IF(Inventory[[#This Row],[On Backorder]]="Y","","YES"),"")</f>
        <v/>
      </c>
      <c r="M284" s="44" cm="1">
        <f t="array" ref="M284">_xlfn.IFS(Inventory[[#This Row],[Category]]=$Q$9,$R$9,Inventory[[#This Row],[Category]]=$Q$10,$R$10,Inventory[[#This Row],[Category]]=$Q$11,$R$11,Inventory[[#This Row],[Category]]=$Q$12,$R$12)</f>
        <v>25</v>
      </c>
      <c r="N284" s="44">
        <f>INDEX($Q$9:$R$12,MATCH(Inventory[[#This Row],[Category]],$Q$9:$Q$12,0),2)</f>
        <v>25</v>
      </c>
      <c r="O284" s="45">
        <f>_xlfn.XLOOKUP(Inventory[[#This Row],[Category]],$Q$9:$Q$12,$R$9:$R$12,,0)</f>
        <v>25</v>
      </c>
      <c r="P284" s="34" t="b">
        <f t="shared" si="4"/>
        <v>1</v>
      </c>
      <c r="Q284" s="37"/>
      <c r="R284" s="48"/>
      <c r="S284" s="37"/>
      <c r="U284" s="34"/>
      <c r="V284" s="37"/>
      <c r="AF284" s="46">
        <v>21995</v>
      </c>
    </row>
    <row r="285" spans="1:32" x14ac:dyDescent="0.3">
      <c r="A285" s="38" t="s">
        <v>720</v>
      </c>
      <c r="B285" s="39" t="s">
        <v>721</v>
      </c>
      <c r="C285" s="40" t="s">
        <v>24</v>
      </c>
      <c r="D285" s="40">
        <v>32</v>
      </c>
      <c r="E285" s="40" t="s">
        <v>22</v>
      </c>
      <c r="F285" s="41" t="s">
        <v>25</v>
      </c>
      <c r="G285" s="42">
        <v>11654.7</v>
      </c>
      <c r="H285" s="43">
        <f>IF(Inventory[[#This Row],[Premium?]]="Y",Inventory[[#This Row],[Cost Price]]*1.25,Inventory[[#This Row],[Cost Price]]*1.18)</f>
        <v>14568.375</v>
      </c>
      <c r="I285" s="43" t="b">
        <f>Inventory[[#This Row],[Num In Stock]]&lt;$S$5</f>
        <v>0</v>
      </c>
      <c r="J285" s="43" t="str">
        <f>IF(Inventory[[#This Row],[Num In Stock]]&lt;$S$5,"YES","NO")</f>
        <v>NO</v>
      </c>
      <c r="K285" s="44" t="b">
        <f>AND(Inventory[[#This Row],[Num In Stock]]&lt;$S$5,Inventory[[#This Row],[On Backorder]]&lt;&gt;"Y")</f>
        <v>0</v>
      </c>
      <c r="L285" s="44" t="str">
        <f>IF(Inventory[[#This Row],[Num In Stock]]&lt;$S$5,IF(Inventory[[#This Row],[On Backorder]]="Y","","YES"),"")</f>
        <v/>
      </c>
      <c r="M285" s="44" cm="1">
        <f t="array" ref="M285">_xlfn.IFS(Inventory[[#This Row],[Category]]=$Q$9,$R$9,Inventory[[#This Row],[Category]]=$Q$10,$R$10,Inventory[[#This Row],[Category]]=$Q$11,$R$11,Inventory[[#This Row],[Category]]=$Q$12,$R$12)</f>
        <v>10</v>
      </c>
      <c r="N285" s="44">
        <f>INDEX($Q$9:$R$12,MATCH(Inventory[[#This Row],[Category]],$Q$9:$Q$12,0),2)</f>
        <v>10</v>
      </c>
      <c r="O285" s="45">
        <f>_xlfn.XLOOKUP(Inventory[[#This Row],[Category]],$Q$9:$Q$12,$R$9:$R$12,,0)</f>
        <v>10</v>
      </c>
      <c r="P285" s="34" t="b">
        <f t="shared" si="4"/>
        <v>1</v>
      </c>
      <c r="Q285" s="37"/>
      <c r="R285" s="48"/>
      <c r="S285" s="37"/>
      <c r="U285" s="34"/>
      <c r="V285" s="37"/>
      <c r="AF285" s="46">
        <v>21995</v>
      </c>
    </row>
    <row r="286" spans="1:32" x14ac:dyDescent="0.3">
      <c r="A286" s="38" t="s">
        <v>718</v>
      </c>
      <c r="B286" s="39" t="s">
        <v>719</v>
      </c>
      <c r="C286" s="40" t="s">
        <v>24</v>
      </c>
      <c r="D286" s="40">
        <v>13</v>
      </c>
      <c r="E286" s="40" t="s">
        <v>22</v>
      </c>
      <c r="F286" s="41" t="s">
        <v>25</v>
      </c>
      <c r="G286" s="42">
        <v>11324.85</v>
      </c>
      <c r="H286" s="43">
        <f>IF(Inventory[[#This Row],[Premium?]]="Y",Inventory[[#This Row],[Cost Price]]*1.25,Inventory[[#This Row],[Cost Price]]*1.18)</f>
        <v>14156.0625</v>
      </c>
      <c r="I286" s="43" t="b">
        <f>Inventory[[#This Row],[Num In Stock]]&lt;$S$5</f>
        <v>0</v>
      </c>
      <c r="J286" s="43" t="str">
        <f>IF(Inventory[[#This Row],[Num In Stock]]&lt;$S$5,"YES","NO")</f>
        <v>NO</v>
      </c>
      <c r="K286" s="44" t="b">
        <f>AND(Inventory[[#This Row],[Num In Stock]]&lt;$S$5,Inventory[[#This Row],[On Backorder]]&lt;&gt;"Y")</f>
        <v>0</v>
      </c>
      <c r="L286" s="44" t="str">
        <f>IF(Inventory[[#This Row],[Num In Stock]]&lt;$S$5,IF(Inventory[[#This Row],[On Backorder]]="Y","","YES"),"")</f>
        <v/>
      </c>
      <c r="M286" s="44" cm="1">
        <f t="array" ref="M286">_xlfn.IFS(Inventory[[#This Row],[Category]]=$Q$9,$R$9,Inventory[[#This Row],[Category]]=$Q$10,$R$10,Inventory[[#This Row],[Category]]=$Q$11,$R$11,Inventory[[#This Row],[Category]]=$Q$12,$R$12)</f>
        <v>10</v>
      </c>
      <c r="N286" s="44">
        <f>INDEX($Q$9:$R$12,MATCH(Inventory[[#This Row],[Category]],$Q$9:$Q$12,0),2)</f>
        <v>10</v>
      </c>
      <c r="O286" s="45">
        <f>_xlfn.XLOOKUP(Inventory[[#This Row],[Category]],$Q$9:$Q$12,$R$9:$R$12,,0)</f>
        <v>10</v>
      </c>
      <c r="P286" s="34" t="b">
        <f t="shared" si="4"/>
        <v>1</v>
      </c>
      <c r="Q286" s="37"/>
      <c r="R286" s="48"/>
      <c r="S286" s="37"/>
      <c r="U286" s="34"/>
      <c r="V286" s="37"/>
      <c r="AF286" s="46">
        <v>21995</v>
      </c>
    </row>
    <row r="287" spans="1:32" x14ac:dyDescent="0.3">
      <c r="A287" s="38" t="s">
        <v>722</v>
      </c>
      <c r="B287" s="39" t="s">
        <v>723</v>
      </c>
      <c r="C287" s="40" t="s">
        <v>28</v>
      </c>
      <c r="D287" s="40">
        <v>1</v>
      </c>
      <c r="E287" s="40" t="s">
        <v>22</v>
      </c>
      <c r="F287" s="41" t="s">
        <v>25</v>
      </c>
      <c r="G287" s="42">
        <v>2260.85</v>
      </c>
      <c r="H287" s="43">
        <f>IF(Inventory[[#This Row],[Premium?]]="Y",Inventory[[#This Row],[Cost Price]]*1.25,Inventory[[#This Row],[Cost Price]]*1.18)</f>
        <v>2826.0625</v>
      </c>
      <c r="I287" s="43" t="b">
        <f>Inventory[[#This Row],[Num In Stock]]&lt;$S$5</f>
        <v>1</v>
      </c>
      <c r="J287" s="43" t="str">
        <f>IF(Inventory[[#This Row],[Num In Stock]]&lt;$S$5,"YES","NO")</f>
        <v>YES</v>
      </c>
      <c r="K287" s="44" t="b">
        <f>AND(Inventory[[#This Row],[Num In Stock]]&lt;$S$5,Inventory[[#This Row],[On Backorder]]&lt;&gt;"Y")</f>
        <v>1</v>
      </c>
      <c r="L287" s="44" t="str">
        <f>IF(Inventory[[#This Row],[Num In Stock]]&lt;$S$5,IF(Inventory[[#This Row],[On Backorder]]="Y","","YES"),"")</f>
        <v>YES</v>
      </c>
      <c r="M287" s="44" cm="1">
        <f t="array" ref="M287">_xlfn.IFS(Inventory[[#This Row],[Category]]=$Q$9,$R$9,Inventory[[#This Row],[Category]]=$Q$10,$R$10,Inventory[[#This Row],[Category]]=$Q$11,$R$11,Inventory[[#This Row],[Category]]=$Q$12,$R$12)</f>
        <v>25</v>
      </c>
      <c r="N287" s="44">
        <f>INDEX($Q$9:$R$12,MATCH(Inventory[[#This Row],[Category]],$Q$9:$Q$12,0),2)</f>
        <v>25</v>
      </c>
      <c r="O287" s="45">
        <f>_xlfn.XLOOKUP(Inventory[[#This Row],[Category]],$Q$9:$Q$12,$R$9:$R$12,,0)</f>
        <v>25</v>
      </c>
      <c r="P287" s="34" t="b">
        <f t="shared" si="4"/>
        <v>1</v>
      </c>
      <c r="Q287" s="37"/>
      <c r="R287" s="48"/>
      <c r="S287" s="37"/>
      <c r="U287" s="34"/>
      <c r="V287" s="37"/>
      <c r="AF287" s="46">
        <v>21995</v>
      </c>
    </row>
    <row r="288" spans="1:32" x14ac:dyDescent="0.3">
      <c r="A288" s="38" t="s">
        <v>438</v>
      </c>
      <c r="B288" s="39" t="s">
        <v>439</v>
      </c>
      <c r="C288" s="40" t="s">
        <v>27</v>
      </c>
      <c r="D288" s="40">
        <v>24</v>
      </c>
      <c r="E288" s="40" t="s">
        <v>22</v>
      </c>
      <c r="F288" s="41" t="s">
        <v>22</v>
      </c>
      <c r="G288" s="42">
        <v>6226.35</v>
      </c>
      <c r="H288" s="43">
        <f>IF(Inventory[[#This Row],[Premium?]]="Y",Inventory[[#This Row],[Cost Price]]*1.25,Inventory[[#This Row],[Cost Price]]*1.18)</f>
        <v>7347.0929999999998</v>
      </c>
      <c r="I288" s="43" t="b">
        <f>Inventory[[#This Row],[Num In Stock]]&lt;$S$5</f>
        <v>0</v>
      </c>
      <c r="J288" s="43" t="str">
        <f>IF(Inventory[[#This Row],[Num In Stock]]&lt;$S$5,"YES","NO")</f>
        <v>NO</v>
      </c>
      <c r="K288" s="44" t="b">
        <f>AND(Inventory[[#This Row],[Num In Stock]]&lt;$S$5,Inventory[[#This Row],[On Backorder]]&lt;&gt;"Y")</f>
        <v>0</v>
      </c>
      <c r="L288" s="44" t="str">
        <f>IF(Inventory[[#This Row],[Num In Stock]]&lt;$S$5,IF(Inventory[[#This Row],[On Backorder]]="Y","","YES"),"")</f>
        <v/>
      </c>
      <c r="M288" s="44" cm="1">
        <f t="array" ref="M288">_xlfn.IFS(Inventory[[#This Row],[Category]]=$Q$9,$R$9,Inventory[[#This Row],[Category]]=$Q$10,$R$10,Inventory[[#This Row],[Category]]=$Q$11,$R$11,Inventory[[#This Row],[Category]]=$Q$12,$R$12)</f>
        <v>15</v>
      </c>
      <c r="N288" s="44">
        <f>INDEX($Q$9:$R$12,MATCH(Inventory[[#This Row],[Category]],$Q$9:$Q$12,0),2)</f>
        <v>15</v>
      </c>
      <c r="O288" s="45">
        <f>_xlfn.XLOOKUP(Inventory[[#This Row],[Category]],$Q$9:$Q$12,$R$9:$R$12,,0)</f>
        <v>15</v>
      </c>
      <c r="P288" s="34" t="b">
        <f t="shared" si="4"/>
        <v>1</v>
      </c>
      <c r="Q288" s="37"/>
      <c r="R288" s="48"/>
      <c r="S288" s="37"/>
      <c r="U288" s="34"/>
      <c r="V288" s="37"/>
      <c r="AF288" s="46">
        <v>21995</v>
      </c>
    </row>
    <row r="289" spans="1:32" x14ac:dyDescent="0.3">
      <c r="A289" s="38" t="s">
        <v>179</v>
      </c>
      <c r="B289" s="39" t="s">
        <v>178</v>
      </c>
      <c r="C289" s="40" t="s">
        <v>27</v>
      </c>
      <c r="D289" s="40">
        <v>15</v>
      </c>
      <c r="E289" s="40" t="s">
        <v>22</v>
      </c>
      <c r="F289" s="41" t="s">
        <v>22</v>
      </c>
      <c r="G289" s="42">
        <v>6347.25</v>
      </c>
      <c r="H289" s="43">
        <f>IF(Inventory[[#This Row],[Premium?]]="Y",Inventory[[#This Row],[Cost Price]]*1.25,Inventory[[#This Row],[Cost Price]]*1.18)</f>
        <v>7489.7549999999992</v>
      </c>
      <c r="I289" s="43" t="b">
        <f>Inventory[[#This Row],[Num In Stock]]&lt;$S$5</f>
        <v>0</v>
      </c>
      <c r="J289" s="43" t="str">
        <f>IF(Inventory[[#This Row],[Num In Stock]]&lt;$S$5,"YES","NO")</f>
        <v>NO</v>
      </c>
      <c r="K289" s="44" t="b">
        <f>AND(Inventory[[#This Row],[Num In Stock]]&lt;$S$5,Inventory[[#This Row],[On Backorder]]&lt;&gt;"Y")</f>
        <v>0</v>
      </c>
      <c r="L289" s="44" t="str">
        <f>IF(Inventory[[#This Row],[Num In Stock]]&lt;$S$5,IF(Inventory[[#This Row],[On Backorder]]="Y","","YES"),"")</f>
        <v/>
      </c>
      <c r="M289" s="44" cm="1">
        <f t="array" ref="M289">_xlfn.IFS(Inventory[[#This Row],[Category]]=$Q$9,$R$9,Inventory[[#This Row],[Category]]=$Q$10,$R$10,Inventory[[#This Row],[Category]]=$Q$11,$R$11,Inventory[[#This Row],[Category]]=$Q$12,$R$12)</f>
        <v>15</v>
      </c>
      <c r="N289" s="44">
        <f>INDEX($Q$9:$R$12,MATCH(Inventory[[#This Row],[Category]],$Q$9:$Q$12,0),2)</f>
        <v>15</v>
      </c>
      <c r="O289" s="45">
        <f>_xlfn.XLOOKUP(Inventory[[#This Row],[Category]],$Q$9:$Q$12,$R$9:$R$12,,0)</f>
        <v>15</v>
      </c>
      <c r="P289" s="34" t="b">
        <f t="shared" si="4"/>
        <v>1</v>
      </c>
      <c r="Q289" s="37"/>
      <c r="R289" s="48"/>
      <c r="S289" s="37"/>
      <c r="U289" s="34"/>
      <c r="V289" s="37"/>
      <c r="AF289" s="46">
        <v>21995</v>
      </c>
    </row>
    <row r="290" spans="1:32" x14ac:dyDescent="0.3">
      <c r="A290" s="38" t="s">
        <v>180</v>
      </c>
      <c r="B290" s="39" t="s">
        <v>181</v>
      </c>
      <c r="C290" s="40" t="s">
        <v>24</v>
      </c>
      <c r="D290" s="40">
        <v>11</v>
      </c>
      <c r="E290" s="40" t="s">
        <v>22</v>
      </c>
      <c r="F290" s="41" t="s">
        <v>25</v>
      </c>
      <c r="G290" s="42">
        <v>11434.8</v>
      </c>
      <c r="H290" s="43">
        <f>IF(Inventory[[#This Row],[Premium?]]="Y",Inventory[[#This Row],[Cost Price]]*1.25,Inventory[[#This Row],[Cost Price]]*1.18)</f>
        <v>14293.5</v>
      </c>
      <c r="I290" s="43" t="b">
        <f>Inventory[[#This Row],[Num In Stock]]&lt;$S$5</f>
        <v>0</v>
      </c>
      <c r="J290" s="43" t="str">
        <f>IF(Inventory[[#This Row],[Num In Stock]]&lt;$S$5,"YES","NO")</f>
        <v>NO</v>
      </c>
      <c r="K290" s="44" t="b">
        <f>AND(Inventory[[#This Row],[Num In Stock]]&lt;$S$5,Inventory[[#This Row],[On Backorder]]&lt;&gt;"Y")</f>
        <v>0</v>
      </c>
      <c r="L290" s="44" t="str">
        <f>IF(Inventory[[#This Row],[Num In Stock]]&lt;$S$5,IF(Inventory[[#This Row],[On Backorder]]="Y","","YES"),"")</f>
        <v/>
      </c>
      <c r="M290" s="44" cm="1">
        <f t="array" ref="M290">_xlfn.IFS(Inventory[[#This Row],[Category]]=$Q$9,$R$9,Inventory[[#This Row],[Category]]=$Q$10,$R$10,Inventory[[#This Row],[Category]]=$Q$11,$R$11,Inventory[[#This Row],[Category]]=$Q$12,$R$12)</f>
        <v>10</v>
      </c>
      <c r="N290" s="44">
        <f>INDEX($Q$9:$R$12,MATCH(Inventory[[#This Row],[Category]],$Q$9:$Q$12,0),2)</f>
        <v>10</v>
      </c>
      <c r="O290" s="45">
        <f>_xlfn.XLOOKUP(Inventory[[#This Row],[Category]],$Q$9:$Q$12,$R$9:$R$12,,0)</f>
        <v>10</v>
      </c>
      <c r="P290" s="34" t="b">
        <f t="shared" si="4"/>
        <v>1</v>
      </c>
      <c r="Q290" s="37"/>
      <c r="R290" s="48"/>
      <c r="S290" s="37"/>
      <c r="U290" s="34"/>
      <c r="V290" s="37"/>
      <c r="AF290" s="46">
        <v>21995</v>
      </c>
    </row>
    <row r="291" spans="1:32" x14ac:dyDescent="0.3">
      <c r="A291" s="38" t="s">
        <v>440</v>
      </c>
      <c r="B291" s="39" t="s">
        <v>441</v>
      </c>
      <c r="C291" s="40" t="s">
        <v>24</v>
      </c>
      <c r="D291" s="40">
        <v>30</v>
      </c>
      <c r="E291" s="40" t="s">
        <v>22</v>
      </c>
      <c r="F291" s="41" t="s">
        <v>22</v>
      </c>
      <c r="G291" s="42">
        <v>11764.65</v>
      </c>
      <c r="H291" s="43">
        <f>IF(Inventory[[#This Row],[Premium?]]="Y",Inventory[[#This Row],[Cost Price]]*1.25,Inventory[[#This Row],[Cost Price]]*1.18)</f>
        <v>13882.286999999998</v>
      </c>
      <c r="I291" s="43" t="b">
        <f>Inventory[[#This Row],[Num In Stock]]&lt;$S$5</f>
        <v>0</v>
      </c>
      <c r="J291" s="43" t="str">
        <f>IF(Inventory[[#This Row],[Num In Stock]]&lt;$S$5,"YES","NO")</f>
        <v>NO</v>
      </c>
      <c r="K291" s="44" t="b">
        <f>AND(Inventory[[#This Row],[Num In Stock]]&lt;$S$5,Inventory[[#This Row],[On Backorder]]&lt;&gt;"Y")</f>
        <v>0</v>
      </c>
      <c r="L291" s="44" t="str">
        <f>IF(Inventory[[#This Row],[Num In Stock]]&lt;$S$5,IF(Inventory[[#This Row],[On Backorder]]="Y","","YES"),"")</f>
        <v/>
      </c>
      <c r="M291" s="44" cm="1">
        <f t="array" ref="M291">_xlfn.IFS(Inventory[[#This Row],[Category]]=$Q$9,$R$9,Inventory[[#This Row],[Category]]=$Q$10,$R$10,Inventory[[#This Row],[Category]]=$Q$11,$R$11,Inventory[[#This Row],[Category]]=$Q$12,$R$12)</f>
        <v>10</v>
      </c>
      <c r="N291" s="44">
        <f>INDEX($Q$9:$R$12,MATCH(Inventory[[#This Row],[Category]],$Q$9:$Q$12,0),2)</f>
        <v>10</v>
      </c>
      <c r="O291" s="45">
        <f>_xlfn.XLOOKUP(Inventory[[#This Row],[Category]],$Q$9:$Q$12,$R$9:$R$12,,0)</f>
        <v>10</v>
      </c>
      <c r="P291" s="34" t="b">
        <f t="shared" si="4"/>
        <v>1</v>
      </c>
      <c r="Q291" s="37"/>
      <c r="R291" s="48"/>
      <c r="S291" s="37"/>
      <c r="U291" s="34"/>
      <c r="V291" s="37"/>
      <c r="AF291" s="46">
        <v>21995</v>
      </c>
    </row>
    <row r="292" spans="1:32" x14ac:dyDescent="0.3">
      <c r="A292" s="38" t="s">
        <v>464</v>
      </c>
      <c r="B292" s="39" t="s">
        <v>465</v>
      </c>
      <c r="C292" s="40" t="s">
        <v>27</v>
      </c>
      <c r="D292" s="40">
        <v>28</v>
      </c>
      <c r="E292" s="40" t="s">
        <v>22</v>
      </c>
      <c r="F292" s="41" t="s">
        <v>25</v>
      </c>
      <c r="G292" s="42">
        <v>6990.7</v>
      </c>
      <c r="H292" s="43">
        <f>IF(Inventory[[#This Row],[Premium?]]="Y",Inventory[[#This Row],[Cost Price]]*1.25,Inventory[[#This Row],[Cost Price]]*1.18)</f>
        <v>8738.375</v>
      </c>
      <c r="I292" s="43" t="b">
        <f>Inventory[[#This Row],[Num In Stock]]&lt;$S$5</f>
        <v>0</v>
      </c>
      <c r="J292" s="43" t="str">
        <f>IF(Inventory[[#This Row],[Num In Stock]]&lt;$S$5,"YES","NO")</f>
        <v>NO</v>
      </c>
      <c r="K292" s="44" t="b">
        <f>AND(Inventory[[#This Row],[Num In Stock]]&lt;$S$5,Inventory[[#This Row],[On Backorder]]&lt;&gt;"Y")</f>
        <v>0</v>
      </c>
      <c r="L292" s="44" t="str">
        <f>IF(Inventory[[#This Row],[Num In Stock]]&lt;$S$5,IF(Inventory[[#This Row],[On Backorder]]="Y","","YES"),"")</f>
        <v/>
      </c>
      <c r="M292" s="44" cm="1">
        <f t="array" ref="M292">_xlfn.IFS(Inventory[[#This Row],[Category]]=$Q$9,$R$9,Inventory[[#This Row],[Category]]=$Q$10,$R$10,Inventory[[#This Row],[Category]]=$Q$11,$R$11,Inventory[[#This Row],[Category]]=$Q$12,$R$12)</f>
        <v>15</v>
      </c>
      <c r="N292" s="44">
        <f>INDEX($Q$9:$R$12,MATCH(Inventory[[#This Row],[Category]],$Q$9:$Q$12,0),2)</f>
        <v>15</v>
      </c>
      <c r="O292" s="45">
        <f>_xlfn.XLOOKUP(Inventory[[#This Row],[Category]],$Q$9:$Q$12,$R$9:$R$12,,0)</f>
        <v>15</v>
      </c>
      <c r="P292" s="34" t="b">
        <f t="shared" si="4"/>
        <v>1</v>
      </c>
      <c r="Q292" s="37"/>
      <c r="R292" s="48"/>
      <c r="S292" s="37"/>
      <c r="U292" s="34"/>
      <c r="V292" s="37"/>
      <c r="AF292" s="46">
        <v>21995</v>
      </c>
    </row>
    <row r="293" spans="1:32" x14ac:dyDescent="0.3">
      <c r="A293" s="38" t="s">
        <v>504</v>
      </c>
      <c r="B293" s="39" t="s">
        <v>505</v>
      </c>
      <c r="C293" s="40" t="s">
        <v>24</v>
      </c>
      <c r="D293" s="40">
        <v>2</v>
      </c>
      <c r="E293" s="40" t="s">
        <v>25</v>
      </c>
      <c r="F293" s="41" t="s">
        <v>25</v>
      </c>
      <c r="G293" s="42">
        <v>14118.65</v>
      </c>
      <c r="H293" s="43">
        <f>IF(Inventory[[#This Row],[Premium?]]="Y",Inventory[[#This Row],[Cost Price]]*1.25,Inventory[[#This Row],[Cost Price]]*1.18)</f>
        <v>17648.3125</v>
      </c>
      <c r="I293" s="43" t="b">
        <f>Inventory[[#This Row],[Num In Stock]]&lt;$S$5</f>
        <v>1</v>
      </c>
      <c r="J293" s="43" t="str">
        <f>IF(Inventory[[#This Row],[Num In Stock]]&lt;$S$5,"YES","NO")</f>
        <v>YES</v>
      </c>
      <c r="K293" s="44" t="b">
        <f>AND(Inventory[[#This Row],[Num In Stock]]&lt;$S$5,Inventory[[#This Row],[On Backorder]]&lt;&gt;"Y")</f>
        <v>0</v>
      </c>
      <c r="L293" s="44" t="str">
        <f>IF(Inventory[[#This Row],[Num In Stock]]&lt;$S$5,IF(Inventory[[#This Row],[On Backorder]]="Y","","YES"),"")</f>
        <v/>
      </c>
      <c r="M293" s="44" cm="1">
        <f t="array" ref="M293">_xlfn.IFS(Inventory[[#This Row],[Category]]=$Q$9,$R$9,Inventory[[#This Row],[Category]]=$Q$10,$R$10,Inventory[[#This Row],[Category]]=$Q$11,$R$11,Inventory[[#This Row],[Category]]=$Q$12,$R$12)</f>
        <v>10</v>
      </c>
      <c r="N293" s="44">
        <f>INDEX($Q$9:$R$12,MATCH(Inventory[[#This Row],[Category]],$Q$9:$Q$12,0),2)</f>
        <v>10</v>
      </c>
      <c r="O293" s="45">
        <f>_xlfn.XLOOKUP(Inventory[[#This Row],[Category]],$Q$9:$Q$12,$R$9:$R$12,,0)</f>
        <v>10</v>
      </c>
      <c r="P293" s="34" t="b">
        <f t="shared" si="4"/>
        <v>1</v>
      </c>
      <c r="Q293" s="37"/>
      <c r="R293" s="48"/>
      <c r="S293" s="37"/>
      <c r="U293" s="34"/>
      <c r="V293" s="37"/>
      <c r="AF293" s="46">
        <v>21995</v>
      </c>
    </row>
    <row r="294" spans="1:32" x14ac:dyDescent="0.3">
      <c r="A294" s="38" t="s">
        <v>726</v>
      </c>
      <c r="B294" s="39" t="s">
        <v>727</v>
      </c>
      <c r="C294" s="40" t="s">
        <v>24</v>
      </c>
      <c r="D294" s="40">
        <v>25</v>
      </c>
      <c r="E294" s="40" t="s">
        <v>22</v>
      </c>
      <c r="F294" s="41" t="s">
        <v>25</v>
      </c>
      <c r="G294" s="42">
        <v>15009.75</v>
      </c>
      <c r="H294" s="43">
        <f>IF(Inventory[[#This Row],[Premium?]]="Y",Inventory[[#This Row],[Cost Price]]*1.25,Inventory[[#This Row],[Cost Price]]*1.18)</f>
        <v>18762.1875</v>
      </c>
      <c r="I294" s="43" t="b">
        <f>Inventory[[#This Row],[Num In Stock]]&lt;$S$5</f>
        <v>0</v>
      </c>
      <c r="J294" s="43" t="str">
        <f>IF(Inventory[[#This Row],[Num In Stock]]&lt;$S$5,"YES","NO")</f>
        <v>NO</v>
      </c>
      <c r="K294" s="44" t="b">
        <f>AND(Inventory[[#This Row],[Num In Stock]]&lt;$S$5,Inventory[[#This Row],[On Backorder]]&lt;&gt;"Y")</f>
        <v>0</v>
      </c>
      <c r="L294" s="44" t="str">
        <f>IF(Inventory[[#This Row],[Num In Stock]]&lt;$S$5,IF(Inventory[[#This Row],[On Backorder]]="Y","","YES"),"")</f>
        <v/>
      </c>
      <c r="M294" s="44" cm="1">
        <f t="array" ref="M294">_xlfn.IFS(Inventory[[#This Row],[Category]]=$Q$9,$R$9,Inventory[[#This Row],[Category]]=$Q$10,$R$10,Inventory[[#This Row],[Category]]=$Q$11,$R$11,Inventory[[#This Row],[Category]]=$Q$12,$R$12)</f>
        <v>10</v>
      </c>
      <c r="N294" s="44">
        <f>INDEX($Q$9:$R$12,MATCH(Inventory[[#This Row],[Category]],$Q$9:$Q$12,0),2)</f>
        <v>10</v>
      </c>
      <c r="O294" s="45">
        <f>_xlfn.XLOOKUP(Inventory[[#This Row],[Category]],$Q$9:$Q$12,$R$9:$R$12,,0)</f>
        <v>10</v>
      </c>
      <c r="P294" s="34" t="b">
        <f t="shared" si="4"/>
        <v>1</v>
      </c>
      <c r="Q294" s="37"/>
      <c r="R294" s="48"/>
      <c r="S294" s="37"/>
      <c r="U294" s="34"/>
      <c r="V294" s="37"/>
      <c r="AF294" s="46">
        <v>21995</v>
      </c>
    </row>
    <row r="295" spans="1:32" x14ac:dyDescent="0.3">
      <c r="A295" s="38" t="s">
        <v>506</v>
      </c>
      <c r="B295" s="39" t="s">
        <v>507</v>
      </c>
      <c r="C295" s="40" t="s">
        <v>24</v>
      </c>
      <c r="D295" s="40">
        <v>0</v>
      </c>
      <c r="E295" s="40" t="s">
        <v>25</v>
      </c>
      <c r="F295" s="41" t="s">
        <v>25</v>
      </c>
      <c r="G295" s="42">
        <v>13458.9</v>
      </c>
      <c r="H295" s="43">
        <f>IF(Inventory[[#This Row],[Premium?]]="Y",Inventory[[#This Row],[Cost Price]]*1.25,Inventory[[#This Row],[Cost Price]]*1.18)</f>
        <v>16823.625</v>
      </c>
      <c r="I295" s="43" t="b">
        <f>Inventory[[#This Row],[Num In Stock]]&lt;$S$5</f>
        <v>1</v>
      </c>
      <c r="J295" s="43" t="str">
        <f>IF(Inventory[[#This Row],[Num In Stock]]&lt;$S$5,"YES","NO")</f>
        <v>YES</v>
      </c>
      <c r="K295" s="44" t="b">
        <f>AND(Inventory[[#This Row],[Num In Stock]]&lt;$S$5,Inventory[[#This Row],[On Backorder]]&lt;&gt;"Y")</f>
        <v>0</v>
      </c>
      <c r="L295" s="44" t="str">
        <f>IF(Inventory[[#This Row],[Num In Stock]]&lt;$S$5,IF(Inventory[[#This Row],[On Backorder]]="Y","","YES"),"")</f>
        <v/>
      </c>
      <c r="M295" s="44" cm="1">
        <f t="array" ref="M295">_xlfn.IFS(Inventory[[#This Row],[Category]]=$Q$9,$R$9,Inventory[[#This Row],[Category]]=$Q$10,$R$10,Inventory[[#This Row],[Category]]=$Q$11,$R$11,Inventory[[#This Row],[Category]]=$Q$12,$R$12)</f>
        <v>10</v>
      </c>
      <c r="N295" s="44">
        <f>INDEX($Q$9:$R$12,MATCH(Inventory[[#This Row],[Category]],$Q$9:$Q$12,0),2)</f>
        <v>10</v>
      </c>
      <c r="O295" s="45">
        <f>_xlfn.XLOOKUP(Inventory[[#This Row],[Category]],$Q$9:$Q$12,$R$9:$R$12,,0)</f>
        <v>10</v>
      </c>
      <c r="P295" s="34" t="b">
        <f t="shared" si="4"/>
        <v>1</v>
      </c>
      <c r="Q295" s="37"/>
      <c r="R295" s="48"/>
      <c r="S295" s="37"/>
      <c r="U295" s="34"/>
      <c r="V295" s="37"/>
      <c r="AF295" s="46">
        <v>21995</v>
      </c>
    </row>
    <row r="296" spans="1:32" x14ac:dyDescent="0.3">
      <c r="A296" s="38" t="s">
        <v>466</v>
      </c>
      <c r="B296" s="39" t="s">
        <v>467</v>
      </c>
      <c r="C296" s="40" t="s">
        <v>27</v>
      </c>
      <c r="D296" s="40">
        <v>25</v>
      </c>
      <c r="E296" s="40" t="s">
        <v>22</v>
      </c>
      <c r="F296" s="41" t="s">
        <v>25</v>
      </c>
      <c r="G296" s="42">
        <v>8079.75</v>
      </c>
      <c r="H296" s="43">
        <f>IF(Inventory[[#This Row],[Premium?]]="Y",Inventory[[#This Row],[Cost Price]]*1.25,Inventory[[#This Row],[Cost Price]]*1.18)</f>
        <v>10099.6875</v>
      </c>
      <c r="I296" s="43" t="b">
        <f>Inventory[[#This Row],[Num In Stock]]&lt;$S$5</f>
        <v>0</v>
      </c>
      <c r="J296" s="43" t="str">
        <f>IF(Inventory[[#This Row],[Num In Stock]]&lt;$S$5,"YES","NO")</f>
        <v>NO</v>
      </c>
      <c r="K296" s="44" t="b">
        <f>AND(Inventory[[#This Row],[Num In Stock]]&lt;$S$5,Inventory[[#This Row],[On Backorder]]&lt;&gt;"Y")</f>
        <v>0</v>
      </c>
      <c r="L296" s="44" t="str">
        <f>IF(Inventory[[#This Row],[Num In Stock]]&lt;$S$5,IF(Inventory[[#This Row],[On Backorder]]="Y","","YES"),"")</f>
        <v/>
      </c>
      <c r="M296" s="44" cm="1">
        <f t="array" ref="M296">_xlfn.IFS(Inventory[[#This Row],[Category]]=$Q$9,$R$9,Inventory[[#This Row],[Category]]=$Q$10,$R$10,Inventory[[#This Row],[Category]]=$Q$11,$R$11,Inventory[[#This Row],[Category]]=$Q$12,$R$12)</f>
        <v>15</v>
      </c>
      <c r="N296" s="44">
        <f>INDEX($Q$9:$R$12,MATCH(Inventory[[#This Row],[Category]],$Q$9:$Q$12,0),2)</f>
        <v>15</v>
      </c>
      <c r="O296" s="45">
        <f>_xlfn.XLOOKUP(Inventory[[#This Row],[Category]],$Q$9:$Q$12,$R$9:$R$12,,0)</f>
        <v>15</v>
      </c>
      <c r="P296" s="34" t="b">
        <f t="shared" si="4"/>
        <v>1</v>
      </c>
      <c r="Q296" s="37"/>
      <c r="R296" s="48"/>
      <c r="S296" s="37"/>
      <c r="U296" s="34"/>
      <c r="V296" s="37"/>
      <c r="AF296" s="46">
        <v>21995</v>
      </c>
    </row>
    <row r="297" spans="1:32" x14ac:dyDescent="0.3">
      <c r="A297" s="38" t="s">
        <v>442</v>
      </c>
      <c r="B297" s="39" t="s">
        <v>443</v>
      </c>
      <c r="C297" s="40" t="s">
        <v>24</v>
      </c>
      <c r="D297" s="40">
        <v>7</v>
      </c>
      <c r="E297" s="40" t="s">
        <v>25</v>
      </c>
      <c r="F297" s="41" t="s">
        <v>22</v>
      </c>
      <c r="G297" s="42">
        <v>23314.7</v>
      </c>
      <c r="H297" s="43">
        <f>IF(Inventory[[#This Row],[Premium?]]="Y",Inventory[[#This Row],[Cost Price]]*1.25,Inventory[[#This Row],[Cost Price]]*1.18)</f>
        <v>27511.345999999998</v>
      </c>
      <c r="I297" s="43" t="b">
        <f>Inventory[[#This Row],[Num In Stock]]&lt;$S$5</f>
        <v>1</v>
      </c>
      <c r="J297" s="43" t="str">
        <f>IF(Inventory[[#This Row],[Num In Stock]]&lt;$S$5,"YES","NO")</f>
        <v>YES</v>
      </c>
      <c r="K297" s="44" t="b">
        <f>AND(Inventory[[#This Row],[Num In Stock]]&lt;$S$5,Inventory[[#This Row],[On Backorder]]&lt;&gt;"Y")</f>
        <v>0</v>
      </c>
      <c r="L297" s="44" t="str">
        <f>IF(Inventory[[#This Row],[Num In Stock]]&lt;$S$5,IF(Inventory[[#This Row],[On Backorder]]="Y","","YES"),"")</f>
        <v/>
      </c>
      <c r="M297" s="44" cm="1">
        <f t="array" ref="M297">_xlfn.IFS(Inventory[[#This Row],[Category]]=$Q$9,$R$9,Inventory[[#This Row],[Category]]=$Q$10,$R$10,Inventory[[#This Row],[Category]]=$Q$11,$R$11,Inventory[[#This Row],[Category]]=$Q$12,$R$12)</f>
        <v>10</v>
      </c>
      <c r="N297" s="44">
        <f>INDEX($Q$9:$R$12,MATCH(Inventory[[#This Row],[Category]],$Q$9:$Q$12,0),2)</f>
        <v>10</v>
      </c>
      <c r="O297" s="45">
        <f>_xlfn.XLOOKUP(Inventory[[#This Row],[Category]],$Q$9:$Q$12,$R$9:$R$12,,0)</f>
        <v>10</v>
      </c>
      <c r="P297" s="34" t="b">
        <f t="shared" si="4"/>
        <v>1</v>
      </c>
      <c r="Q297" s="37"/>
      <c r="R297" s="48"/>
      <c r="S297" s="37"/>
      <c r="U297" s="34"/>
      <c r="V297" s="37"/>
      <c r="AF297" s="46">
        <v>21995</v>
      </c>
    </row>
    <row r="298" spans="1:32" x14ac:dyDescent="0.3">
      <c r="A298" s="38" t="s">
        <v>254</v>
      </c>
      <c r="B298" s="39" t="s">
        <v>255</v>
      </c>
      <c r="C298" s="40" t="s">
        <v>27</v>
      </c>
      <c r="D298" s="40">
        <v>13</v>
      </c>
      <c r="E298" s="40" t="s">
        <v>22</v>
      </c>
      <c r="F298" s="41" t="s">
        <v>22</v>
      </c>
      <c r="G298" s="42">
        <v>5604.9</v>
      </c>
      <c r="H298" s="43">
        <f>IF(Inventory[[#This Row],[Premium?]]="Y",Inventory[[#This Row],[Cost Price]]*1.25,Inventory[[#This Row],[Cost Price]]*1.18)</f>
        <v>6613.7819999999992</v>
      </c>
      <c r="I298" s="43" t="b">
        <f>Inventory[[#This Row],[Num In Stock]]&lt;$S$5</f>
        <v>0</v>
      </c>
      <c r="J298" s="43" t="str">
        <f>IF(Inventory[[#This Row],[Num In Stock]]&lt;$S$5,"YES","NO")</f>
        <v>NO</v>
      </c>
      <c r="K298" s="44" t="b">
        <f>AND(Inventory[[#This Row],[Num In Stock]]&lt;$S$5,Inventory[[#This Row],[On Backorder]]&lt;&gt;"Y")</f>
        <v>0</v>
      </c>
      <c r="L298" s="44" t="str">
        <f>IF(Inventory[[#This Row],[Num In Stock]]&lt;$S$5,IF(Inventory[[#This Row],[On Backorder]]="Y","","YES"),"")</f>
        <v/>
      </c>
      <c r="M298" s="44" cm="1">
        <f t="array" ref="M298">_xlfn.IFS(Inventory[[#This Row],[Category]]=$Q$9,$R$9,Inventory[[#This Row],[Category]]=$Q$10,$R$10,Inventory[[#This Row],[Category]]=$Q$11,$R$11,Inventory[[#This Row],[Category]]=$Q$12,$R$12)</f>
        <v>15</v>
      </c>
      <c r="N298" s="44">
        <f>INDEX($Q$9:$R$12,MATCH(Inventory[[#This Row],[Category]],$Q$9:$Q$12,0),2)</f>
        <v>15</v>
      </c>
      <c r="O298" s="45">
        <f>_xlfn.XLOOKUP(Inventory[[#This Row],[Category]],$Q$9:$Q$12,$R$9:$R$12,,0)</f>
        <v>15</v>
      </c>
      <c r="P298" s="34" t="b">
        <f t="shared" si="4"/>
        <v>1</v>
      </c>
      <c r="Q298" s="37"/>
      <c r="R298" s="48"/>
      <c r="S298" s="37"/>
      <c r="U298" s="34"/>
      <c r="V298" s="37"/>
      <c r="AF298" s="46">
        <v>21995</v>
      </c>
    </row>
    <row r="299" spans="1:32" x14ac:dyDescent="0.3">
      <c r="A299" s="38" t="s">
        <v>302</v>
      </c>
      <c r="B299" s="39" t="s">
        <v>303</v>
      </c>
      <c r="C299" s="40" t="s">
        <v>27</v>
      </c>
      <c r="D299" s="40">
        <v>21</v>
      </c>
      <c r="E299" s="40" t="s">
        <v>22</v>
      </c>
      <c r="F299" s="41" t="s">
        <v>22</v>
      </c>
      <c r="G299" s="42">
        <v>8079.75</v>
      </c>
      <c r="H299" s="43">
        <f>IF(Inventory[[#This Row],[Premium?]]="Y",Inventory[[#This Row],[Cost Price]]*1.25,Inventory[[#This Row],[Cost Price]]*1.18)</f>
        <v>9534.1049999999996</v>
      </c>
      <c r="I299" s="43" t="b">
        <f>Inventory[[#This Row],[Num In Stock]]&lt;$S$5</f>
        <v>0</v>
      </c>
      <c r="J299" s="43" t="str">
        <f>IF(Inventory[[#This Row],[Num In Stock]]&lt;$S$5,"YES","NO")</f>
        <v>NO</v>
      </c>
      <c r="K299" s="44" t="b">
        <f>AND(Inventory[[#This Row],[Num In Stock]]&lt;$S$5,Inventory[[#This Row],[On Backorder]]&lt;&gt;"Y")</f>
        <v>0</v>
      </c>
      <c r="L299" s="44" t="str">
        <f>IF(Inventory[[#This Row],[Num In Stock]]&lt;$S$5,IF(Inventory[[#This Row],[On Backorder]]="Y","","YES"),"")</f>
        <v/>
      </c>
      <c r="M299" s="44" cm="1">
        <f t="array" ref="M299">_xlfn.IFS(Inventory[[#This Row],[Category]]=$Q$9,$R$9,Inventory[[#This Row],[Category]]=$Q$10,$R$10,Inventory[[#This Row],[Category]]=$Q$11,$R$11,Inventory[[#This Row],[Category]]=$Q$12,$R$12)</f>
        <v>15</v>
      </c>
      <c r="N299" s="44">
        <f>INDEX($Q$9:$R$12,MATCH(Inventory[[#This Row],[Category]],$Q$9:$Q$12,0),2)</f>
        <v>15</v>
      </c>
      <c r="O299" s="45">
        <f>_xlfn.XLOOKUP(Inventory[[#This Row],[Category]],$Q$9:$Q$12,$R$9:$R$12,,0)</f>
        <v>15</v>
      </c>
      <c r="P299" s="34" t="b">
        <f t="shared" si="4"/>
        <v>1</v>
      </c>
      <c r="Q299" s="37"/>
      <c r="R299" s="48"/>
      <c r="S299" s="37"/>
      <c r="U299" s="34"/>
      <c r="V299" s="37"/>
      <c r="AF299" s="46">
        <v>21995</v>
      </c>
    </row>
    <row r="300" spans="1:32" x14ac:dyDescent="0.3">
      <c r="A300" s="38" t="s">
        <v>794</v>
      </c>
      <c r="B300" s="39" t="s">
        <v>795</v>
      </c>
      <c r="C300" s="40" t="s">
        <v>27</v>
      </c>
      <c r="D300" s="40">
        <v>32</v>
      </c>
      <c r="E300" s="40" t="s">
        <v>22</v>
      </c>
      <c r="F300" s="41" t="s">
        <v>22</v>
      </c>
      <c r="G300" s="42">
        <v>7848.9</v>
      </c>
      <c r="H300" s="43">
        <f>IF(Inventory[[#This Row],[Premium?]]="Y",Inventory[[#This Row],[Cost Price]]*1.25,Inventory[[#This Row],[Cost Price]]*1.18)</f>
        <v>9261.7019999999993</v>
      </c>
      <c r="I300" s="43" t="b">
        <f>Inventory[[#This Row],[Num In Stock]]&lt;$S$5</f>
        <v>0</v>
      </c>
      <c r="J300" s="43" t="str">
        <f>IF(Inventory[[#This Row],[Num In Stock]]&lt;$S$5,"YES","NO")</f>
        <v>NO</v>
      </c>
      <c r="K300" s="44" t="b">
        <f>AND(Inventory[[#This Row],[Num In Stock]]&lt;$S$5,Inventory[[#This Row],[On Backorder]]&lt;&gt;"Y")</f>
        <v>0</v>
      </c>
      <c r="L300" s="44" t="str">
        <f>IF(Inventory[[#This Row],[Num In Stock]]&lt;$S$5,IF(Inventory[[#This Row],[On Backorder]]="Y","","YES"),"")</f>
        <v/>
      </c>
      <c r="M300" s="44" cm="1">
        <f t="array" ref="M300">_xlfn.IFS(Inventory[[#This Row],[Category]]=$Q$9,$R$9,Inventory[[#This Row],[Category]]=$Q$10,$R$10,Inventory[[#This Row],[Category]]=$Q$11,$R$11,Inventory[[#This Row],[Category]]=$Q$12,$R$12)</f>
        <v>15</v>
      </c>
      <c r="N300" s="44">
        <f>INDEX($Q$9:$R$12,MATCH(Inventory[[#This Row],[Category]],$Q$9:$Q$12,0),2)</f>
        <v>15</v>
      </c>
      <c r="O300" s="45">
        <f>_xlfn.XLOOKUP(Inventory[[#This Row],[Category]],$Q$9:$Q$12,$R$9:$R$12,,0)</f>
        <v>15</v>
      </c>
      <c r="P300" s="34" t="b">
        <f t="shared" si="4"/>
        <v>1</v>
      </c>
      <c r="Q300" s="37"/>
      <c r="R300" s="48"/>
      <c r="S300" s="37"/>
      <c r="U300" s="34"/>
      <c r="V300" s="37"/>
      <c r="AF300" s="46">
        <v>21995</v>
      </c>
    </row>
    <row r="301" spans="1:32" x14ac:dyDescent="0.3">
      <c r="A301" s="38" t="s">
        <v>790</v>
      </c>
      <c r="B301" s="39" t="s">
        <v>791</v>
      </c>
      <c r="C301" s="40" t="s">
        <v>27</v>
      </c>
      <c r="D301" s="40">
        <v>14</v>
      </c>
      <c r="E301" s="40" t="s">
        <v>22</v>
      </c>
      <c r="F301" s="41" t="s">
        <v>25</v>
      </c>
      <c r="G301" s="42">
        <v>5604.9</v>
      </c>
      <c r="H301" s="43">
        <f>IF(Inventory[[#This Row],[Premium?]]="Y",Inventory[[#This Row],[Cost Price]]*1.25,Inventory[[#This Row],[Cost Price]]*1.18)</f>
        <v>7006.125</v>
      </c>
      <c r="I301" s="43" t="b">
        <f>Inventory[[#This Row],[Num In Stock]]&lt;$S$5</f>
        <v>0</v>
      </c>
      <c r="J301" s="43" t="str">
        <f>IF(Inventory[[#This Row],[Num In Stock]]&lt;$S$5,"YES","NO")</f>
        <v>NO</v>
      </c>
      <c r="K301" s="44" t="b">
        <f>AND(Inventory[[#This Row],[Num In Stock]]&lt;$S$5,Inventory[[#This Row],[On Backorder]]&lt;&gt;"Y")</f>
        <v>0</v>
      </c>
      <c r="L301" s="44" t="str">
        <f>IF(Inventory[[#This Row],[Num In Stock]]&lt;$S$5,IF(Inventory[[#This Row],[On Backorder]]="Y","","YES"),"")</f>
        <v/>
      </c>
      <c r="M301" s="44" cm="1">
        <f t="array" ref="M301">_xlfn.IFS(Inventory[[#This Row],[Category]]=$Q$9,$R$9,Inventory[[#This Row],[Category]]=$Q$10,$R$10,Inventory[[#This Row],[Category]]=$Q$11,$R$11,Inventory[[#This Row],[Category]]=$Q$12,$R$12)</f>
        <v>15</v>
      </c>
      <c r="N301" s="44">
        <f>INDEX($Q$9:$R$12,MATCH(Inventory[[#This Row],[Category]],$Q$9:$Q$12,0),2)</f>
        <v>15</v>
      </c>
      <c r="O301" s="45">
        <f>_xlfn.XLOOKUP(Inventory[[#This Row],[Category]],$Q$9:$Q$12,$R$9:$R$12,,0)</f>
        <v>15</v>
      </c>
      <c r="P301" s="34" t="b">
        <f t="shared" si="4"/>
        <v>1</v>
      </c>
      <c r="Q301" s="37"/>
      <c r="R301" s="48"/>
      <c r="S301" s="37"/>
      <c r="U301" s="34"/>
      <c r="V301" s="37"/>
      <c r="AF301" s="46">
        <v>1095</v>
      </c>
    </row>
    <row r="302" spans="1:32" x14ac:dyDescent="0.3">
      <c r="A302" s="38" t="s">
        <v>792</v>
      </c>
      <c r="B302" s="39" t="s">
        <v>793</v>
      </c>
      <c r="C302" s="40" t="s">
        <v>27</v>
      </c>
      <c r="D302" s="40">
        <v>2</v>
      </c>
      <c r="E302" s="40" t="s">
        <v>25</v>
      </c>
      <c r="F302" s="41" t="s">
        <v>25</v>
      </c>
      <c r="G302" s="42">
        <v>8156.7</v>
      </c>
      <c r="H302" s="43">
        <f>IF(Inventory[[#This Row],[Premium?]]="Y",Inventory[[#This Row],[Cost Price]]*1.25,Inventory[[#This Row],[Cost Price]]*1.18)</f>
        <v>10195.875</v>
      </c>
      <c r="I302" s="43" t="b">
        <f>Inventory[[#This Row],[Num In Stock]]&lt;$S$5</f>
        <v>1</v>
      </c>
      <c r="J302" s="43" t="str">
        <f>IF(Inventory[[#This Row],[Num In Stock]]&lt;$S$5,"YES","NO")</f>
        <v>YES</v>
      </c>
      <c r="K302" s="44" t="b">
        <f>AND(Inventory[[#This Row],[Num In Stock]]&lt;$S$5,Inventory[[#This Row],[On Backorder]]&lt;&gt;"Y")</f>
        <v>0</v>
      </c>
      <c r="L302" s="44" t="str">
        <f>IF(Inventory[[#This Row],[Num In Stock]]&lt;$S$5,IF(Inventory[[#This Row],[On Backorder]]="Y","","YES"),"")</f>
        <v/>
      </c>
      <c r="M302" s="44" cm="1">
        <f t="array" ref="M302">_xlfn.IFS(Inventory[[#This Row],[Category]]=$Q$9,$R$9,Inventory[[#This Row],[Category]]=$Q$10,$R$10,Inventory[[#This Row],[Category]]=$Q$11,$R$11,Inventory[[#This Row],[Category]]=$Q$12,$R$12)</f>
        <v>15</v>
      </c>
      <c r="N302" s="44">
        <f>INDEX($Q$9:$R$12,MATCH(Inventory[[#This Row],[Category]],$Q$9:$Q$12,0),2)</f>
        <v>15</v>
      </c>
      <c r="O302" s="45">
        <f>_xlfn.XLOOKUP(Inventory[[#This Row],[Category]],$Q$9:$Q$12,$R$9:$R$12,,0)</f>
        <v>15</v>
      </c>
      <c r="P302" s="34" t="b">
        <f t="shared" si="4"/>
        <v>1</v>
      </c>
      <c r="Q302" s="37"/>
      <c r="R302" s="48"/>
      <c r="S302" s="37"/>
      <c r="U302" s="34"/>
      <c r="V302" s="37"/>
      <c r="AF302" s="46">
        <v>490</v>
      </c>
    </row>
    <row r="303" spans="1:32" x14ac:dyDescent="0.3">
      <c r="A303" s="38" t="s">
        <v>446</v>
      </c>
      <c r="B303" s="39" t="s">
        <v>447</v>
      </c>
      <c r="C303" s="40" t="s">
        <v>24</v>
      </c>
      <c r="D303" s="40">
        <v>0</v>
      </c>
      <c r="E303" s="40" t="s">
        <v>25</v>
      </c>
      <c r="F303" s="41" t="s">
        <v>22</v>
      </c>
      <c r="G303" s="42">
        <v>14118.65</v>
      </c>
      <c r="H303" s="43">
        <f>IF(Inventory[[#This Row],[Premium?]]="Y",Inventory[[#This Row],[Cost Price]]*1.25,Inventory[[#This Row],[Cost Price]]*1.18)</f>
        <v>16660.006999999998</v>
      </c>
      <c r="I303" s="43" t="b">
        <f>Inventory[[#This Row],[Num In Stock]]&lt;$S$5</f>
        <v>1</v>
      </c>
      <c r="J303" s="43" t="str">
        <f>IF(Inventory[[#This Row],[Num In Stock]]&lt;$S$5,"YES","NO")</f>
        <v>YES</v>
      </c>
      <c r="K303" s="44" t="b">
        <f>AND(Inventory[[#This Row],[Num In Stock]]&lt;$S$5,Inventory[[#This Row],[On Backorder]]&lt;&gt;"Y")</f>
        <v>0</v>
      </c>
      <c r="L303" s="44" t="str">
        <f>IF(Inventory[[#This Row],[Num In Stock]]&lt;$S$5,IF(Inventory[[#This Row],[On Backorder]]="Y","","YES"),"")</f>
        <v/>
      </c>
      <c r="M303" s="44" cm="1">
        <f t="array" ref="M303">_xlfn.IFS(Inventory[[#This Row],[Category]]=$Q$9,$R$9,Inventory[[#This Row],[Category]]=$Q$10,$R$10,Inventory[[#This Row],[Category]]=$Q$11,$R$11,Inventory[[#This Row],[Category]]=$Q$12,$R$12)</f>
        <v>10</v>
      </c>
      <c r="N303" s="44">
        <f>INDEX($Q$9:$R$12,MATCH(Inventory[[#This Row],[Category]],$Q$9:$Q$12,0),2)</f>
        <v>10</v>
      </c>
      <c r="O303" s="45">
        <f>_xlfn.XLOOKUP(Inventory[[#This Row],[Category]],$Q$9:$Q$12,$R$9:$R$12,,0)</f>
        <v>10</v>
      </c>
      <c r="P303" s="34" t="b">
        <f t="shared" si="4"/>
        <v>1</v>
      </c>
      <c r="Q303" s="37"/>
      <c r="R303" s="48"/>
      <c r="S303" s="37"/>
      <c r="U303" s="34"/>
      <c r="V303" s="37"/>
      <c r="AF303" s="46">
        <v>325</v>
      </c>
    </row>
    <row r="304" spans="1:32" x14ac:dyDescent="0.3">
      <c r="A304" s="38" t="s">
        <v>444</v>
      </c>
      <c r="B304" s="39" t="s">
        <v>445</v>
      </c>
      <c r="C304" s="40" t="s">
        <v>27</v>
      </c>
      <c r="D304" s="40">
        <v>5</v>
      </c>
      <c r="E304" s="40" t="s">
        <v>25</v>
      </c>
      <c r="F304" s="41" t="s">
        <v>25</v>
      </c>
      <c r="G304" s="42">
        <v>9410.65</v>
      </c>
      <c r="H304" s="43">
        <f>IF(Inventory[[#This Row],[Premium?]]="Y",Inventory[[#This Row],[Cost Price]]*1.25,Inventory[[#This Row],[Cost Price]]*1.18)</f>
        <v>11763.3125</v>
      </c>
      <c r="I304" s="43" t="b">
        <f>Inventory[[#This Row],[Num In Stock]]&lt;$S$5</f>
        <v>1</v>
      </c>
      <c r="J304" s="43" t="str">
        <f>IF(Inventory[[#This Row],[Num In Stock]]&lt;$S$5,"YES","NO")</f>
        <v>YES</v>
      </c>
      <c r="K304" s="44" t="b">
        <f>AND(Inventory[[#This Row],[Num In Stock]]&lt;$S$5,Inventory[[#This Row],[On Backorder]]&lt;&gt;"Y")</f>
        <v>0</v>
      </c>
      <c r="L304" s="44" t="str">
        <f>IF(Inventory[[#This Row],[Num In Stock]]&lt;$S$5,IF(Inventory[[#This Row],[On Backorder]]="Y","","YES"),"")</f>
        <v/>
      </c>
      <c r="M304" s="44" cm="1">
        <f t="array" ref="M304">_xlfn.IFS(Inventory[[#This Row],[Category]]=$Q$9,$R$9,Inventory[[#This Row],[Category]]=$Q$10,$R$10,Inventory[[#This Row],[Category]]=$Q$11,$R$11,Inventory[[#This Row],[Category]]=$Q$12,$R$12)</f>
        <v>15</v>
      </c>
      <c r="N304" s="44">
        <f>INDEX($Q$9:$R$12,MATCH(Inventory[[#This Row],[Category]],$Q$9:$Q$12,0),2)</f>
        <v>15</v>
      </c>
      <c r="O304" s="45">
        <f>_xlfn.XLOOKUP(Inventory[[#This Row],[Category]],$Q$9:$Q$12,$R$9:$R$12,,0)</f>
        <v>15</v>
      </c>
      <c r="P304" s="34" t="b">
        <f t="shared" si="4"/>
        <v>1</v>
      </c>
      <c r="Q304" s="37"/>
      <c r="R304" s="48"/>
      <c r="S304" s="37"/>
      <c r="U304" s="34"/>
      <c r="V304" s="37"/>
      <c r="AF304" s="46">
        <v>325</v>
      </c>
    </row>
    <row r="305" spans="1:32" x14ac:dyDescent="0.3">
      <c r="A305" s="38" t="s">
        <v>382</v>
      </c>
      <c r="B305" s="39" t="s">
        <v>383</v>
      </c>
      <c r="C305" s="40" t="s">
        <v>27</v>
      </c>
      <c r="D305" s="40">
        <v>10</v>
      </c>
      <c r="E305" s="40" t="s">
        <v>22</v>
      </c>
      <c r="F305" s="41" t="s">
        <v>22</v>
      </c>
      <c r="G305" s="42">
        <v>8970.9</v>
      </c>
      <c r="H305" s="43">
        <f>IF(Inventory[[#This Row],[Premium?]]="Y",Inventory[[#This Row],[Cost Price]]*1.25,Inventory[[#This Row],[Cost Price]]*1.18)</f>
        <v>10585.661999999998</v>
      </c>
      <c r="I305" s="43" t="b">
        <f>Inventory[[#This Row],[Num In Stock]]&lt;$S$5</f>
        <v>0</v>
      </c>
      <c r="J305" s="43" t="str">
        <f>IF(Inventory[[#This Row],[Num In Stock]]&lt;$S$5,"YES","NO")</f>
        <v>NO</v>
      </c>
      <c r="K305" s="44" t="b">
        <f>AND(Inventory[[#This Row],[Num In Stock]]&lt;$S$5,Inventory[[#This Row],[On Backorder]]&lt;&gt;"Y")</f>
        <v>0</v>
      </c>
      <c r="L305" s="44" t="str">
        <f>IF(Inventory[[#This Row],[Num In Stock]]&lt;$S$5,IF(Inventory[[#This Row],[On Backorder]]="Y","","YES"),"")</f>
        <v/>
      </c>
      <c r="M305" s="44" cm="1">
        <f t="array" ref="M305">_xlfn.IFS(Inventory[[#This Row],[Category]]=$Q$9,$R$9,Inventory[[#This Row],[Category]]=$Q$10,$R$10,Inventory[[#This Row],[Category]]=$Q$11,$R$11,Inventory[[#This Row],[Category]]=$Q$12,$R$12)</f>
        <v>15</v>
      </c>
      <c r="N305" s="44">
        <f>INDEX($Q$9:$R$12,MATCH(Inventory[[#This Row],[Category]],$Q$9:$Q$12,0),2)</f>
        <v>15</v>
      </c>
      <c r="O305" s="45">
        <f>_xlfn.XLOOKUP(Inventory[[#This Row],[Category]],$Q$9:$Q$12,$R$9:$R$12,,0)</f>
        <v>15</v>
      </c>
      <c r="P305" s="34" t="b">
        <f t="shared" si="4"/>
        <v>1</v>
      </c>
      <c r="Q305" s="37"/>
      <c r="R305" s="48"/>
      <c r="S305" s="37"/>
      <c r="U305" s="34"/>
      <c r="V305" s="37"/>
      <c r="AF305" s="46">
        <v>435</v>
      </c>
    </row>
    <row r="306" spans="1:32" x14ac:dyDescent="0.3">
      <c r="A306" s="38" t="s">
        <v>1006</v>
      </c>
      <c r="B306" s="39" t="s">
        <v>1007</v>
      </c>
      <c r="C306" s="40" t="s">
        <v>24</v>
      </c>
      <c r="D306" s="40">
        <v>30</v>
      </c>
      <c r="E306" s="40" t="s">
        <v>22</v>
      </c>
      <c r="F306" s="41" t="s">
        <v>22</v>
      </c>
      <c r="G306" s="42">
        <v>21312.9</v>
      </c>
      <c r="H306" s="43">
        <f>IF(Inventory[[#This Row],[Premium?]]="Y",Inventory[[#This Row],[Cost Price]]*1.25,Inventory[[#This Row],[Cost Price]]*1.18)</f>
        <v>25149.222000000002</v>
      </c>
      <c r="I306" s="43" t="b">
        <f>Inventory[[#This Row],[Num In Stock]]&lt;$S$5</f>
        <v>0</v>
      </c>
      <c r="J306" s="43" t="str">
        <f>IF(Inventory[[#This Row],[Num In Stock]]&lt;$S$5,"YES","NO")</f>
        <v>NO</v>
      </c>
      <c r="K306" s="44" t="b">
        <f>AND(Inventory[[#This Row],[Num In Stock]]&lt;$S$5,Inventory[[#This Row],[On Backorder]]&lt;&gt;"Y")</f>
        <v>0</v>
      </c>
      <c r="L306" s="44" t="str">
        <f>IF(Inventory[[#This Row],[Num In Stock]]&lt;$S$5,IF(Inventory[[#This Row],[On Backorder]]="Y","","YES"),"")</f>
        <v/>
      </c>
      <c r="M306" s="44" cm="1">
        <f t="array" ref="M306">_xlfn.IFS(Inventory[[#This Row],[Category]]=$Q$9,$R$9,Inventory[[#This Row],[Category]]=$Q$10,$R$10,Inventory[[#This Row],[Category]]=$Q$11,$R$11,Inventory[[#This Row],[Category]]=$Q$12,$R$12)</f>
        <v>10</v>
      </c>
      <c r="N306" s="44">
        <f>INDEX($Q$9:$R$12,MATCH(Inventory[[#This Row],[Category]],$Q$9:$Q$12,0),2)</f>
        <v>10</v>
      </c>
      <c r="O306" s="45">
        <f>_xlfn.XLOOKUP(Inventory[[#This Row],[Category]],$Q$9:$Q$12,$R$9:$R$12,,0)</f>
        <v>10</v>
      </c>
      <c r="P306" s="34" t="b">
        <f t="shared" si="4"/>
        <v>1</v>
      </c>
      <c r="Q306" s="37"/>
      <c r="R306" s="48"/>
      <c r="S306" s="37"/>
      <c r="U306" s="34"/>
      <c r="V306" s="37"/>
      <c r="AF306" s="46">
        <v>4395</v>
      </c>
    </row>
    <row r="307" spans="1:32" x14ac:dyDescent="0.3">
      <c r="A307" s="38" t="s">
        <v>1008</v>
      </c>
      <c r="B307" s="39" t="s">
        <v>1009</v>
      </c>
      <c r="C307" s="40" t="s">
        <v>24</v>
      </c>
      <c r="D307" s="40">
        <v>0</v>
      </c>
      <c r="E307" s="40" t="s">
        <v>25</v>
      </c>
      <c r="F307" s="41" t="s">
        <v>22</v>
      </c>
      <c r="G307" s="42">
        <v>12804.75</v>
      </c>
      <c r="H307" s="43">
        <f>IF(Inventory[[#This Row],[Premium?]]="Y",Inventory[[#This Row],[Cost Price]]*1.25,Inventory[[#This Row],[Cost Price]]*1.18)</f>
        <v>15109.605</v>
      </c>
      <c r="I307" s="43" t="b">
        <f>Inventory[[#This Row],[Num In Stock]]&lt;$S$5</f>
        <v>1</v>
      </c>
      <c r="J307" s="43" t="str">
        <f>IF(Inventory[[#This Row],[Num In Stock]]&lt;$S$5,"YES","NO")</f>
        <v>YES</v>
      </c>
      <c r="K307" s="44" t="b">
        <f>AND(Inventory[[#This Row],[Num In Stock]]&lt;$S$5,Inventory[[#This Row],[On Backorder]]&lt;&gt;"Y")</f>
        <v>0</v>
      </c>
      <c r="L307" s="44" t="str">
        <f>IF(Inventory[[#This Row],[Num In Stock]]&lt;$S$5,IF(Inventory[[#This Row],[On Backorder]]="Y","","YES"),"")</f>
        <v/>
      </c>
      <c r="M307" s="44" cm="1">
        <f t="array" ref="M307">_xlfn.IFS(Inventory[[#This Row],[Category]]=$Q$9,$R$9,Inventory[[#This Row],[Category]]=$Q$10,$R$10,Inventory[[#This Row],[Category]]=$Q$11,$R$11,Inventory[[#This Row],[Category]]=$Q$12,$R$12)</f>
        <v>10</v>
      </c>
      <c r="N307" s="44">
        <f>INDEX($Q$9:$R$12,MATCH(Inventory[[#This Row],[Category]],$Q$9:$Q$12,0),2)</f>
        <v>10</v>
      </c>
      <c r="O307" s="45">
        <f>_xlfn.XLOOKUP(Inventory[[#This Row],[Category]],$Q$9:$Q$12,$R$9:$R$12,,0)</f>
        <v>10</v>
      </c>
      <c r="P307" s="34" t="b">
        <f t="shared" si="4"/>
        <v>1</v>
      </c>
      <c r="Q307" s="37"/>
      <c r="R307" s="48"/>
      <c r="S307" s="37"/>
      <c r="U307" s="34"/>
      <c r="V307" s="37"/>
      <c r="AF307" s="46">
        <v>5495</v>
      </c>
    </row>
    <row r="308" spans="1:32" x14ac:dyDescent="0.3">
      <c r="A308" s="55" t="s">
        <v>802</v>
      </c>
      <c r="B308" s="54" t="s">
        <v>803</v>
      </c>
      <c r="C308" s="40" t="s">
        <v>24</v>
      </c>
      <c r="D308" s="40">
        <v>21</v>
      </c>
      <c r="E308" s="40" t="s">
        <v>22</v>
      </c>
      <c r="F308" s="41" t="s">
        <v>25</v>
      </c>
      <c r="G308" s="42">
        <v>11839.85</v>
      </c>
      <c r="H308" s="43">
        <f>IF(Inventory[[#This Row],[Premium?]]="Y",Inventory[[#This Row],[Cost Price]]*1.25,Inventory[[#This Row],[Cost Price]]*1.18)</f>
        <v>14799.8125</v>
      </c>
      <c r="I308" s="43" t="b">
        <f>Inventory[[#This Row],[Num In Stock]]&lt;$S$5</f>
        <v>0</v>
      </c>
      <c r="J308" s="43" t="str">
        <f>IF(Inventory[[#This Row],[Num In Stock]]&lt;$S$5,"YES","NO")</f>
        <v>NO</v>
      </c>
      <c r="K308" s="44" t="b">
        <f>AND(Inventory[[#This Row],[Num In Stock]]&lt;$S$5,Inventory[[#This Row],[On Backorder]]&lt;&gt;"Y")</f>
        <v>0</v>
      </c>
      <c r="L308" s="44" t="str">
        <f>IF(Inventory[[#This Row],[Num In Stock]]&lt;$S$5,IF(Inventory[[#This Row],[On Backorder]]="Y","","YES"),"")</f>
        <v/>
      </c>
      <c r="M308" s="44" cm="1">
        <f t="array" ref="M308">_xlfn.IFS(Inventory[[#This Row],[Category]]=$Q$9,$R$9,Inventory[[#This Row],[Category]]=$Q$10,$R$10,Inventory[[#This Row],[Category]]=$Q$11,$R$11,Inventory[[#This Row],[Category]]=$Q$12,$R$12)</f>
        <v>10</v>
      </c>
      <c r="N308" s="44">
        <f>INDEX($Q$9:$R$12,MATCH(Inventory[[#This Row],[Category]],$Q$9:$Q$12,0),2)</f>
        <v>10</v>
      </c>
      <c r="O308" s="45">
        <f>_xlfn.XLOOKUP(Inventory[[#This Row],[Category]],$Q$9:$Q$12,$R$9:$R$12,,0)</f>
        <v>10</v>
      </c>
      <c r="P308" s="34" t="b">
        <f t="shared" si="4"/>
        <v>1</v>
      </c>
      <c r="Q308" s="37"/>
      <c r="R308" s="48"/>
      <c r="S308" s="37"/>
      <c r="U308" s="34"/>
      <c r="V308" s="37"/>
      <c r="AF308" s="46">
        <v>5495</v>
      </c>
    </row>
    <row r="309" spans="1:32" x14ac:dyDescent="0.3">
      <c r="A309" s="55" t="s">
        <v>796</v>
      </c>
      <c r="B309" s="54" t="s">
        <v>797</v>
      </c>
      <c r="C309" s="40" t="s">
        <v>29</v>
      </c>
      <c r="D309" s="40">
        <v>32</v>
      </c>
      <c r="E309" s="40" t="s">
        <v>22</v>
      </c>
      <c r="F309" s="41" t="s">
        <v>25</v>
      </c>
      <c r="G309" s="42">
        <v>927.5</v>
      </c>
      <c r="H309" s="43">
        <f>IF(Inventory[[#This Row],[Premium?]]="Y",Inventory[[#This Row],[Cost Price]]*1.25,Inventory[[#This Row],[Cost Price]]*1.18)</f>
        <v>1159.375</v>
      </c>
      <c r="I309" s="43" t="b">
        <f>Inventory[[#This Row],[Num In Stock]]&lt;$S$5</f>
        <v>0</v>
      </c>
      <c r="J309" s="43" t="str">
        <f>IF(Inventory[[#This Row],[Num In Stock]]&lt;$S$5,"YES","NO")</f>
        <v>NO</v>
      </c>
      <c r="K309" s="44" t="b">
        <f>AND(Inventory[[#This Row],[Num In Stock]]&lt;$S$5,Inventory[[#This Row],[On Backorder]]&lt;&gt;"Y")</f>
        <v>0</v>
      </c>
      <c r="L309" s="44" t="str">
        <f>IF(Inventory[[#This Row],[Num In Stock]]&lt;$S$5,IF(Inventory[[#This Row],[On Backorder]]="Y","","YES"),"")</f>
        <v/>
      </c>
      <c r="M309" s="44" cm="1">
        <f t="array" ref="M309">_xlfn.IFS(Inventory[[#This Row],[Category]]=$Q$9,$R$9,Inventory[[#This Row],[Category]]=$Q$10,$R$10,Inventory[[#This Row],[Category]]=$Q$11,$R$11,Inventory[[#This Row],[Category]]=$Q$12,$R$12)</f>
        <v>35</v>
      </c>
      <c r="N309" s="44">
        <f>INDEX($Q$9:$R$12,MATCH(Inventory[[#This Row],[Category]],$Q$9:$Q$12,0),2)</f>
        <v>35</v>
      </c>
      <c r="O309" s="45">
        <f>_xlfn.XLOOKUP(Inventory[[#This Row],[Category]],$Q$9:$Q$12,$R$9:$R$12,,0)</f>
        <v>35</v>
      </c>
      <c r="P309" s="34" t="b">
        <f t="shared" si="4"/>
        <v>1</v>
      </c>
      <c r="Q309" s="37"/>
      <c r="R309" s="48"/>
      <c r="S309" s="37"/>
      <c r="U309" s="34"/>
      <c r="V309" s="37"/>
      <c r="AF309" s="46">
        <v>5495</v>
      </c>
    </row>
    <row r="310" spans="1:32" x14ac:dyDescent="0.3">
      <c r="A310" s="55" t="s">
        <v>800</v>
      </c>
      <c r="B310" s="54" t="s">
        <v>801</v>
      </c>
      <c r="C310" s="40" t="s">
        <v>24</v>
      </c>
      <c r="D310" s="40">
        <v>22</v>
      </c>
      <c r="E310" s="40" t="s">
        <v>22</v>
      </c>
      <c r="F310" s="41" t="s">
        <v>25</v>
      </c>
      <c r="G310" s="42">
        <v>11214.9</v>
      </c>
      <c r="H310" s="43">
        <f>IF(Inventory[[#This Row],[Premium?]]="Y",Inventory[[#This Row],[Cost Price]]*1.25,Inventory[[#This Row],[Cost Price]]*1.18)</f>
        <v>14018.625</v>
      </c>
      <c r="I310" s="43" t="b">
        <f>Inventory[[#This Row],[Num In Stock]]&lt;$S$5</f>
        <v>0</v>
      </c>
      <c r="J310" s="43" t="str">
        <f>IF(Inventory[[#This Row],[Num In Stock]]&lt;$S$5,"YES","NO")</f>
        <v>NO</v>
      </c>
      <c r="K310" s="44" t="b">
        <f>AND(Inventory[[#This Row],[Num In Stock]]&lt;$S$5,Inventory[[#This Row],[On Backorder]]&lt;&gt;"Y")</f>
        <v>0</v>
      </c>
      <c r="L310" s="44" t="str">
        <f>IF(Inventory[[#This Row],[Num In Stock]]&lt;$S$5,IF(Inventory[[#This Row],[On Backorder]]="Y","","YES"),"")</f>
        <v/>
      </c>
      <c r="M310" s="44" cm="1">
        <f t="array" ref="M310">_xlfn.IFS(Inventory[[#This Row],[Category]]=$Q$9,$R$9,Inventory[[#This Row],[Category]]=$Q$10,$R$10,Inventory[[#This Row],[Category]]=$Q$11,$R$11,Inventory[[#This Row],[Category]]=$Q$12,$R$12)</f>
        <v>10</v>
      </c>
      <c r="N310" s="44">
        <f>INDEX($Q$9:$R$12,MATCH(Inventory[[#This Row],[Category]],$Q$9:$Q$12,0),2)</f>
        <v>10</v>
      </c>
      <c r="O310" s="45">
        <f>_xlfn.XLOOKUP(Inventory[[#This Row],[Category]],$Q$9:$Q$12,$R$9:$R$12,,0)</f>
        <v>10</v>
      </c>
      <c r="P310" s="34" t="b">
        <f t="shared" si="4"/>
        <v>1</v>
      </c>
      <c r="Q310" s="37"/>
      <c r="R310" s="48"/>
      <c r="S310" s="37"/>
      <c r="U310" s="34"/>
      <c r="V310" s="37"/>
      <c r="AF310" s="46">
        <v>5495</v>
      </c>
    </row>
    <row r="311" spans="1:32" x14ac:dyDescent="0.3">
      <c r="A311" s="55" t="s">
        <v>804</v>
      </c>
      <c r="B311" s="54" t="s">
        <v>805</v>
      </c>
      <c r="C311" s="40" t="s">
        <v>24</v>
      </c>
      <c r="D311" s="40">
        <v>23</v>
      </c>
      <c r="E311" s="40" t="s">
        <v>22</v>
      </c>
      <c r="F311" s="41" t="s">
        <v>22</v>
      </c>
      <c r="G311" s="42">
        <v>14694.75</v>
      </c>
      <c r="H311" s="43">
        <f>IF(Inventory[[#This Row],[Premium?]]="Y",Inventory[[#This Row],[Cost Price]]*1.25,Inventory[[#This Row],[Cost Price]]*1.18)</f>
        <v>17339.805</v>
      </c>
      <c r="I311" s="43" t="b">
        <f>Inventory[[#This Row],[Num In Stock]]&lt;$S$5</f>
        <v>0</v>
      </c>
      <c r="J311" s="43" t="str">
        <f>IF(Inventory[[#This Row],[Num In Stock]]&lt;$S$5,"YES","NO")</f>
        <v>NO</v>
      </c>
      <c r="K311" s="44" t="b">
        <f>AND(Inventory[[#This Row],[Num In Stock]]&lt;$S$5,Inventory[[#This Row],[On Backorder]]&lt;&gt;"Y")</f>
        <v>0</v>
      </c>
      <c r="L311" s="44" t="str">
        <f>IF(Inventory[[#This Row],[Num In Stock]]&lt;$S$5,IF(Inventory[[#This Row],[On Backorder]]="Y","","YES"),"")</f>
        <v/>
      </c>
      <c r="M311" s="44" cm="1">
        <f t="array" ref="M311">_xlfn.IFS(Inventory[[#This Row],[Category]]=$Q$9,$R$9,Inventory[[#This Row],[Category]]=$Q$10,$R$10,Inventory[[#This Row],[Category]]=$Q$11,$R$11,Inventory[[#This Row],[Category]]=$Q$12,$R$12)</f>
        <v>10</v>
      </c>
      <c r="N311" s="44">
        <f>INDEX($Q$9:$R$12,MATCH(Inventory[[#This Row],[Category]],$Q$9:$Q$12,0),2)</f>
        <v>10</v>
      </c>
      <c r="O311" s="45">
        <f>_xlfn.XLOOKUP(Inventory[[#This Row],[Category]],$Q$9:$Q$12,$R$9:$R$12,,0)</f>
        <v>10</v>
      </c>
      <c r="P311" s="34" t="b">
        <f t="shared" si="4"/>
        <v>1</v>
      </c>
      <c r="Q311" s="37"/>
      <c r="R311" s="48"/>
      <c r="S311" s="37"/>
      <c r="U311" s="34"/>
      <c r="V311" s="37"/>
      <c r="AF311" s="46">
        <v>5495</v>
      </c>
    </row>
    <row r="312" spans="1:32" x14ac:dyDescent="0.3">
      <c r="A312" s="55" t="s">
        <v>806</v>
      </c>
      <c r="B312" s="54" t="s">
        <v>807</v>
      </c>
      <c r="C312" s="40" t="s">
        <v>24</v>
      </c>
      <c r="D312" s="40">
        <v>18</v>
      </c>
      <c r="E312" s="40" t="s">
        <v>22</v>
      </c>
      <c r="F312" s="41" t="s">
        <v>25</v>
      </c>
      <c r="G312" s="42">
        <v>14784.9</v>
      </c>
      <c r="H312" s="43">
        <f>IF(Inventory[[#This Row],[Premium?]]="Y",Inventory[[#This Row],[Cost Price]]*1.25,Inventory[[#This Row],[Cost Price]]*1.18)</f>
        <v>18481.125</v>
      </c>
      <c r="I312" s="43" t="b">
        <f>Inventory[[#This Row],[Num In Stock]]&lt;$S$5</f>
        <v>0</v>
      </c>
      <c r="J312" s="43" t="str">
        <f>IF(Inventory[[#This Row],[Num In Stock]]&lt;$S$5,"YES","NO")</f>
        <v>NO</v>
      </c>
      <c r="K312" s="44" t="b">
        <f>AND(Inventory[[#This Row],[Num In Stock]]&lt;$S$5,Inventory[[#This Row],[On Backorder]]&lt;&gt;"Y")</f>
        <v>0</v>
      </c>
      <c r="L312" s="44" t="str">
        <f>IF(Inventory[[#This Row],[Num In Stock]]&lt;$S$5,IF(Inventory[[#This Row],[On Backorder]]="Y","","YES"),"")</f>
        <v/>
      </c>
      <c r="M312" s="44" cm="1">
        <f t="array" ref="M312">_xlfn.IFS(Inventory[[#This Row],[Category]]=$Q$9,$R$9,Inventory[[#This Row],[Category]]=$Q$10,$R$10,Inventory[[#This Row],[Category]]=$Q$11,$R$11,Inventory[[#This Row],[Category]]=$Q$12,$R$12)</f>
        <v>10</v>
      </c>
      <c r="N312" s="44">
        <f>INDEX($Q$9:$R$12,MATCH(Inventory[[#This Row],[Category]],$Q$9:$Q$12,0),2)</f>
        <v>10</v>
      </c>
      <c r="O312" s="45">
        <f>_xlfn.XLOOKUP(Inventory[[#This Row],[Category]],$Q$9:$Q$12,$R$9:$R$12,,0)</f>
        <v>10</v>
      </c>
      <c r="P312" s="34" t="b">
        <f t="shared" si="4"/>
        <v>1</v>
      </c>
      <c r="Q312" s="37"/>
      <c r="R312" s="48"/>
      <c r="S312" s="37"/>
      <c r="U312" s="34"/>
      <c r="V312" s="37"/>
      <c r="AF312" s="46">
        <v>5495</v>
      </c>
    </row>
    <row r="313" spans="1:32" x14ac:dyDescent="0.3">
      <c r="A313" s="55" t="s">
        <v>798</v>
      </c>
      <c r="B313" s="54" t="s">
        <v>799</v>
      </c>
      <c r="C313" s="40" t="s">
        <v>29</v>
      </c>
      <c r="D313" s="40">
        <v>4</v>
      </c>
      <c r="E313" s="40" t="s">
        <v>25</v>
      </c>
      <c r="F313" s="41" t="s">
        <v>22</v>
      </c>
      <c r="G313" s="42">
        <v>1034.8</v>
      </c>
      <c r="H313" s="43">
        <f>IF(Inventory[[#This Row],[Premium?]]="Y",Inventory[[#This Row],[Cost Price]]*1.25,Inventory[[#This Row],[Cost Price]]*1.18)</f>
        <v>1221.0639999999999</v>
      </c>
      <c r="I313" s="43" t="b">
        <f>Inventory[[#This Row],[Num In Stock]]&lt;$S$5</f>
        <v>1</v>
      </c>
      <c r="J313" s="43" t="str">
        <f>IF(Inventory[[#This Row],[Num In Stock]]&lt;$S$5,"YES","NO")</f>
        <v>YES</v>
      </c>
      <c r="K313" s="44" t="b">
        <f>AND(Inventory[[#This Row],[Num In Stock]]&lt;$S$5,Inventory[[#This Row],[On Backorder]]&lt;&gt;"Y")</f>
        <v>0</v>
      </c>
      <c r="L313" s="44" t="str">
        <f>IF(Inventory[[#This Row],[Num In Stock]]&lt;$S$5,IF(Inventory[[#This Row],[On Backorder]]="Y","","YES"),"")</f>
        <v/>
      </c>
      <c r="M313" s="44" cm="1">
        <f t="array" ref="M313">_xlfn.IFS(Inventory[[#This Row],[Category]]=$Q$9,$R$9,Inventory[[#This Row],[Category]]=$Q$10,$R$10,Inventory[[#This Row],[Category]]=$Q$11,$R$11,Inventory[[#This Row],[Category]]=$Q$12,$R$12)</f>
        <v>35</v>
      </c>
      <c r="N313" s="44">
        <f>INDEX($Q$9:$R$12,MATCH(Inventory[[#This Row],[Category]],$Q$9:$Q$12,0),2)</f>
        <v>35</v>
      </c>
      <c r="O313" s="45">
        <f>_xlfn.XLOOKUP(Inventory[[#This Row],[Category]],$Q$9:$Q$12,$R$9:$R$12,,0)</f>
        <v>35</v>
      </c>
      <c r="P313" s="34" t="b">
        <f t="shared" si="4"/>
        <v>1</v>
      </c>
      <c r="Q313" s="37"/>
      <c r="R313" s="48"/>
      <c r="S313" s="37"/>
      <c r="U313" s="34"/>
      <c r="V313" s="37"/>
      <c r="AF313" s="46">
        <v>5495</v>
      </c>
    </row>
    <row r="314" spans="1:32" x14ac:dyDescent="0.3">
      <c r="A314" s="38" t="s">
        <v>852</v>
      </c>
      <c r="B314" s="39" t="s">
        <v>853</v>
      </c>
      <c r="C314" s="40" t="s">
        <v>24</v>
      </c>
      <c r="D314" s="40">
        <v>10</v>
      </c>
      <c r="E314" s="40" t="s">
        <v>22</v>
      </c>
      <c r="F314" s="41" t="s">
        <v>25</v>
      </c>
      <c r="G314" s="42">
        <v>32950.65</v>
      </c>
      <c r="H314" s="43">
        <f>IF(Inventory[[#This Row],[Premium?]]="Y",Inventory[[#This Row],[Cost Price]]*1.25,Inventory[[#This Row],[Cost Price]]*1.18)</f>
        <v>41188.3125</v>
      </c>
      <c r="I314" s="43" t="b">
        <f>Inventory[[#This Row],[Num In Stock]]&lt;$S$5</f>
        <v>0</v>
      </c>
      <c r="J314" s="43" t="str">
        <f>IF(Inventory[[#This Row],[Num In Stock]]&lt;$S$5,"YES","NO")</f>
        <v>NO</v>
      </c>
      <c r="K314" s="44" t="b">
        <f>AND(Inventory[[#This Row],[Num In Stock]]&lt;$S$5,Inventory[[#This Row],[On Backorder]]&lt;&gt;"Y")</f>
        <v>0</v>
      </c>
      <c r="L314" s="44" t="str">
        <f>IF(Inventory[[#This Row],[Num In Stock]]&lt;$S$5,IF(Inventory[[#This Row],[On Backorder]]="Y","","YES"),"")</f>
        <v/>
      </c>
      <c r="M314" s="44" cm="1">
        <f t="array" ref="M314">_xlfn.IFS(Inventory[[#This Row],[Category]]=$Q$9,$R$9,Inventory[[#This Row],[Category]]=$Q$10,$R$10,Inventory[[#This Row],[Category]]=$Q$11,$R$11,Inventory[[#This Row],[Category]]=$Q$12,$R$12)</f>
        <v>10</v>
      </c>
      <c r="N314" s="44">
        <f>INDEX($Q$9:$R$12,MATCH(Inventory[[#This Row],[Category]],$Q$9:$Q$12,0),2)</f>
        <v>10</v>
      </c>
      <c r="O314" s="45">
        <f>_xlfn.XLOOKUP(Inventory[[#This Row],[Category]],$Q$9:$Q$12,$R$9:$R$12,,0)</f>
        <v>10</v>
      </c>
      <c r="P314" s="34" t="b">
        <f t="shared" si="4"/>
        <v>1</v>
      </c>
      <c r="Q314" s="37"/>
      <c r="R314" s="48"/>
      <c r="S314" s="37"/>
      <c r="U314" s="34"/>
      <c r="V314" s="37"/>
      <c r="AF314" s="46">
        <v>5495</v>
      </c>
    </row>
    <row r="315" spans="1:32" x14ac:dyDescent="0.3">
      <c r="A315" s="38" t="s">
        <v>834</v>
      </c>
      <c r="B315" s="39" t="s">
        <v>835</v>
      </c>
      <c r="C315" s="40" t="s">
        <v>24</v>
      </c>
      <c r="D315" s="40">
        <v>22</v>
      </c>
      <c r="E315" s="40" t="s">
        <v>22</v>
      </c>
      <c r="F315" s="41" t="s">
        <v>25</v>
      </c>
      <c r="G315" s="42">
        <v>10758.35</v>
      </c>
      <c r="H315" s="43">
        <f>IF(Inventory[[#This Row],[Premium?]]="Y",Inventory[[#This Row],[Cost Price]]*1.25,Inventory[[#This Row],[Cost Price]]*1.18)</f>
        <v>13447.9375</v>
      </c>
      <c r="I315" s="43" t="b">
        <f>Inventory[[#This Row],[Num In Stock]]&lt;$S$5</f>
        <v>0</v>
      </c>
      <c r="J315" s="43" t="str">
        <f>IF(Inventory[[#This Row],[Num In Stock]]&lt;$S$5,"YES","NO")</f>
        <v>NO</v>
      </c>
      <c r="K315" s="44" t="b">
        <f>AND(Inventory[[#This Row],[Num In Stock]]&lt;$S$5,Inventory[[#This Row],[On Backorder]]&lt;&gt;"Y")</f>
        <v>0</v>
      </c>
      <c r="L315" s="44" t="str">
        <f>IF(Inventory[[#This Row],[Num In Stock]]&lt;$S$5,IF(Inventory[[#This Row],[On Backorder]]="Y","","YES"),"")</f>
        <v/>
      </c>
      <c r="M315" s="44" cm="1">
        <f t="array" ref="M315">_xlfn.IFS(Inventory[[#This Row],[Category]]=$Q$9,$R$9,Inventory[[#This Row],[Category]]=$Q$10,$R$10,Inventory[[#This Row],[Category]]=$Q$11,$R$11,Inventory[[#This Row],[Category]]=$Q$12,$R$12)</f>
        <v>10</v>
      </c>
      <c r="N315" s="44">
        <f>INDEX($Q$9:$R$12,MATCH(Inventory[[#This Row],[Category]],$Q$9:$Q$12,0),2)</f>
        <v>10</v>
      </c>
      <c r="O315" s="45">
        <f>_xlfn.XLOOKUP(Inventory[[#This Row],[Category]],$Q$9:$Q$12,$R$9:$R$12,,0)</f>
        <v>10</v>
      </c>
      <c r="P315" s="34" t="b">
        <f t="shared" si="4"/>
        <v>1</v>
      </c>
      <c r="Q315" s="37"/>
      <c r="R315" s="48"/>
      <c r="S315" s="37"/>
      <c r="U315" s="34"/>
      <c r="V315" s="37"/>
      <c r="AF315" s="46">
        <v>5495</v>
      </c>
    </row>
    <row r="316" spans="1:32" x14ac:dyDescent="0.3">
      <c r="A316" s="38" t="s">
        <v>832</v>
      </c>
      <c r="B316" s="39" t="s">
        <v>833</v>
      </c>
      <c r="C316" s="40" t="s">
        <v>24</v>
      </c>
      <c r="D316" s="40">
        <v>4</v>
      </c>
      <c r="E316" s="40" t="s">
        <v>22</v>
      </c>
      <c r="F316" s="41" t="s">
        <v>22</v>
      </c>
      <c r="G316" s="42">
        <v>42482.35</v>
      </c>
      <c r="H316" s="43">
        <f>IF(Inventory[[#This Row],[Premium?]]="Y",Inventory[[#This Row],[Cost Price]]*1.25,Inventory[[#This Row],[Cost Price]]*1.18)</f>
        <v>50129.172999999995</v>
      </c>
      <c r="I316" s="43" t="b">
        <f>Inventory[[#This Row],[Num In Stock]]&lt;$S$5</f>
        <v>1</v>
      </c>
      <c r="J316" s="43" t="str">
        <f>IF(Inventory[[#This Row],[Num In Stock]]&lt;$S$5,"YES","NO")</f>
        <v>YES</v>
      </c>
      <c r="K316" s="44" t="b">
        <f>AND(Inventory[[#This Row],[Num In Stock]]&lt;$S$5,Inventory[[#This Row],[On Backorder]]&lt;&gt;"Y")</f>
        <v>1</v>
      </c>
      <c r="L316" s="44" t="str">
        <f>IF(Inventory[[#This Row],[Num In Stock]]&lt;$S$5,IF(Inventory[[#This Row],[On Backorder]]="Y","","YES"),"")</f>
        <v>YES</v>
      </c>
      <c r="M316" s="44" cm="1">
        <f t="array" ref="M316">_xlfn.IFS(Inventory[[#This Row],[Category]]=$Q$9,$R$9,Inventory[[#This Row],[Category]]=$Q$10,$R$10,Inventory[[#This Row],[Category]]=$Q$11,$R$11,Inventory[[#This Row],[Category]]=$Q$12,$R$12)</f>
        <v>10</v>
      </c>
      <c r="N316" s="44">
        <f>INDEX($Q$9:$R$12,MATCH(Inventory[[#This Row],[Category]],$Q$9:$Q$12,0),2)</f>
        <v>10</v>
      </c>
      <c r="O316" s="45">
        <f>_xlfn.XLOOKUP(Inventory[[#This Row],[Category]],$Q$9:$Q$12,$R$9:$R$12,,0)</f>
        <v>10</v>
      </c>
      <c r="P316" s="34" t="b">
        <f t="shared" si="4"/>
        <v>1</v>
      </c>
      <c r="Q316" s="37"/>
      <c r="R316" s="48"/>
      <c r="S316" s="37"/>
      <c r="U316" s="34"/>
      <c r="V316" s="37"/>
      <c r="AF316" s="46">
        <v>1315</v>
      </c>
    </row>
    <row r="317" spans="1:32" x14ac:dyDescent="0.3">
      <c r="A317" s="38" t="s">
        <v>854</v>
      </c>
      <c r="B317" s="39" t="s">
        <v>855</v>
      </c>
      <c r="C317" s="40" t="s">
        <v>27</v>
      </c>
      <c r="D317" s="40">
        <v>17</v>
      </c>
      <c r="E317" s="40" t="s">
        <v>22</v>
      </c>
      <c r="F317" s="41" t="s">
        <v>25</v>
      </c>
      <c r="G317" s="42">
        <v>7287.9</v>
      </c>
      <c r="H317" s="43">
        <f>IF(Inventory[[#This Row],[Premium?]]="Y",Inventory[[#This Row],[Cost Price]]*1.25,Inventory[[#This Row],[Cost Price]]*1.18)</f>
        <v>9109.875</v>
      </c>
      <c r="I317" s="43" t="b">
        <f>Inventory[[#This Row],[Num In Stock]]&lt;$S$5</f>
        <v>0</v>
      </c>
      <c r="J317" s="43" t="str">
        <f>IF(Inventory[[#This Row],[Num In Stock]]&lt;$S$5,"YES","NO")</f>
        <v>NO</v>
      </c>
      <c r="K317" s="44" t="b">
        <f>AND(Inventory[[#This Row],[Num In Stock]]&lt;$S$5,Inventory[[#This Row],[On Backorder]]&lt;&gt;"Y")</f>
        <v>0</v>
      </c>
      <c r="L317" s="44" t="str">
        <f>IF(Inventory[[#This Row],[Num In Stock]]&lt;$S$5,IF(Inventory[[#This Row],[On Backorder]]="Y","","YES"),"")</f>
        <v/>
      </c>
      <c r="M317" s="44" cm="1">
        <f t="array" ref="M317">_xlfn.IFS(Inventory[[#This Row],[Category]]=$Q$9,$R$9,Inventory[[#This Row],[Category]]=$Q$10,$R$10,Inventory[[#This Row],[Category]]=$Q$11,$R$11,Inventory[[#This Row],[Category]]=$Q$12,$R$12)</f>
        <v>15</v>
      </c>
      <c r="N317" s="44">
        <f>INDEX($Q$9:$R$12,MATCH(Inventory[[#This Row],[Category]],$Q$9:$Q$12,0),2)</f>
        <v>15</v>
      </c>
      <c r="O317" s="45">
        <f>_xlfn.XLOOKUP(Inventory[[#This Row],[Category]],$Q$9:$Q$12,$R$9:$R$12,,0)</f>
        <v>15</v>
      </c>
      <c r="P317" s="34" t="b">
        <f t="shared" si="4"/>
        <v>1</v>
      </c>
      <c r="Q317" s="37"/>
      <c r="R317" s="48"/>
      <c r="S317" s="37"/>
      <c r="U317" s="34"/>
      <c r="V317" s="37"/>
      <c r="AF317" s="46">
        <v>1315</v>
      </c>
    </row>
    <row r="318" spans="1:32" x14ac:dyDescent="0.3">
      <c r="A318" s="38" t="s">
        <v>840</v>
      </c>
      <c r="B318" s="39" t="s">
        <v>841</v>
      </c>
      <c r="C318" s="40" t="s">
        <v>24</v>
      </c>
      <c r="D318" s="40">
        <v>21</v>
      </c>
      <c r="E318" s="40" t="s">
        <v>22</v>
      </c>
      <c r="F318" s="41" t="s">
        <v>25</v>
      </c>
      <c r="G318" s="42">
        <v>13722.8</v>
      </c>
      <c r="H318" s="43">
        <f>IF(Inventory[[#This Row],[Premium?]]="Y",Inventory[[#This Row],[Cost Price]]*1.25,Inventory[[#This Row],[Cost Price]]*1.18)</f>
        <v>17153.5</v>
      </c>
      <c r="I318" s="43" t="b">
        <f>Inventory[[#This Row],[Num In Stock]]&lt;$S$5</f>
        <v>0</v>
      </c>
      <c r="J318" s="43" t="str">
        <f>IF(Inventory[[#This Row],[Num In Stock]]&lt;$S$5,"YES","NO")</f>
        <v>NO</v>
      </c>
      <c r="K318" s="44" t="b">
        <f>AND(Inventory[[#This Row],[Num In Stock]]&lt;$S$5,Inventory[[#This Row],[On Backorder]]&lt;&gt;"Y")</f>
        <v>0</v>
      </c>
      <c r="L318" s="44" t="str">
        <f>IF(Inventory[[#This Row],[Num In Stock]]&lt;$S$5,IF(Inventory[[#This Row],[On Backorder]]="Y","","YES"),"")</f>
        <v/>
      </c>
      <c r="M318" s="44" cm="1">
        <f t="array" ref="M318">_xlfn.IFS(Inventory[[#This Row],[Category]]=$Q$9,$R$9,Inventory[[#This Row],[Category]]=$Q$10,$R$10,Inventory[[#This Row],[Category]]=$Q$11,$R$11,Inventory[[#This Row],[Category]]=$Q$12,$R$12)</f>
        <v>10</v>
      </c>
      <c r="N318" s="44">
        <f>INDEX($Q$9:$R$12,MATCH(Inventory[[#This Row],[Category]],$Q$9:$Q$12,0),2)</f>
        <v>10</v>
      </c>
      <c r="O318" s="45">
        <f>_xlfn.XLOOKUP(Inventory[[#This Row],[Category]],$Q$9:$Q$12,$R$9:$R$12,,0)</f>
        <v>10</v>
      </c>
      <c r="P318" s="34" t="b">
        <f t="shared" si="4"/>
        <v>1</v>
      </c>
      <c r="Q318" s="37"/>
      <c r="R318" s="48"/>
      <c r="S318" s="37"/>
      <c r="U318" s="34"/>
      <c r="V318" s="37"/>
      <c r="AF318" s="46">
        <v>655</v>
      </c>
    </row>
    <row r="319" spans="1:32" x14ac:dyDescent="0.3">
      <c r="A319" s="38" t="s">
        <v>850</v>
      </c>
      <c r="B319" s="39" t="s">
        <v>851</v>
      </c>
      <c r="C319" s="40" t="s">
        <v>24</v>
      </c>
      <c r="D319" s="40">
        <v>3</v>
      </c>
      <c r="E319" s="40" t="s">
        <v>25</v>
      </c>
      <c r="F319" s="41" t="s">
        <v>25</v>
      </c>
      <c r="G319" s="42">
        <v>31185.15</v>
      </c>
      <c r="H319" s="43">
        <f>IF(Inventory[[#This Row],[Premium?]]="Y",Inventory[[#This Row],[Cost Price]]*1.25,Inventory[[#This Row],[Cost Price]]*1.18)</f>
        <v>38981.4375</v>
      </c>
      <c r="I319" s="43" t="b">
        <f>Inventory[[#This Row],[Num In Stock]]&lt;$S$5</f>
        <v>1</v>
      </c>
      <c r="J319" s="43" t="str">
        <f>IF(Inventory[[#This Row],[Num In Stock]]&lt;$S$5,"YES","NO")</f>
        <v>YES</v>
      </c>
      <c r="K319" s="44" t="b">
        <f>AND(Inventory[[#This Row],[Num In Stock]]&lt;$S$5,Inventory[[#This Row],[On Backorder]]&lt;&gt;"Y")</f>
        <v>0</v>
      </c>
      <c r="L319" s="44" t="str">
        <f>IF(Inventory[[#This Row],[Num In Stock]]&lt;$S$5,IF(Inventory[[#This Row],[On Backorder]]="Y","","YES"),"")</f>
        <v/>
      </c>
      <c r="M319" s="44" cm="1">
        <f t="array" ref="M319">_xlfn.IFS(Inventory[[#This Row],[Category]]=$Q$9,$R$9,Inventory[[#This Row],[Category]]=$Q$10,$R$10,Inventory[[#This Row],[Category]]=$Q$11,$R$11,Inventory[[#This Row],[Category]]=$Q$12,$R$12)</f>
        <v>10</v>
      </c>
      <c r="N319" s="44">
        <f>INDEX($Q$9:$R$12,MATCH(Inventory[[#This Row],[Category]],$Q$9:$Q$12,0),2)</f>
        <v>10</v>
      </c>
      <c r="O319" s="45">
        <f>_xlfn.XLOOKUP(Inventory[[#This Row],[Category]],$Q$9:$Q$12,$R$9:$R$12,,0)</f>
        <v>10</v>
      </c>
      <c r="P319" s="34" t="b">
        <f t="shared" si="4"/>
        <v>1</v>
      </c>
      <c r="Q319" s="37"/>
      <c r="R319" s="48"/>
      <c r="S319" s="37"/>
      <c r="U319" s="34"/>
      <c r="V319" s="37"/>
      <c r="AF319" s="46">
        <v>3515</v>
      </c>
    </row>
    <row r="320" spans="1:32" x14ac:dyDescent="0.3">
      <c r="A320" s="38" t="s">
        <v>846</v>
      </c>
      <c r="B320" s="39" t="s">
        <v>847</v>
      </c>
      <c r="C320" s="40" t="s">
        <v>24</v>
      </c>
      <c r="D320" s="40">
        <v>14</v>
      </c>
      <c r="E320" s="40" t="s">
        <v>22</v>
      </c>
      <c r="F320" s="41" t="s">
        <v>22</v>
      </c>
      <c r="G320" s="42">
        <v>21158.799999999999</v>
      </c>
      <c r="H320" s="43">
        <f>IF(Inventory[[#This Row],[Premium?]]="Y",Inventory[[#This Row],[Cost Price]]*1.25,Inventory[[#This Row],[Cost Price]]*1.18)</f>
        <v>24967.383999999998</v>
      </c>
      <c r="I320" s="43" t="b">
        <f>Inventory[[#This Row],[Num In Stock]]&lt;$S$5</f>
        <v>0</v>
      </c>
      <c r="J320" s="43" t="str">
        <f>IF(Inventory[[#This Row],[Num In Stock]]&lt;$S$5,"YES","NO")</f>
        <v>NO</v>
      </c>
      <c r="K320" s="44" t="b">
        <f>AND(Inventory[[#This Row],[Num In Stock]]&lt;$S$5,Inventory[[#This Row],[On Backorder]]&lt;&gt;"Y")</f>
        <v>0</v>
      </c>
      <c r="L320" s="44" t="str">
        <f>IF(Inventory[[#This Row],[Num In Stock]]&lt;$S$5,IF(Inventory[[#This Row],[On Backorder]]="Y","","YES"),"")</f>
        <v/>
      </c>
      <c r="M320" s="44" cm="1">
        <f t="array" ref="M320">_xlfn.IFS(Inventory[[#This Row],[Category]]=$Q$9,$R$9,Inventory[[#This Row],[Category]]=$Q$10,$R$10,Inventory[[#This Row],[Category]]=$Q$11,$R$11,Inventory[[#This Row],[Category]]=$Q$12,$R$12)</f>
        <v>10</v>
      </c>
      <c r="N320" s="44">
        <f>INDEX($Q$9:$R$12,MATCH(Inventory[[#This Row],[Category]],$Q$9:$Q$12,0),2)</f>
        <v>10</v>
      </c>
      <c r="O320" s="45">
        <f>_xlfn.XLOOKUP(Inventory[[#This Row],[Category]],$Q$9:$Q$12,$R$9:$R$12,,0)</f>
        <v>10</v>
      </c>
      <c r="P320" s="34" t="b">
        <f t="shared" si="4"/>
        <v>1</v>
      </c>
      <c r="Q320" s="37"/>
      <c r="R320" s="48"/>
      <c r="S320" s="37"/>
      <c r="U320" s="34"/>
      <c r="V320" s="37"/>
      <c r="AF320" s="46">
        <v>7145</v>
      </c>
    </row>
    <row r="321" spans="1:32" x14ac:dyDescent="0.3">
      <c r="A321" s="38" t="s">
        <v>830</v>
      </c>
      <c r="B321" s="39" t="s">
        <v>831</v>
      </c>
      <c r="C321" s="40" t="s">
        <v>24</v>
      </c>
      <c r="D321" s="40">
        <v>4</v>
      </c>
      <c r="E321" s="40" t="s">
        <v>22</v>
      </c>
      <c r="F321" s="41" t="s">
        <v>22</v>
      </c>
      <c r="G321" s="42">
        <v>40606.800000000003</v>
      </c>
      <c r="H321" s="43">
        <f>IF(Inventory[[#This Row],[Premium?]]="Y",Inventory[[#This Row],[Cost Price]]*1.25,Inventory[[#This Row],[Cost Price]]*1.18)</f>
        <v>47916.023999999998</v>
      </c>
      <c r="I321" s="43" t="b">
        <f>Inventory[[#This Row],[Num In Stock]]&lt;$S$5</f>
        <v>1</v>
      </c>
      <c r="J321" s="43" t="str">
        <f>IF(Inventory[[#This Row],[Num In Stock]]&lt;$S$5,"YES","NO")</f>
        <v>YES</v>
      </c>
      <c r="K321" s="44" t="b">
        <f>AND(Inventory[[#This Row],[Num In Stock]]&lt;$S$5,Inventory[[#This Row],[On Backorder]]&lt;&gt;"Y")</f>
        <v>1</v>
      </c>
      <c r="L321" s="44" t="str">
        <f>IF(Inventory[[#This Row],[Num In Stock]]&lt;$S$5,IF(Inventory[[#This Row],[On Backorder]]="Y","","YES"),"")</f>
        <v>YES</v>
      </c>
      <c r="M321" s="44" cm="1">
        <f t="array" ref="M321">_xlfn.IFS(Inventory[[#This Row],[Category]]=$Q$9,$R$9,Inventory[[#This Row],[Category]]=$Q$10,$R$10,Inventory[[#This Row],[Category]]=$Q$11,$R$11,Inventory[[#This Row],[Category]]=$Q$12,$R$12)</f>
        <v>10</v>
      </c>
      <c r="N321" s="44">
        <f>INDEX($Q$9:$R$12,MATCH(Inventory[[#This Row],[Category]],$Q$9:$Q$12,0),2)</f>
        <v>10</v>
      </c>
      <c r="O321" s="45">
        <f>_xlfn.XLOOKUP(Inventory[[#This Row],[Category]],$Q$9:$Q$12,$R$9:$R$12,,0)</f>
        <v>10</v>
      </c>
      <c r="P321" s="34" t="b">
        <f t="shared" si="4"/>
        <v>1</v>
      </c>
      <c r="Q321" s="37"/>
      <c r="R321" s="48"/>
      <c r="S321" s="37"/>
      <c r="U321" s="34"/>
      <c r="V321" s="37"/>
      <c r="AF321" s="46">
        <v>20895</v>
      </c>
    </row>
    <row r="322" spans="1:32" x14ac:dyDescent="0.3">
      <c r="A322" s="38" t="s">
        <v>844</v>
      </c>
      <c r="B322" s="39" t="s">
        <v>845</v>
      </c>
      <c r="C322" s="40" t="s">
        <v>24</v>
      </c>
      <c r="D322" s="40">
        <v>19</v>
      </c>
      <c r="E322" s="40" t="s">
        <v>22</v>
      </c>
      <c r="F322" s="41" t="s">
        <v>22</v>
      </c>
      <c r="G322" s="42">
        <v>20592.150000000001</v>
      </c>
      <c r="H322" s="43">
        <f>IF(Inventory[[#This Row],[Premium?]]="Y",Inventory[[#This Row],[Cost Price]]*1.25,Inventory[[#This Row],[Cost Price]]*1.18)</f>
        <v>24298.737000000001</v>
      </c>
      <c r="I322" s="43" t="b">
        <f>Inventory[[#This Row],[Num In Stock]]&lt;$S$5</f>
        <v>0</v>
      </c>
      <c r="J322" s="43" t="str">
        <f>IF(Inventory[[#This Row],[Num In Stock]]&lt;$S$5,"YES","NO")</f>
        <v>NO</v>
      </c>
      <c r="K322" s="44" t="b">
        <f>AND(Inventory[[#This Row],[Num In Stock]]&lt;$S$5,Inventory[[#This Row],[On Backorder]]&lt;&gt;"Y")</f>
        <v>0</v>
      </c>
      <c r="L322" s="44" t="str">
        <f>IF(Inventory[[#This Row],[Num In Stock]]&lt;$S$5,IF(Inventory[[#This Row],[On Backorder]]="Y","","YES"),"")</f>
        <v/>
      </c>
      <c r="M322" s="44" cm="1">
        <f t="array" ref="M322">_xlfn.IFS(Inventory[[#This Row],[Category]]=$Q$9,$R$9,Inventory[[#This Row],[Category]]=$Q$10,$R$10,Inventory[[#This Row],[Category]]=$Q$11,$R$11,Inventory[[#This Row],[Category]]=$Q$12,$R$12)</f>
        <v>10</v>
      </c>
      <c r="N322" s="44">
        <f>INDEX($Q$9:$R$12,MATCH(Inventory[[#This Row],[Category]],$Q$9:$Q$12,0),2)</f>
        <v>10</v>
      </c>
      <c r="O322" s="45">
        <f>_xlfn.XLOOKUP(Inventory[[#This Row],[Category]],$Q$9:$Q$12,$R$9:$R$12,,0)</f>
        <v>10</v>
      </c>
      <c r="P322" s="34" t="b">
        <f t="shared" si="4"/>
        <v>1</v>
      </c>
      <c r="Q322" s="37"/>
      <c r="R322" s="48"/>
      <c r="S322" s="37"/>
      <c r="U322" s="34"/>
      <c r="V322" s="37"/>
      <c r="AF322" s="46">
        <v>65</v>
      </c>
    </row>
    <row r="323" spans="1:32" x14ac:dyDescent="0.3">
      <c r="A323" s="38" t="s">
        <v>856</v>
      </c>
      <c r="B323" s="39" t="s">
        <v>857</v>
      </c>
      <c r="C323" s="40" t="s">
        <v>27</v>
      </c>
      <c r="D323" s="40">
        <v>15</v>
      </c>
      <c r="E323" s="40" t="s">
        <v>22</v>
      </c>
      <c r="F323" s="41" t="s">
        <v>22</v>
      </c>
      <c r="G323" s="42">
        <v>8574.7999999999993</v>
      </c>
      <c r="H323" s="43">
        <f>IF(Inventory[[#This Row],[Premium?]]="Y",Inventory[[#This Row],[Cost Price]]*1.25,Inventory[[#This Row],[Cost Price]]*1.18)</f>
        <v>10118.263999999999</v>
      </c>
      <c r="I323" s="43" t="b">
        <f>Inventory[[#This Row],[Num In Stock]]&lt;$S$5</f>
        <v>0</v>
      </c>
      <c r="J323" s="43" t="str">
        <f>IF(Inventory[[#This Row],[Num In Stock]]&lt;$S$5,"YES","NO")</f>
        <v>NO</v>
      </c>
      <c r="K323" s="44" t="b">
        <f>AND(Inventory[[#This Row],[Num In Stock]]&lt;$S$5,Inventory[[#This Row],[On Backorder]]&lt;&gt;"Y")</f>
        <v>0</v>
      </c>
      <c r="L323" s="44" t="str">
        <f>IF(Inventory[[#This Row],[Num In Stock]]&lt;$S$5,IF(Inventory[[#This Row],[On Backorder]]="Y","","YES"),"")</f>
        <v/>
      </c>
      <c r="M323" s="44" cm="1">
        <f t="array" ref="M323">_xlfn.IFS(Inventory[[#This Row],[Category]]=$Q$9,$R$9,Inventory[[#This Row],[Category]]=$Q$10,$R$10,Inventory[[#This Row],[Category]]=$Q$11,$R$11,Inventory[[#This Row],[Category]]=$Q$12,$R$12)</f>
        <v>15</v>
      </c>
      <c r="N323" s="44">
        <f>INDEX($Q$9:$R$12,MATCH(Inventory[[#This Row],[Category]],$Q$9:$Q$12,0),2)</f>
        <v>15</v>
      </c>
      <c r="O323" s="45">
        <f>_xlfn.XLOOKUP(Inventory[[#This Row],[Category]],$Q$9:$Q$12,$R$9:$R$12,,0)</f>
        <v>15</v>
      </c>
      <c r="P323" s="34" t="b">
        <f t="shared" si="4"/>
        <v>1</v>
      </c>
      <c r="Q323" s="37"/>
      <c r="R323" s="48"/>
      <c r="S323" s="37"/>
      <c r="U323" s="34"/>
      <c r="V323" s="37"/>
      <c r="AF323" s="46">
        <v>105</v>
      </c>
    </row>
    <row r="324" spans="1:32" x14ac:dyDescent="0.3">
      <c r="A324" s="38" t="s">
        <v>842</v>
      </c>
      <c r="B324" s="39" t="s">
        <v>843</v>
      </c>
      <c r="C324" s="40" t="s">
        <v>24</v>
      </c>
      <c r="D324" s="40">
        <v>8</v>
      </c>
      <c r="E324" s="40" t="s">
        <v>22</v>
      </c>
      <c r="F324" s="41" t="s">
        <v>25</v>
      </c>
      <c r="G324" s="42">
        <v>23314.7</v>
      </c>
      <c r="H324" s="43">
        <f>IF(Inventory[[#This Row],[Premium?]]="Y",Inventory[[#This Row],[Cost Price]]*1.25,Inventory[[#This Row],[Cost Price]]*1.18)</f>
        <v>29143.375</v>
      </c>
      <c r="I324" s="43" t="b">
        <f>Inventory[[#This Row],[Num In Stock]]&lt;$S$5</f>
        <v>1</v>
      </c>
      <c r="J324" s="43" t="str">
        <f>IF(Inventory[[#This Row],[Num In Stock]]&lt;$S$5,"YES","NO")</f>
        <v>YES</v>
      </c>
      <c r="K324" s="44" t="b">
        <f>AND(Inventory[[#This Row],[Num In Stock]]&lt;$S$5,Inventory[[#This Row],[On Backorder]]&lt;&gt;"Y")</f>
        <v>1</v>
      </c>
      <c r="L324" s="44" t="str">
        <f>IF(Inventory[[#This Row],[Num In Stock]]&lt;$S$5,IF(Inventory[[#This Row],[On Backorder]]="Y","","YES"),"")</f>
        <v>YES</v>
      </c>
      <c r="M324" s="44" cm="1">
        <f t="array" ref="M324">_xlfn.IFS(Inventory[[#This Row],[Category]]=$Q$9,$R$9,Inventory[[#This Row],[Category]]=$Q$10,$R$10,Inventory[[#This Row],[Category]]=$Q$11,$R$11,Inventory[[#This Row],[Category]]=$Q$12,$R$12)</f>
        <v>10</v>
      </c>
      <c r="N324" s="44">
        <f>INDEX($Q$9:$R$12,MATCH(Inventory[[#This Row],[Category]],$Q$9:$Q$12,0),2)</f>
        <v>10</v>
      </c>
      <c r="O324" s="45">
        <f>_xlfn.XLOOKUP(Inventory[[#This Row],[Category]],$Q$9:$Q$12,$R$9:$R$12,,0)</f>
        <v>10</v>
      </c>
      <c r="P324" s="34" t="b">
        <f t="shared" ref="P324:P387" si="5">AND($M324=$N324,$N324=$O324)</f>
        <v>1</v>
      </c>
      <c r="Q324" s="37"/>
      <c r="R324" s="48"/>
      <c r="S324" s="37"/>
      <c r="U324" s="34"/>
      <c r="V324" s="37"/>
      <c r="AF324" s="46">
        <v>495</v>
      </c>
    </row>
    <row r="325" spans="1:32" x14ac:dyDescent="0.3">
      <c r="A325" s="38" t="s">
        <v>848</v>
      </c>
      <c r="B325" s="39" t="s">
        <v>849</v>
      </c>
      <c r="C325" s="40" t="s">
        <v>27</v>
      </c>
      <c r="D325" s="40">
        <v>25</v>
      </c>
      <c r="E325" s="40" t="s">
        <v>22</v>
      </c>
      <c r="F325" s="41" t="s">
        <v>22</v>
      </c>
      <c r="G325" s="42">
        <v>5824.7</v>
      </c>
      <c r="H325" s="43">
        <f>IF(Inventory[[#This Row],[Premium?]]="Y",Inventory[[#This Row],[Cost Price]]*1.25,Inventory[[#This Row],[Cost Price]]*1.18)</f>
        <v>6873.1459999999997</v>
      </c>
      <c r="I325" s="43" t="b">
        <f>Inventory[[#This Row],[Num In Stock]]&lt;$S$5</f>
        <v>0</v>
      </c>
      <c r="J325" s="43" t="str">
        <f>IF(Inventory[[#This Row],[Num In Stock]]&lt;$S$5,"YES","NO")</f>
        <v>NO</v>
      </c>
      <c r="K325" s="44" t="b">
        <f>AND(Inventory[[#This Row],[Num In Stock]]&lt;$S$5,Inventory[[#This Row],[On Backorder]]&lt;&gt;"Y")</f>
        <v>0</v>
      </c>
      <c r="L325" s="44" t="str">
        <f>IF(Inventory[[#This Row],[Num In Stock]]&lt;$S$5,IF(Inventory[[#This Row],[On Backorder]]="Y","","YES"),"")</f>
        <v/>
      </c>
      <c r="M325" s="44" cm="1">
        <f t="array" ref="M325">_xlfn.IFS(Inventory[[#This Row],[Category]]=$Q$9,$R$9,Inventory[[#This Row],[Category]]=$Q$10,$R$10,Inventory[[#This Row],[Category]]=$Q$11,$R$11,Inventory[[#This Row],[Category]]=$Q$12,$R$12)</f>
        <v>15</v>
      </c>
      <c r="N325" s="44">
        <f>INDEX($Q$9:$R$12,MATCH(Inventory[[#This Row],[Category]],$Q$9:$Q$12,0),2)</f>
        <v>15</v>
      </c>
      <c r="O325" s="45">
        <f>_xlfn.XLOOKUP(Inventory[[#This Row],[Category]],$Q$9:$Q$12,$R$9:$R$12,,0)</f>
        <v>15</v>
      </c>
      <c r="P325" s="34" t="b">
        <f t="shared" si="5"/>
        <v>1</v>
      </c>
      <c r="Q325" s="37"/>
      <c r="R325" s="48"/>
      <c r="S325" s="37"/>
      <c r="U325" s="34"/>
      <c r="V325" s="37"/>
      <c r="AF325" s="46">
        <v>1095</v>
      </c>
    </row>
    <row r="326" spans="1:32" x14ac:dyDescent="0.3">
      <c r="A326" s="38" t="s">
        <v>836</v>
      </c>
      <c r="B326" s="39" t="s">
        <v>837</v>
      </c>
      <c r="C326" s="40" t="s">
        <v>24</v>
      </c>
      <c r="D326" s="40">
        <v>24</v>
      </c>
      <c r="E326" s="40" t="s">
        <v>22</v>
      </c>
      <c r="F326" s="41" t="s">
        <v>22</v>
      </c>
      <c r="G326" s="42">
        <v>13722.8</v>
      </c>
      <c r="H326" s="43">
        <f>IF(Inventory[[#This Row],[Premium?]]="Y",Inventory[[#This Row],[Cost Price]]*1.25,Inventory[[#This Row],[Cost Price]]*1.18)</f>
        <v>16192.903999999999</v>
      </c>
      <c r="I326" s="43" t="b">
        <f>Inventory[[#This Row],[Num In Stock]]&lt;$S$5</f>
        <v>0</v>
      </c>
      <c r="J326" s="43" t="str">
        <f>IF(Inventory[[#This Row],[Num In Stock]]&lt;$S$5,"YES","NO")</f>
        <v>NO</v>
      </c>
      <c r="K326" s="44" t="b">
        <f>AND(Inventory[[#This Row],[Num In Stock]]&lt;$S$5,Inventory[[#This Row],[On Backorder]]&lt;&gt;"Y")</f>
        <v>0</v>
      </c>
      <c r="L326" s="44" t="str">
        <f>IF(Inventory[[#This Row],[Num In Stock]]&lt;$S$5,IF(Inventory[[#This Row],[On Backorder]]="Y","","YES"),"")</f>
        <v/>
      </c>
      <c r="M326" s="44" cm="1">
        <f t="array" ref="M326">_xlfn.IFS(Inventory[[#This Row],[Category]]=$Q$9,$R$9,Inventory[[#This Row],[Category]]=$Q$10,$R$10,Inventory[[#This Row],[Category]]=$Q$11,$R$11,Inventory[[#This Row],[Category]]=$Q$12,$R$12)</f>
        <v>10</v>
      </c>
      <c r="N326" s="44">
        <f>INDEX($Q$9:$R$12,MATCH(Inventory[[#This Row],[Category]],$Q$9:$Q$12,0),2)</f>
        <v>10</v>
      </c>
      <c r="O326" s="45">
        <f>_xlfn.XLOOKUP(Inventory[[#This Row],[Category]],$Q$9:$Q$12,$R$9:$R$12,,0)</f>
        <v>10</v>
      </c>
      <c r="P326" s="34" t="b">
        <f t="shared" si="5"/>
        <v>1</v>
      </c>
      <c r="Q326" s="37"/>
      <c r="R326" s="48"/>
      <c r="S326" s="37"/>
      <c r="U326" s="34"/>
      <c r="V326" s="37"/>
      <c r="AF326" s="46">
        <v>1095</v>
      </c>
    </row>
    <row r="327" spans="1:32" x14ac:dyDescent="0.3">
      <c r="A327" s="38" t="s">
        <v>838</v>
      </c>
      <c r="B327" s="39" t="s">
        <v>839</v>
      </c>
      <c r="C327" s="40" t="s">
        <v>24</v>
      </c>
      <c r="D327" s="40">
        <v>20</v>
      </c>
      <c r="E327" s="40" t="s">
        <v>22</v>
      </c>
      <c r="F327" s="41" t="s">
        <v>22</v>
      </c>
      <c r="G327" s="42">
        <v>14118.65</v>
      </c>
      <c r="H327" s="43">
        <f>IF(Inventory[[#This Row],[Premium?]]="Y",Inventory[[#This Row],[Cost Price]]*1.25,Inventory[[#This Row],[Cost Price]]*1.18)</f>
        <v>16660.006999999998</v>
      </c>
      <c r="I327" s="43" t="b">
        <f>Inventory[[#This Row],[Num In Stock]]&lt;$S$5</f>
        <v>0</v>
      </c>
      <c r="J327" s="43" t="str">
        <f>IF(Inventory[[#This Row],[Num In Stock]]&lt;$S$5,"YES","NO")</f>
        <v>NO</v>
      </c>
      <c r="K327" s="44" t="b">
        <f>AND(Inventory[[#This Row],[Num In Stock]]&lt;$S$5,Inventory[[#This Row],[On Backorder]]&lt;&gt;"Y")</f>
        <v>0</v>
      </c>
      <c r="L327" s="44" t="str">
        <f>IF(Inventory[[#This Row],[Num In Stock]]&lt;$S$5,IF(Inventory[[#This Row],[On Backorder]]="Y","","YES"),"")</f>
        <v/>
      </c>
      <c r="M327" s="44" cm="1">
        <f t="array" ref="M327">_xlfn.IFS(Inventory[[#This Row],[Category]]=$Q$9,$R$9,Inventory[[#This Row],[Category]]=$Q$10,$R$10,Inventory[[#This Row],[Category]]=$Q$11,$R$11,Inventory[[#This Row],[Category]]=$Q$12,$R$12)</f>
        <v>10</v>
      </c>
      <c r="N327" s="44">
        <f>INDEX($Q$9:$R$12,MATCH(Inventory[[#This Row],[Category]],$Q$9:$Q$12,0),2)</f>
        <v>10</v>
      </c>
      <c r="O327" s="45">
        <f>_xlfn.XLOOKUP(Inventory[[#This Row],[Category]],$Q$9:$Q$12,$R$9:$R$12,,0)</f>
        <v>10</v>
      </c>
      <c r="P327" s="34" t="b">
        <f t="shared" si="5"/>
        <v>1</v>
      </c>
      <c r="Q327" s="37"/>
      <c r="R327" s="48"/>
      <c r="S327" s="37"/>
      <c r="U327" s="34"/>
      <c r="V327" s="37"/>
      <c r="AF327" s="46">
        <v>135</v>
      </c>
    </row>
    <row r="328" spans="1:32" x14ac:dyDescent="0.3">
      <c r="A328" s="55" t="s">
        <v>1126</v>
      </c>
      <c r="B328" s="58" t="s">
        <v>1127</v>
      </c>
      <c r="C328" s="40" t="s">
        <v>29</v>
      </c>
      <c r="D328" s="40">
        <v>9</v>
      </c>
      <c r="E328" s="40" t="s">
        <v>25</v>
      </c>
      <c r="F328" s="41" t="s">
        <v>25</v>
      </c>
      <c r="G328" s="42">
        <v>570.96</v>
      </c>
      <c r="H328" s="43">
        <f>IF(Inventory[[#This Row],[Premium?]]="Y",Inventory[[#This Row],[Cost Price]]*1.25,Inventory[[#This Row],[Cost Price]]*1.18)</f>
        <v>713.7</v>
      </c>
      <c r="I328" s="43" t="b">
        <f>Inventory[[#This Row],[Num In Stock]]&lt;$S$5</f>
        <v>1</v>
      </c>
      <c r="J328" s="43" t="str">
        <f>IF(Inventory[[#This Row],[Num In Stock]]&lt;$S$5,"YES","NO")</f>
        <v>YES</v>
      </c>
      <c r="K328" s="44" t="b">
        <f>AND(Inventory[[#This Row],[Num In Stock]]&lt;$S$5,Inventory[[#This Row],[On Backorder]]&lt;&gt;"Y")</f>
        <v>0</v>
      </c>
      <c r="L328" s="44" t="str">
        <f>IF(Inventory[[#This Row],[Num In Stock]]&lt;$S$5,IF(Inventory[[#This Row],[On Backorder]]="Y","","YES"),"")</f>
        <v/>
      </c>
      <c r="M328" s="44" cm="1">
        <f t="array" ref="M328">_xlfn.IFS(Inventory[[#This Row],[Category]]=$Q$9,$R$9,Inventory[[#This Row],[Category]]=$Q$10,$R$10,Inventory[[#This Row],[Category]]=$Q$11,$R$11,Inventory[[#This Row],[Category]]=$Q$12,$R$12)</f>
        <v>35</v>
      </c>
      <c r="N328" s="44">
        <f>INDEX($Q$9:$R$12,MATCH(Inventory[[#This Row],[Category]],$Q$9:$Q$12,0),2)</f>
        <v>35</v>
      </c>
      <c r="O328" s="45">
        <f>_xlfn.XLOOKUP(Inventory[[#This Row],[Category]],$Q$9:$Q$12,$R$9:$R$12,,0)</f>
        <v>35</v>
      </c>
      <c r="P328" s="34" t="b">
        <f t="shared" si="5"/>
        <v>1</v>
      </c>
      <c r="Q328" s="37"/>
      <c r="R328" s="48"/>
      <c r="S328" s="37"/>
      <c r="U328" s="34"/>
      <c r="V328" s="37"/>
      <c r="AF328" s="46">
        <v>7695</v>
      </c>
    </row>
    <row r="329" spans="1:32" x14ac:dyDescent="0.3">
      <c r="A329" s="38" t="s">
        <v>910</v>
      </c>
      <c r="B329" s="39" t="s">
        <v>911</v>
      </c>
      <c r="C329" s="40" t="s">
        <v>28</v>
      </c>
      <c r="D329" s="40">
        <v>19</v>
      </c>
      <c r="E329" s="40" t="s">
        <v>22</v>
      </c>
      <c r="F329" s="41" t="s">
        <v>22</v>
      </c>
      <c r="G329" s="42">
        <v>3960.35</v>
      </c>
      <c r="H329" s="43">
        <f>IF(Inventory[[#This Row],[Premium?]]="Y",Inventory[[#This Row],[Cost Price]]*1.25,Inventory[[#This Row],[Cost Price]]*1.18)</f>
        <v>4673.2129999999997</v>
      </c>
      <c r="I329" s="43" t="b">
        <f>Inventory[[#This Row],[Num In Stock]]&lt;$S$5</f>
        <v>0</v>
      </c>
      <c r="J329" s="43" t="str">
        <f>IF(Inventory[[#This Row],[Num In Stock]]&lt;$S$5,"YES","NO")</f>
        <v>NO</v>
      </c>
      <c r="K329" s="44" t="b">
        <f>AND(Inventory[[#This Row],[Num In Stock]]&lt;$S$5,Inventory[[#This Row],[On Backorder]]&lt;&gt;"Y")</f>
        <v>0</v>
      </c>
      <c r="L329" s="44" t="str">
        <f>IF(Inventory[[#This Row],[Num In Stock]]&lt;$S$5,IF(Inventory[[#This Row],[On Backorder]]="Y","","YES"),"")</f>
        <v/>
      </c>
      <c r="M329" s="44" cm="1">
        <f t="array" ref="M329">_xlfn.IFS(Inventory[[#This Row],[Category]]=$Q$9,$R$9,Inventory[[#This Row],[Category]]=$Q$10,$R$10,Inventory[[#This Row],[Category]]=$Q$11,$R$11,Inventory[[#This Row],[Category]]=$Q$12,$R$12)</f>
        <v>25</v>
      </c>
      <c r="N329" s="44">
        <f>INDEX($Q$9:$R$12,MATCH(Inventory[[#This Row],[Category]],$Q$9:$Q$12,0),2)</f>
        <v>25</v>
      </c>
      <c r="O329" s="45">
        <f>_xlfn.XLOOKUP(Inventory[[#This Row],[Category]],$Q$9:$Q$12,$R$9:$R$12,,0)</f>
        <v>25</v>
      </c>
      <c r="P329" s="34" t="b">
        <f t="shared" si="5"/>
        <v>1</v>
      </c>
      <c r="Q329" s="37"/>
      <c r="R329" s="48"/>
      <c r="S329" s="37"/>
      <c r="U329" s="34"/>
      <c r="V329" s="37"/>
      <c r="AF329" s="46">
        <v>3075</v>
      </c>
    </row>
    <row r="330" spans="1:32" x14ac:dyDescent="0.3">
      <c r="A330" s="38" t="s">
        <v>824</v>
      </c>
      <c r="B330" s="39" t="s">
        <v>825</v>
      </c>
      <c r="C330" s="40" t="s">
        <v>29</v>
      </c>
      <c r="D330" s="40">
        <v>5</v>
      </c>
      <c r="E330" s="40" t="s">
        <v>22</v>
      </c>
      <c r="F330" s="41" t="s">
        <v>22</v>
      </c>
      <c r="G330" s="42">
        <v>211.86</v>
      </c>
      <c r="H330" s="43">
        <f>IF(Inventory[[#This Row],[Premium?]]="Y",Inventory[[#This Row],[Cost Price]]*1.25,Inventory[[#This Row],[Cost Price]]*1.18)</f>
        <v>249.9948</v>
      </c>
      <c r="I330" s="43" t="b">
        <f>Inventory[[#This Row],[Num In Stock]]&lt;$S$5</f>
        <v>1</v>
      </c>
      <c r="J330" s="43" t="str">
        <f>IF(Inventory[[#This Row],[Num In Stock]]&lt;$S$5,"YES","NO")</f>
        <v>YES</v>
      </c>
      <c r="K330" s="44" t="b">
        <f>AND(Inventory[[#This Row],[Num In Stock]]&lt;$S$5,Inventory[[#This Row],[On Backorder]]&lt;&gt;"Y")</f>
        <v>1</v>
      </c>
      <c r="L330" s="44" t="str">
        <f>IF(Inventory[[#This Row],[Num In Stock]]&lt;$S$5,IF(Inventory[[#This Row],[On Backorder]]="Y","","YES"),"")</f>
        <v>YES</v>
      </c>
      <c r="M330" s="44" cm="1">
        <f t="array" ref="M330">_xlfn.IFS(Inventory[[#This Row],[Category]]=$Q$9,$R$9,Inventory[[#This Row],[Category]]=$Q$10,$R$10,Inventory[[#This Row],[Category]]=$Q$11,$R$11,Inventory[[#This Row],[Category]]=$Q$12,$R$12)</f>
        <v>35</v>
      </c>
      <c r="N330" s="44">
        <f>INDEX($Q$9:$R$12,MATCH(Inventory[[#This Row],[Category]],$Q$9:$Q$12,0),2)</f>
        <v>35</v>
      </c>
      <c r="O330" s="45">
        <f>_xlfn.XLOOKUP(Inventory[[#This Row],[Category]],$Q$9:$Q$12,$R$9:$R$12,,0)</f>
        <v>35</v>
      </c>
      <c r="P330" s="34" t="b">
        <f t="shared" si="5"/>
        <v>1</v>
      </c>
      <c r="Q330" s="37"/>
      <c r="R330" s="48"/>
      <c r="S330" s="37"/>
      <c r="U330" s="34"/>
      <c r="V330" s="37"/>
      <c r="AF330" s="46">
        <v>10555</v>
      </c>
    </row>
    <row r="331" spans="1:32" x14ac:dyDescent="0.3">
      <c r="A331" s="38" t="s">
        <v>892</v>
      </c>
      <c r="B331" s="39" t="s">
        <v>893</v>
      </c>
      <c r="C331" s="40" t="s">
        <v>29</v>
      </c>
      <c r="D331" s="40">
        <v>9</v>
      </c>
      <c r="E331" s="40" t="s">
        <v>22</v>
      </c>
      <c r="F331" s="41" t="s">
        <v>22</v>
      </c>
      <c r="G331" s="42">
        <v>144.44999999999999</v>
      </c>
      <c r="H331" s="43">
        <f>IF(Inventory[[#This Row],[Premium?]]="Y",Inventory[[#This Row],[Cost Price]]*1.25,Inventory[[#This Row],[Cost Price]]*1.18)</f>
        <v>170.45099999999996</v>
      </c>
      <c r="I331" s="43" t="b">
        <f>Inventory[[#This Row],[Num In Stock]]&lt;$S$5</f>
        <v>1</v>
      </c>
      <c r="J331" s="43" t="str">
        <f>IF(Inventory[[#This Row],[Num In Stock]]&lt;$S$5,"YES","NO")</f>
        <v>YES</v>
      </c>
      <c r="K331" s="44" t="b">
        <f>AND(Inventory[[#This Row],[Num In Stock]]&lt;$S$5,Inventory[[#This Row],[On Backorder]]&lt;&gt;"Y")</f>
        <v>1</v>
      </c>
      <c r="L331" s="44" t="str">
        <f>IF(Inventory[[#This Row],[Num In Stock]]&lt;$S$5,IF(Inventory[[#This Row],[On Backorder]]="Y","","YES"),"")</f>
        <v>YES</v>
      </c>
      <c r="M331" s="44" cm="1">
        <f t="array" ref="M331">_xlfn.IFS(Inventory[[#This Row],[Category]]=$Q$9,$R$9,Inventory[[#This Row],[Category]]=$Q$10,$R$10,Inventory[[#This Row],[Category]]=$Q$11,$R$11,Inventory[[#This Row],[Category]]=$Q$12,$R$12)</f>
        <v>35</v>
      </c>
      <c r="N331" s="44">
        <f>INDEX($Q$9:$R$12,MATCH(Inventory[[#This Row],[Category]],$Q$9:$Q$12,0),2)</f>
        <v>35</v>
      </c>
      <c r="O331" s="45">
        <f>_xlfn.XLOOKUP(Inventory[[#This Row],[Category]],$Q$9:$Q$12,$R$9:$R$12,,0)</f>
        <v>35</v>
      </c>
      <c r="P331" s="34" t="b">
        <f t="shared" si="5"/>
        <v>1</v>
      </c>
      <c r="Q331" s="37"/>
      <c r="R331" s="48"/>
      <c r="S331" s="37"/>
      <c r="U331" s="34"/>
      <c r="V331" s="37"/>
      <c r="AF331" s="46">
        <v>16935</v>
      </c>
    </row>
    <row r="332" spans="1:32" x14ac:dyDescent="0.3">
      <c r="A332" s="38" t="s">
        <v>888</v>
      </c>
      <c r="B332" s="39" t="s">
        <v>889</v>
      </c>
      <c r="C332" s="40" t="s">
        <v>29</v>
      </c>
      <c r="D332" s="40">
        <v>6</v>
      </c>
      <c r="E332" s="40" t="s">
        <v>22</v>
      </c>
      <c r="F332" s="41" t="s">
        <v>22</v>
      </c>
      <c r="G332" s="42">
        <v>1127.8499999999999</v>
      </c>
      <c r="H332" s="43">
        <f>IF(Inventory[[#This Row],[Premium?]]="Y",Inventory[[#This Row],[Cost Price]]*1.25,Inventory[[#This Row],[Cost Price]]*1.18)</f>
        <v>1330.8629999999998</v>
      </c>
      <c r="I332" s="43" t="b">
        <f>Inventory[[#This Row],[Num In Stock]]&lt;$S$5</f>
        <v>1</v>
      </c>
      <c r="J332" s="43" t="str">
        <f>IF(Inventory[[#This Row],[Num In Stock]]&lt;$S$5,"YES","NO")</f>
        <v>YES</v>
      </c>
      <c r="K332" s="44" t="b">
        <f>AND(Inventory[[#This Row],[Num In Stock]]&lt;$S$5,Inventory[[#This Row],[On Backorder]]&lt;&gt;"Y")</f>
        <v>1</v>
      </c>
      <c r="L332" s="44" t="str">
        <f>IF(Inventory[[#This Row],[Num In Stock]]&lt;$S$5,IF(Inventory[[#This Row],[On Backorder]]="Y","","YES"),"")</f>
        <v>YES</v>
      </c>
      <c r="M332" s="44" cm="1">
        <f t="array" ref="M332">_xlfn.IFS(Inventory[[#This Row],[Category]]=$Q$9,$R$9,Inventory[[#This Row],[Category]]=$Q$10,$R$10,Inventory[[#This Row],[Category]]=$Q$11,$R$11,Inventory[[#This Row],[Category]]=$Q$12,$R$12)</f>
        <v>35</v>
      </c>
      <c r="N332" s="44">
        <f>INDEX($Q$9:$R$12,MATCH(Inventory[[#This Row],[Category]],$Q$9:$Q$12,0),2)</f>
        <v>35</v>
      </c>
      <c r="O332" s="45">
        <f>_xlfn.XLOOKUP(Inventory[[#This Row],[Category]],$Q$9:$Q$12,$R$9:$R$12,,0)</f>
        <v>35</v>
      </c>
      <c r="P332" s="34" t="b">
        <f t="shared" si="5"/>
        <v>1</v>
      </c>
      <c r="Q332" s="37"/>
      <c r="R332" s="48"/>
      <c r="S332" s="37"/>
      <c r="U332" s="34"/>
      <c r="V332" s="37"/>
      <c r="AF332" s="46">
        <v>15395</v>
      </c>
    </row>
    <row r="333" spans="1:32" x14ac:dyDescent="0.3">
      <c r="A333" s="38" t="s">
        <v>886</v>
      </c>
      <c r="B333" s="39" t="s">
        <v>887</v>
      </c>
      <c r="C333" s="40" t="s">
        <v>29</v>
      </c>
      <c r="D333" s="40">
        <v>8</v>
      </c>
      <c r="E333" s="40" t="s">
        <v>25</v>
      </c>
      <c r="F333" s="41" t="s">
        <v>22</v>
      </c>
      <c r="G333" s="42">
        <v>198.9</v>
      </c>
      <c r="H333" s="43">
        <f>IF(Inventory[[#This Row],[Premium?]]="Y",Inventory[[#This Row],[Cost Price]]*1.25,Inventory[[#This Row],[Cost Price]]*1.18)</f>
        <v>234.702</v>
      </c>
      <c r="I333" s="43" t="b">
        <f>Inventory[[#This Row],[Num In Stock]]&lt;$S$5</f>
        <v>1</v>
      </c>
      <c r="J333" s="43" t="str">
        <f>IF(Inventory[[#This Row],[Num In Stock]]&lt;$S$5,"YES","NO")</f>
        <v>YES</v>
      </c>
      <c r="K333" s="44" t="b">
        <f>AND(Inventory[[#This Row],[Num In Stock]]&lt;$S$5,Inventory[[#This Row],[On Backorder]]&lt;&gt;"Y")</f>
        <v>0</v>
      </c>
      <c r="L333" s="44" t="str">
        <f>IF(Inventory[[#This Row],[Num In Stock]]&lt;$S$5,IF(Inventory[[#This Row],[On Backorder]]="Y","","YES"),"")</f>
        <v/>
      </c>
      <c r="M333" s="44" cm="1">
        <f t="array" ref="M333">_xlfn.IFS(Inventory[[#This Row],[Category]]=$Q$9,$R$9,Inventory[[#This Row],[Category]]=$Q$10,$R$10,Inventory[[#This Row],[Category]]=$Q$11,$R$11,Inventory[[#This Row],[Category]]=$Q$12,$R$12)</f>
        <v>35</v>
      </c>
      <c r="N333" s="44">
        <f>INDEX($Q$9:$R$12,MATCH(Inventory[[#This Row],[Category]],$Q$9:$Q$12,0),2)</f>
        <v>35</v>
      </c>
      <c r="O333" s="45">
        <f>_xlfn.XLOOKUP(Inventory[[#This Row],[Category]],$Q$9:$Q$12,$R$9:$R$12,,0)</f>
        <v>35</v>
      </c>
      <c r="P333" s="34" t="b">
        <f t="shared" si="5"/>
        <v>1</v>
      </c>
      <c r="Q333" s="37"/>
      <c r="R333" s="48"/>
      <c r="S333" s="37"/>
      <c r="U333" s="34"/>
      <c r="V333" s="37"/>
      <c r="AF333" s="46">
        <v>23095</v>
      </c>
    </row>
    <row r="334" spans="1:32" x14ac:dyDescent="0.3">
      <c r="A334" s="38" t="s">
        <v>818</v>
      </c>
      <c r="B334" s="39" t="s">
        <v>819</v>
      </c>
      <c r="C334" s="40" t="s">
        <v>29</v>
      </c>
      <c r="D334" s="40">
        <v>6</v>
      </c>
      <c r="E334" s="40" t="s">
        <v>25</v>
      </c>
      <c r="F334" s="41" t="s">
        <v>22</v>
      </c>
      <c r="G334" s="42">
        <v>203.94</v>
      </c>
      <c r="H334" s="43">
        <f>IF(Inventory[[#This Row],[Premium?]]="Y",Inventory[[#This Row],[Cost Price]]*1.25,Inventory[[#This Row],[Cost Price]]*1.18)</f>
        <v>240.64919999999998</v>
      </c>
      <c r="I334" s="43" t="b">
        <f>Inventory[[#This Row],[Num In Stock]]&lt;$S$5</f>
        <v>1</v>
      </c>
      <c r="J334" s="43" t="str">
        <f>IF(Inventory[[#This Row],[Num In Stock]]&lt;$S$5,"YES","NO")</f>
        <v>YES</v>
      </c>
      <c r="K334" s="44" t="b">
        <f>AND(Inventory[[#This Row],[Num In Stock]]&lt;$S$5,Inventory[[#This Row],[On Backorder]]&lt;&gt;"Y")</f>
        <v>0</v>
      </c>
      <c r="L334" s="44" t="str">
        <f>IF(Inventory[[#This Row],[Num In Stock]]&lt;$S$5,IF(Inventory[[#This Row],[On Backorder]]="Y","","YES"),"")</f>
        <v/>
      </c>
      <c r="M334" s="44" cm="1">
        <f t="array" ref="M334">_xlfn.IFS(Inventory[[#This Row],[Category]]=$Q$9,$R$9,Inventory[[#This Row],[Category]]=$Q$10,$R$10,Inventory[[#This Row],[Category]]=$Q$11,$R$11,Inventory[[#This Row],[Category]]=$Q$12,$R$12)</f>
        <v>35</v>
      </c>
      <c r="N334" s="44">
        <f>INDEX($Q$9:$R$12,MATCH(Inventory[[#This Row],[Category]],$Q$9:$Q$12,0),2)</f>
        <v>35</v>
      </c>
      <c r="O334" s="45">
        <f>_xlfn.XLOOKUP(Inventory[[#This Row],[Category]],$Q$9:$Q$12,$R$9:$R$12,,0)</f>
        <v>35</v>
      </c>
      <c r="P334" s="34" t="b">
        <f t="shared" si="5"/>
        <v>1</v>
      </c>
      <c r="Q334" s="37"/>
      <c r="R334" s="48"/>
      <c r="S334" s="37"/>
      <c r="U334" s="34"/>
      <c r="V334" s="37"/>
      <c r="AF334" s="46">
        <v>34095</v>
      </c>
    </row>
    <row r="335" spans="1:32" x14ac:dyDescent="0.3">
      <c r="A335" s="38" t="s">
        <v>894</v>
      </c>
      <c r="B335" s="39" t="s">
        <v>895</v>
      </c>
      <c r="C335" s="40" t="s">
        <v>29</v>
      </c>
      <c r="D335" s="40">
        <v>32</v>
      </c>
      <c r="E335" s="40" t="s">
        <v>22</v>
      </c>
      <c r="F335" s="41" t="s">
        <v>22</v>
      </c>
      <c r="G335" s="42">
        <v>577.70000000000005</v>
      </c>
      <c r="H335" s="43">
        <f>IF(Inventory[[#This Row],[Premium?]]="Y",Inventory[[#This Row],[Cost Price]]*1.25,Inventory[[#This Row],[Cost Price]]*1.18)</f>
        <v>681.68600000000004</v>
      </c>
      <c r="I335" s="43" t="b">
        <f>Inventory[[#This Row],[Num In Stock]]&lt;$S$5</f>
        <v>0</v>
      </c>
      <c r="J335" s="43" t="str">
        <f>IF(Inventory[[#This Row],[Num In Stock]]&lt;$S$5,"YES","NO")</f>
        <v>NO</v>
      </c>
      <c r="K335" s="44" t="b">
        <f>AND(Inventory[[#This Row],[Num In Stock]]&lt;$S$5,Inventory[[#This Row],[On Backorder]]&lt;&gt;"Y")</f>
        <v>0</v>
      </c>
      <c r="L335" s="44" t="str">
        <f>IF(Inventory[[#This Row],[Num In Stock]]&lt;$S$5,IF(Inventory[[#This Row],[On Backorder]]="Y","","YES"),"")</f>
        <v/>
      </c>
      <c r="M335" s="44" cm="1">
        <f t="array" ref="M335">_xlfn.IFS(Inventory[[#This Row],[Category]]=$Q$9,$R$9,Inventory[[#This Row],[Category]]=$Q$10,$R$10,Inventory[[#This Row],[Category]]=$Q$11,$R$11,Inventory[[#This Row],[Category]]=$Q$12,$R$12)</f>
        <v>35</v>
      </c>
      <c r="N335" s="44">
        <f>INDEX($Q$9:$R$12,MATCH(Inventory[[#This Row],[Category]],$Q$9:$Q$12,0),2)</f>
        <v>35</v>
      </c>
      <c r="O335" s="45">
        <f>_xlfn.XLOOKUP(Inventory[[#This Row],[Category]],$Q$9:$Q$12,$R$9:$R$12,,0)</f>
        <v>35</v>
      </c>
      <c r="P335" s="34" t="b">
        <f t="shared" si="5"/>
        <v>1</v>
      </c>
      <c r="Q335" s="37"/>
      <c r="R335" s="48"/>
      <c r="S335" s="37"/>
      <c r="U335" s="34"/>
      <c r="V335" s="37"/>
      <c r="AF335" s="46">
        <v>39265</v>
      </c>
    </row>
    <row r="336" spans="1:32" x14ac:dyDescent="0.3">
      <c r="A336" s="38" t="s">
        <v>908</v>
      </c>
      <c r="B336" s="39" t="s">
        <v>909</v>
      </c>
      <c r="C336" s="40" t="s">
        <v>27</v>
      </c>
      <c r="D336" s="40">
        <v>7</v>
      </c>
      <c r="E336" s="40" t="s">
        <v>22</v>
      </c>
      <c r="F336" s="41" t="s">
        <v>25</v>
      </c>
      <c r="G336" s="42">
        <v>8409.9</v>
      </c>
      <c r="H336" s="43">
        <f>IF(Inventory[[#This Row],[Premium?]]="Y",Inventory[[#This Row],[Cost Price]]*1.25,Inventory[[#This Row],[Cost Price]]*1.18)</f>
        <v>10512.375</v>
      </c>
      <c r="I336" s="43" t="b">
        <f>Inventory[[#This Row],[Num In Stock]]&lt;$S$5</f>
        <v>1</v>
      </c>
      <c r="J336" s="43" t="str">
        <f>IF(Inventory[[#This Row],[Num In Stock]]&lt;$S$5,"YES","NO")</f>
        <v>YES</v>
      </c>
      <c r="K336" s="44" t="b">
        <f>AND(Inventory[[#This Row],[Num In Stock]]&lt;$S$5,Inventory[[#This Row],[On Backorder]]&lt;&gt;"Y")</f>
        <v>1</v>
      </c>
      <c r="L336" s="44" t="str">
        <f>IF(Inventory[[#This Row],[Num In Stock]]&lt;$S$5,IF(Inventory[[#This Row],[On Backorder]]="Y","","YES"),"")</f>
        <v>YES</v>
      </c>
      <c r="M336" s="44" cm="1">
        <f t="array" ref="M336">_xlfn.IFS(Inventory[[#This Row],[Category]]=$Q$9,$R$9,Inventory[[#This Row],[Category]]=$Q$10,$R$10,Inventory[[#This Row],[Category]]=$Q$11,$R$11,Inventory[[#This Row],[Category]]=$Q$12,$R$12)</f>
        <v>15</v>
      </c>
      <c r="N336" s="44">
        <f>INDEX($Q$9:$R$12,MATCH(Inventory[[#This Row],[Category]],$Q$9:$Q$12,0),2)</f>
        <v>15</v>
      </c>
      <c r="O336" s="45">
        <f>_xlfn.XLOOKUP(Inventory[[#This Row],[Category]],$Q$9:$Q$12,$R$9:$R$12,,0)</f>
        <v>15</v>
      </c>
      <c r="P336" s="34" t="b">
        <f t="shared" si="5"/>
        <v>1</v>
      </c>
      <c r="Q336" s="37"/>
      <c r="R336" s="48"/>
      <c r="S336" s="37"/>
      <c r="U336" s="34"/>
      <c r="V336" s="37"/>
      <c r="AF336" s="46">
        <v>55655</v>
      </c>
    </row>
    <row r="337" spans="1:32" x14ac:dyDescent="0.3">
      <c r="A337" s="55" t="s">
        <v>808</v>
      </c>
      <c r="B337" s="54" t="s">
        <v>809</v>
      </c>
      <c r="C337" s="40" t="s">
        <v>24</v>
      </c>
      <c r="D337" s="40">
        <v>29</v>
      </c>
      <c r="E337" s="40" t="s">
        <v>22</v>
      </c>
      <c r="F337" s="41" t="s">
        <v>25</v>
      </c>
      <c r="G337" s="42">
        <v>103944.75</v>
      </c>
      <c r="H337" s="43">
        <f>IF(Inventory[[#This Row],[Premium?]]="Y",Inventory[[#This Row],[Cost Price]]*1.25,Inventory[[#This Row],[Cost Price]]*1.18)</f>
        <v>129930.9375</v>
      </c>
      <c r="I337" s="43" t="b">
        <f>Inventory[[#This Row],[Num In Stock]]&lt;$S$5</f>
        <v>0</v>
      </c>
      <c r="J337" s="43" t="str">
        <f>IF(Inventory[[#This Row],[Num In Stock]]&lt;$S$5,"YES","NO")</f>
        <v>NO</v>
      </c>
      <c r="K337" s="44" t="b">
        <f>AND(Inventory[[#This Row],[Num In Stock]]&lt;$S$5,Inventory[[#This Row],[On Backorder]]&lt;&gt;"Y")</f>
        <v>0</v>
      </c>
      <c r="L337" s="44" t="str">
        <f>IF(Inventory[[#This Row],[Num In Stock]]&lt;$S$5,IF(Inventory[[#This Row],[On Backorder]]="Y","","YES"),"")</f>
        <v/>
      </c>
      <c r="M337" s="44" cm="1">
        <f t="array" ref="M337">_xlfn.IFS(Inventory[[#This Row],[Category]]=$Q$9,$R$9,Inventory[[#This Row],[Category]]=$Q$10,$R$10,Inventory[[#This Row],[Category]]=$Q$11,$R$11,Inventory[[#This Row],[Category]]=$Q$12,$R$12)</f>
        <v>10</v>
      </c>
      <c r="N337" s="44">
        <f>INDEX($Q$9:$R$12,MATCH(Inventory[[#This Row],[Category]],$Q$9:$Q$12,0),2)</f>
        <v>10</v>
      </c>
      <c r="O337" s="45">
        <f>_xlfn.XLOOKUP(Inventory[[#This Row],[Category]],$Q$9:$Q$12,$R$9:$R$12,,0)</f>
        <v>10</v>
      </c>
      <c r="P337" s="34" t="b">
        <f t="shared" si="5"/>
        <v>1</v>
      </c>
      <c r="Q337" s="37"/>
      <c r="R337" s="48"/>
      <c r="S337" s="37"/>
      <c r="U337" s="34"/>
      <c r="V337" s="37"/>
      <c r="AF337" s="46">
        <v>575</v>
      </c>
    </row>
    <row r="338" spans="1:32" x14ac:dyDescent="0.3">
      <c r="A338" s="38" t="s">
        <v>820</v>
      </c>
      <c r="B338" s="39" t="s">
        <v>821</v>
      </c>
      <c r="C338" s="40" t="s">
        <v>29</v>
      </c>
      <c r="D338" s="40">
        <v>19</v>
      </c>
      <c r="E338" s="40" t="s">
        <v>22</v>
      </c>
      <c r="F338" s="41" t="s">
        <v>25</v>
      </c>
      <c r="G338" s="42">
        <v>201.96</v>
      </c>
      <c r="H338" s="43">
        <f>IF(Inventory[[#This Row],[Premium?]]="Y",Inventory[[#This Row],[Cost Price]]*1.25,Inventory[[#This Row],[Cost Price]]*1.18)</f>
        <v>252.45000000000002</v>
      </c>
      <c r="I338" s="43" t="b">
        <f>Inventory[[#This Row],[Num In Stock]]&lt;$S$5</f>
        <v>0</v>
      </c>
      <c r="J338" s="43" t="str">
        <f>IF(Inventory[[#This Row],[Num In Stock]]&lt;$S$5,"YES","NO")</f>
        <v>NO</v>
      </c>
      <c r="K338" s="44" t="b">
        <f>AND(Inventory[[#This Row],[Num In Stock]]&lt;$S$5,Inventory[[#This Row],[On Backorder]]&lt;&gt;"Y")</f>
        <v>0</v>
      </c>
      <c r="L338" s="44" t="str">
        <f>IF(Inventory[[#This Row],[Num In Stock]]&lt;$S$5,IF(Inventory[[#This Row],[On Backorder]]="Y","","YES"),"")</f>
        <v/>
      </c>
      <c r="M338" s="44" cm="1">
        <f t="array" ref="M338">_xlfn.IFS(Inventory[[#This Row],[Category]]=$Q$9,$R$9,Inventory[[#This Row],[Category]]=$Q$10,$R$10,Inventory[[#This Row],[Category]]=$Q$11,$R$11,Inventory[[#This Row],[Category]]=$Q$12,$R$12)</f>
        <v>35</v>
      </c>
      <c r="N338" s="44">
        <f>INDEX($Q$9:$R$12,MATCH(Inventory[[#This Row],[Category]],$Q$9:$Q$12,0),2)</f>
        <v>35</v>
      </c>
      <c r="O338" s="45">
        <f>_xlfn.XLOOKUP(Inventory[[#This Row],[Category]],$Q$9:$Q$12,$R$9:$R$12,,0)</f>
        <v>35</v>
      </c>
      <c r="P338" s="34" t="b">
        <f t="shared" si="5"/>
        <v>1</v>
      </c>
      <c r="Q338" s="37"/>
      <c r="R338" s="48"/>
      <c r="S338" s="37"/>
      <c r="U338" s="34"/>
      <c r="V338" s="37"/>
      <c r="AF338" s="46">
        <v>765</v>
      </c>
    </row>
    <row r="339" spans="1:32" x14ac:dyDescent="0.3">
      <c r="A339" s="38" t="s">
        <v>890</v>
      </c>
      <c r="B339" s="39" t="s">
        <v>891</v>
      </c>
      <c r="C339" s="40" t="s">
        <v>29</v>
      </c>
      <c r="D339" s="40">
        <v>32</v>
      </c>
      <c r="E339" s="40" t="s">
        <v>22</v>
      </c>
      <c r="F339" s="41" t="s">
        <v>22</v>
      </c>
      <c r="G339" s="42">
        <v>1149.75</v>
      </c>
      <c r="H339" s="43">
        <f>IF(Inventory[[#This Row],[Premium?]]="Y",Inventory[[#This Row],[Cost Price]]*1.25,Inventory[[#This Row],[Cost Price]]*1.18)</f>
        <v>1356.7049999999999</v>
      </c>
      <c r="I339" s="43" t="b">
        <f>Inventory[[#This Row],[Num In Stock]]&lt;$S$5</f>
        <v>0</v>
      </c>
      <c r="J339" s="43" t="str">
        <f>IF(Inventory[[#This Row],[Num In Stock]]&lt;$S$5,"YES","NO")</f>
        <v>NO</v>
      </c>
      <c r="K339" s="44" t="b">
        <f>AND(Inventory[[#This Row],[Num In Stock]]&lt;$S$5,Inventory[[#This Row],[On Backorder]]&lt;&gt;"Y")</f>
        <v>0</v>
      </c>
      <c r="L339" s="44" t="str">
        <f>IF(Inventory[[#This Row],[Num In Stock]]&lt;$S$5,IF(Inventory[[#This Row],[On Backorder]]="Y","","YES"),"")</f>
        <v/>
      </c>
      <c r="M339" s="44" cm="1">
        <f t="array" ref="M339">_xlfn.IFS(Inventory[[#This Row],[Category]]=$Q$9,$R$9,Inventory[[#This Row],[Category]]=$Q$10,$R$10,Inventory[[#This Row],[Category]]=$Q$11,$R$11,Inventory[[#This Row],[Category]]=$Q$12,$R$12)</f>
        <v>35</v>
      </c>
      <c r="N339" s="44">
        <f>INDEX($Q$9:$R$12,MATCH(Inventory[[#This Row],[Category]],$Q$9:$Q$12,0),2)</f>
        <v>35</v>
      </c>
      <c r="O339" s="45">
        <f>_xlfn.XLOOKUP(Inventory[[#This Row],[Category]],$Q$9:$Q$12,$R$9:$R$12,,0)</f>
        <v>35</v>
      </c>
      <c r="P339" s="34" t="b">
        <f t="shared" si="5"/>
        <v>1</v>
      </c>
      <c r="Q339" s="37"/>
      <c r="R339" s="48"/>
      <c r="S339" s="37"/>
      <c r="U339" s="34"/>
      <c r="V339" s="37"/>
      <c r="AF339" s="46">
        <v>985</v>
      </c>
    </row>
    <row r="340" spans="1:32" x14ac:dyDescent="0.3">
      <c r="A340" s="55" t="s">
        <v>816</v>
      </c>
      <c r="B340" s="54" t="s">
        <v>817</v>
      </c>
      <c r="C340" s="40" t="s">
        <v>24</v>
      </c>
      <c r="D340" s="40">
        <v>1</v>
      </c>
      <c r="E340" s="40" t="s">
        <v>25</v>
      </c>
      <c r="F340" s="41" t="s">
        <v>25</v>
      </c>
      <c r="G340" s="42">
        <v>157404.70000000001</v>
      </c>
      <c r="H340" s="43">
        <f>IF(Inventory[[#This Row],[Premium?]]="Y",Inventory[[#This Row],[Cost Price]]*1.25,Inventory[[#This Row],[Cost Price]]*1.18)</f>
        <v>196755.875</v>
      </c>
      <c r="I340" s="43" t="b">
        <f>Inventory[[#This Row],[Num In Stock]]&lt;$S$5</f>
        <v>1</v>
      </c>
      <c r="J340" s="43" t="str">
        <f>IF(Inventory[[#This Row],[Num In Stock]]&lt;$S$5,"YES","NO")</f>
        <v>YES</v>
      </c>
      <c r="K340" s="44" t="b">
        <f>AND(Inventory[[#This Row],[Num In Stock]]&lt;$S$5,Inventory[[#This Row],[On Backorder]]&lt;&gt;"Y")</f>
        <v>0</v>
      </c>
      <c r="L340" s="44" t="str">
        <f>IF(Inventory[[#This Row],[Num In Stock]]&lt;$S$5,IF(Inventory[[#This Row],[On Backorder]]="Y","","YES"),"")</f>
        <v/>
      </c>
      <c r="M340" s="44" cm="1">
        <f t="array" ref="M340">_xlfn.IFS(Inventory[[#This Row],[Category]]=$Q$9,$R$9,Inventory[[#This Row],[Category]]=$Q$10,$R$10,Inventory[[#This Row],[Category]]=$Q$11,$R$11,Inventory[[#This Row],[Category]]=$Q$12,$R$12)</f>
        <v>10</v>
      </c>
      <c r="N340" s="44">
        <f>INDEX($Q$9:$R$12,MATCH(Inventory[[#This Row],[Category]],$Q$9:$Q$12,0),2)</f>
        <v>10</v>
      </c>
      <c r="O340" s="45">
        <f>_xlfn.XLOOKUP(Inventory[[#This Row],[Category]],$Q$9:$Q$12,$R$9:$R$12,,0)</f>
        <v>10</v>
      </c>
      <c r="P340" s="34" t="b">
        <f t="shared" si="5"/>
        <v>1</v>
      </c>
      <c r="Q340" s="37"/>
      <c r="R340" s="48"/>
      <c r="S340" s="37"/>
      <c r="U340" s="34"/>
      <c r="V340" s="37"/>
      <c r="AF340" s="46">
        <v>2415</v>
      </c>
    </row>
    <row r="341" spans="1:32" x14ac:dyDescent="0.3">
      <c r="A341" s="38" t="s">
        <v>828</v>
      </c>
      <c r="B341" s="39" t="s">
        <v>829</v>
      </c>
      <c r="C341" s="40" t="s">
        <v>29</v>
      </c>
      <c r="D341" s="40">
        <v>30</v>
      </c>
      <c r="E341" s="40" t="s">
        <v>22</v>
      </c>
      <c r="F341" s="41" t="s">
        <v>25</v>
      </c>
      <c r="G341" s="42">
        <v>205.92</v>
      </c>
      <c r="H341" s="43">
        <f>IF(Inventory[[#This Row],[Premium?]]="Y",Inventory[[#This Row],[Cost Price]]*1.25,Inventory[[#This Row],[Cost Price]]*1.18)</f>
        <v>257.39999999999998</v>
      </c>
      <c r="I341" s="43" t="b">
        <f>Inventory[[#This Row],[Num In Stock]]&lt;$S$5</f>
        <v>0</v>
      </c>
      <c r="J341" s="43" t="str">
        <f>IF(Inventory[[#This Row],[Num In Stock]]&lt;$S$5,"YES","NO")</f>
        <v>NO</v>
      </c>
      <c r="K341" s="44" t="b">
        <f>AND(Inventory[[#This Row],[Num In Stock]]&lt;$S$5,Inventory[[#This Row],[On Backorder]]&lt;&gt;"Y")</f>
        <v>0</v>
      </c>
      <c r="L341" s="44" t="str">
        <f>IF(Inventory[[#This Row],[Num In Stock]]&lt;$S$5,IF(Inventory[[#This Row],[On Backorder]]="Y","","YES"),"")</f>
        <v/>
      </c>
      <c r="M341" s="44" cm="1">
        <f t="array" ref="M341">_xlfn.IFS(Inventory[[#This Row],[Category]]=$Q$9,$R$9,Inventory[[#This Row],[Category]]=$Q$10,$R$10,Inventory[[#This Row],[Category]]=$Q$11,$R$11,Inventory[[#This Row],[Category]]=$Q$12,$R$12)</f>
        <v>35</v>
      </c>
      <c r="N341" s="44">
        <f>INDEX($Q$9:$R$12,MATCH(Inventory[[#This Row],[Category]],$Q$9:$Q$12,0),2)</f>
        <v>35</v>
      </c>
      <c r="O341" s="45">
        <f>_xlfn.XLOOKUP(Inventory[[#This Row],[Category]],$Q$9:$Q$12,$R$9:$R$12,,0)</f>
        <v>35</v>
      </c>
      <c r="P341" s="34" t="b">
        <f t="shared" si="5"/>
        <v>1</v>
      </c>
      <c r="Q341" s="37"/>
      <c r="R341" s="48"/>
      <c r="S341" s="37"/>
      <c r="U341" s="34"/>
      <c r="V341" s="37"/>
      <c r="AF341" s="46">
        <v>2285</v>
      </c>
    </row>
    <row r="342" spans="1:32" x14ac:dyDescent="0.3">
      <c r="A342" s="38" t="s">
        <v>900</v>
      </c>
      <c r="B342" s="39" t="s">
        <v>901</v>
      </c>
      <c r="C342" s="40" t="s">
        <v>28</v>
      </c>
      <c r="D342" s="40">
        <v>20</v>
      </c>
      <c r="E342" s="40" t="s">
        <v>22</v>
      </c>
      <c r="F342" s="41" t="s">
        <v>25</v>
      </c>
      <c r="G342" s="42">
        <v>2282.8000000000002</v>
      </c>
      <c r="H342" s="43">
        <f>IF(Inventory[[#This Row],[Premium?]]="Y",Inventory[[#This Row],[Cost Price]]*1.25,Inventory[[#This Row],[Cost Price]]*1.18)</f>
        <v>2853.5</v>
      </c>
      <c r="I342" s="43" t="b">
        <f>Inventory[[#This Row],[Num In Stock]]&lt;$S$5</f>
        <v>0</v>
      </c>
      <c r="J342" s="43" t="str">
        <f>IF(Inventory[[#This Row],[Num In Stock]]&lt;$S$5,"YES","NO")</f>
        <v>NO</v>
      </c>
      <c r="K342" s="44" t="b">
        <f>AND(Inventory[[#This Row],[Num In Stock]]&lt;$S$5,Inventory[[#This Row],[On Backorder]]&lt;&gt;"Y")</f>
        <v>0</v>
      </c>
      <c r="L342" s="44" t="str">
        <f>IF(Inventory[[#This Row],[Num In Stock]]&lt;$S$5,IF(Inventory[[#This Row],[On Backorder]]="Y","","YES"),"")</f>
        <v/>
      </c>
      <c r="M342" s="44" cm="1">
        <f t="array" ref="M342">_xlfn.IFS(Inventory[[#This Row],[Category]]=$Q$9,$R$9,Inventory[[#This Row],[Category]]=$Q$10,$R$10,Inventory[[#This Row],[Category]]=$Q$11,$R$11,Inventory[[#This Row],[Category]]=$Q$12,$R$12)</f>
        <v>25</v>
      </c>
      <c r="N342" s="44">
        <f>INDEX($Q$9:$R$12,MATCH(Inventory[[#This Row],[Category]],$Q$9:$Q$12,0),2)</f>
        <v>25</v>
      </c>
      <c r="O342" s="45">
        <f>_xlfn.XLOOKUP(Inventory[[#This Row],[Category]],$Q$9:$Q$12,$R$9:$R$12,,0)</f>
        <v>25</v>
      </c>
      <c r="P342" s="34" t="b">
        <f t="shared" si="5"/>
        <v>1</v>
      </c>
      <c r="Q342" s="37"/>
      <c r="R342" s="48"/>
      <c r="S342" s="37"/>
      <c r="U342" s="34"/>
      <c r="V342" s="37"/>
      <c r="AF342" s="46">
        <v>175</v>
      </c>
    </row>
    <row r="343" spans="1:32" x14ac:dyDescent="0.3">
      <c r="A343" s="38" t="s">
        <v>896</v>
      </c>
      <c r="B343" s="39" t="s">
        <v>897</v>
      </c>
      <c r="C343" s="40" t="s">
        <v>29</v>
      </c>
      <c r="D343" s="40">
        <v>14</v>
      </c>
      <c r="E343" s="40" t="s">
        <v>22</v>
      </c>
      <c r="F343" s="41" t="s">
        <v>22</v>
      </c>
      <c r="G343" s="42">
        <v>169.95</v>
      </c>
      <c r="H343" s="43">
        <f>IF(Inventory[[#This Row],[Premium?]]="Y",Inventory[[#This Row],[Cost Price]]*1.25,Inventory[[#This Row],[Cost Price]]*1.18)</f>
        <v>200.54099999999997</v>
      </c>
      <c r="I343" s="43" t="b">
        <f>Inventory[[#This Row],[Num In Stock]]&lt;$S$5</f>
        <v>0</v>
      </c>
      <c r="J343" s="43" t="str">
        <f>IF(Inventory[[#This Row],[Num In Stock]]&lt;$S$5,"YES","NO")</f>
        <v>NO</v>
      </c>
      <c r="K343" s="44" t="b">
        <f>AND(Inventory[[#This Row],[Num In Stock]]&lt;$S$5,Inventory[[#This Row],[On Backorder]]&lt;&gt;"Y")</f>
        <v>0</v>
      </c>
      <c r="L343" s="44" t="str">
        <f>IF(Inventory[[#This Row],[Num In Stock]]&lt;$S$5,IF(Inventory[[#This Row],[On Backorder]]="Y","","YES"),"")</f>
        <v/>
      </c>
      <c r="M343" s="44" cm="1">
        <f t="array" ref="M343">_xlfn.IFS(Inventory[[#This Row],[Category]]=$Q$9,$R$9,Inventory[[#This Row],[Category]]=$Q$10,$R$10,Inventory[[#This Row],[Category]]=$Q$11,$R$11,Inventory[[#This Row],[Category]]=$Q$12,$R$12)</f>
        <v>35</v>
      </c>
      <c r="N343" s="44">
        <f>INDEX($Q$9:$R$12,MATCH(Inventory[[#This Row],[Category]],$Q$9:$Q$12,0),2)</f>
        <v>35</v>
      </c>
      <c r="O343" s="45">
        <f>_xlfn.XLOOKUP(Inventory[[#This Row],[Category]],$Q$9:$Q$12,$R$9:$R$12,,0)</f>
        <v>35</v>
      </c>
      <c r="P343" s="34" t="b">
        <f t="shared" si="5"/>
        <v>1</v>
      </c>
      <c r="Q343" s="37"/>
      <c r="R343" s="48"/>
      <c r="S343" s="37"/>
      <c r="U343" s="34"/>
      <c r="V343" s="37"/>
      <c r="AF343" s="46">
        <v>215</v>
      </c>
    </row>
    <row r="344" spans="1:32" x14ac:dyDescent="0.3">
      <c r="A344" s="38" t="s">
        <v>906</v>
      </c>
      <c r="B344" s="39" t="s">
        <v>907</v>
      </c>
      <c r="C344" s="40" t="s">
        <v>28</v>
      </c>
      <c r="D344" s="40">
        <v>27</v>
      </c>
      <c r="E344" s="40" t="s">
        <v>22</v>
      </c>
      <c r="F344" s="41" t="s">
        <v>22</v>
      </c>
      <c r="G344" s="42">
        <v>3360.9</v>
      </c>
      <c r="H344" s="43">
        <f>IF(Inventory[[#This Row],[Premium?]]="Y",Inventory[[#This Row],[Cost Price]]*1.25,Inventory[[#This Row],[Cost Price]]*1.18)</f>
        <v>3965.8620000000001</v>
      </c>
      <c r="I344" s="43" t="b">
        <f>Inventory[[#This Row],[Num In Stock]]&lt;$S$5</f>
        <v>0</v>
      </c>
      <c r="J344" s="43" t="str">
        <f>IF(Inventory[[#This Row],[Num In Stock]]&lt;$S$5,"YES","NO")</f>
        <v>NO</v>
      </c>
      <c r="K344" s="44" t="b">
        <f>AND(Inventory[[#This Row],[Num In Stock]]&lt;$S$5,Inventory[[#This Row],[On Backorder]]&lt;&gt;"Y")</f>
        <v>0</v>
      </c>
      <c r="L344" s="44" t="str">
        <f>IF(Inventory[[#This Row],[Num In Stock]]&lt;$S$5,IF(Inventory[[#This Row],[On Backorder]]="Y","","YES"),"")</f>
        <v/>
      </c>
      <c r="M344" s="44" cm="1">
        <f t="array" ref="M344">_xlfn.IFS(Inventory[[#This Row],[Category]]=$Q$9,$R$9,Inventory[[#This Row],[Category]]=$Q$10,$R$10,Inventory[[#This Row],[Category]]=$Q$11,$R$11,Inventory[[#This Row],[Category]]=$Q$12,$R$12)</f>
        <v>25</v>
      </c>
      <c r="N344" s="44">
        <f>INDEX($Q$9:$R$12,MATCH(Inventory[[#This Row],[Category]],$Q$9:$Q$12,0),2)</f>
        <v>25</v>
      </c>
      <c r="O344" s="45">
        <f>_xlfn.XLOOKUP(Inventory[[#This Row],[Category]],$Q$9:$Q$12,$R$9:$R$12,,0)</f>
        <v>25</v>
      </c>
      <c r="P344" s="34" t="b">
        <f t="shared" si="5"/>
        <v>1</v>
      </c>
      <c r="Q344" s="37"/>
      <c r="R344" s="48"/>
      <c r="S344" s="37"/>
      <c r="U344" s="34"/>
      <c r="V344" s="37"/>
      <c r="AF344" s="46">
        <v>250</v>
      </c>
    </row>
    <row r="345" spans="1:32" x14ac:dyDescent="0.3">
      <c r="A345" s="55" t="s">
        <v>814</v>
      </c>
      <c r="B345" s="54" t="s">
        <v>815</v>
      </c>
      <c r="C345" s="40" t="s">
        <v>24</v>
      </c>
      <c r="D345" s="40">
        <v>2</v>
      </c>
      <c r="E345" s="40" t="s">
        <v>22</v>
      </c>
      <c r="F345" s="41" t="s">
        <v>22</v>
      </c>
      <c r="G345" s="42">
        <v>101964.85</v>
      </c>
      <c r="H345" s="43">
        <f>IF(Inventory[[#This Row],[Premium?]]="Y",Inventory[[#This Row],[Cost Price]]*1.25,Inventory[[#This Row],[Cost Price]]*1.18)</f>
        <v>120318.523</v>
      </c>
      <c r="I345" s="43" t="b">
        <f>Inventory[[#This Row],[Num In Stock]]&lt;$S$5</f>
        <v>1</v>
      </c>
      <c r="J345" s="43" t="str">
        <f>IF(Inventory[[#This Row],[Num In Stock]]&lt;$S$5,"YES","NO")</f>
        <v>YES</v>
      </c>
      <c r="K345" s="44" t="b">
        <f>AND(Inventory[[#This Row],[Num In Stock]]&lt;$S$5,Inventory[[#This Row],[On Backorder]]&lt;&gt;"Y")</f>
        <v>1</v>
      </c>
      <c r="L345" s="44" t="str">
        <f>IF(Inventory[[#This Row],[Num In Stock]]&lt;$S$5,IF(Inventory[[#This Row],[On Backorder]]="Y","","YES"),"")</f>
        <v>YES</v>
      </c>
      <c r="M345" s="44" cm="1">
        <f t="array" ref="M345">_xlfn.IFS(Inventory[[#This Row],[Category]]=$Q$9,$R$9,Inventory[[#This Row],[Category]]=$Q$10,$R$10,Inventory[[#This Row],[Category]]=$Q$11,$R$11,Inventory[[#This Row],[Category]]=$Q$12,$R$12)</f>
        <v>10</v>
      </c>
      <c r="N345" s="44">
        <f>INDEX($Q$9:$R$12,MATCH(Inventory[[#This Row],[Category]],$Q$9:$Q$12,0),2)</f>
        <v>10</v>
      </c>
      <c r="O345" s="45">
        <f>_xlfn.XLOOKUP(Inventory[[#This Row],[Category]],$Q$9:$Q$12,$R$9:$R$12,,0)</f>
        <v>10</v>
      </c>
      <c r="P345" s="34" t="b">
        <f t="shared" si="5"/>
        <v>1</v>
      </c>
      <c r="Q345" s="37"/>
      <c r="R345" s="48"/>
      <c r="S345" s="37"/>
      <c r="U345" s="34"/>
      <c r="V345" s="37"/>
      <c r="AF345" s="46">
        <v>310</v>
      </c>
    </row>
    <row r="346" spans="1:32" x14ac:dyDescent="0.3">
      <c r="A346" s="38" t="s">
        <v>902</v>
      </c>
      <c r="B346" s="39" t="s">
        <v>903</v>
      </c>
      <c r="C346" s="40" t="s">
        <v>28</v>
      </c>
      <c r="D346" s="40">
        <v>30</v>
      </c>
      <c r="E346" s="40" t="s">
        <v>22</v>
      </c>
      <c r="F346" s="41" t="s">
        <v>25</v>
      </c>
      <c r="G346" s="42">
        <v>2260.85</v>
      </c>
      <c r="H346" s="43">
        <f>IF(Inventory[[#This Row],[Premium?]]="Y",Inventory[[#This Row],[Cost Price]]*1.25,Inventory[[#This Row],[Cost Price]]*1.18)</f>
        <v>2826.0625</v>
      </c>
      <c r="I346" s="43" t="b">
        <f>Inventory[[#This Row],[Num In Stock]]&lt;$S$5</f>
        <v>0</v>
      </c>
      <c r="J346" s="43" t="str">
        <f>IF(Inventory[[#This Row],[Num In Stock]]&lt;$S$5,"YES","NO")</f>
        <v>NO</v>
      </c>
      <c r="K346" s="44" t="b">
        <f>AND(Inventory[[#This Row],[Num In Stock]]&lt;$S$5,Inventory[[#This Row],[On Backorder]]&lt;&gt;"Y")</f>
        <v>0</v>
      </c>
      <c r="L346" s="44" t="str">
        <f>IF(Inventory[[#This Row],[Num In Stock]]&lt;$S$5,IF(Inventory[[#This Row],[On Backorder]]="Y","","YES"),"")</f>
        <v/>
      </c>
      <c r="M346" s="44" cm="1">
        <f t="array" ref="M346">_xlfn.IFS(Inventory[[#This Row],[Category]]=$Q$9,$R$9,Inventory[[#This Row],[Category]]=$Q$10,$R$10,Inventory[[#This Row],[Category]]=$Q$11,$R$11,Inventory[[#This Row],[Category]]=$Q$12,$R$12)</f>
        <v>25</v>
      </c>
      <c r="N346" s="44">
        <f>INDEX($Q$9:$R$12,MATCH(Inventory[[#This Row],[Category]],$Q$9:$Q$12,0),2)</f>
        <v>25</v>
      </c>
      <c r="O346" s="45">
        <f>_xlfn.XLOOKUP(Inventory[[#This Row],[Category]],$Q$9:$Q$12,$R$9:$R$12,,0)</f>
        <v>25</v>
      </c>
      <c r="P346" s="34" t="b">
        <f t="shared" si="5"/>
        <v>1</v>
      </c>
      <c r="Q346" s="37"/>
      <c r="R346" s="48"/>
      <c r="S346" s="37"/>
      <c r="U346" s="34"/>
      <c r="V346" s="37"/>
      <c r="AF346" s="46">
        <v>65</v>
      </c>
    </row>
    <row r="347" spans="1:32" x14ac:dyDescent="0.3">
      <c r="A347" s="55" t="s">
        <v>810</v>
      </c>
      <c r="B347" s="54" t="s">
        <v>811</v>
      </c>
      <c r="C347" s="40" t="s">
        <v>24</v>
      </c>
      <c r="D347" s="40">
        <v>2</v>
      </c>
      <c r="E347" s="40" t="s">
        <v>22</v>
      </c>
      <c r="F347" s="41" t="s">
        <v>22</v>
      </c>
      <c r="G347" s="42">
        <v>70614.649999999994</v>
      </c>
      <c r="H347" s="43">
        <f>IF(Inventory[[#This Row],[Premium?]]="Y",Inventory[[#This Row],[Cost Price]]*1.25,Inventory[[#This Row],[Cost Price]]*1.18)</f>
        <v>83325.286999999982</v>
      </c>
      <c r="I347" s="43" t="b">
        <f>Inventory[[#This Row],[Num In Stock]]&lt;$S$5</f>
        <v>1</v>
      </c>
      <c r="J347" s="43" t="str">
        <f>IF(Inventory[[#This Row],[Num In Stock]]&lt;$S$5,"YES","NO")</f>
        <v>YES</v>
      </c>
      <c r="K347" s="44" t="b">
        <f>AND(Inventory[[#This Row],[Num In Stock]]&lt;$S$5,Inventory[[#This Row],[On Backorder]]&lt;&gt;"Y")</f>
        <v>1</v>
      </c>
      <c r="L347" s="44" t="str">
        <f>IF(Inventory[[#This Row],[Num In Stock]]&lt;$S$5,IF(Inventory[[#This Row],[On Backorder]]="Y","","YES"),"")</f>
        <v>YES</v>
      </c>
      <c r="M347" s="44" cm="1">
        <f t="array" ref="M347">_xlfn.IFS(Inventory[[#This Row],[Category]]=$Q$9,$R$9,Inventory[[#This Row],[Category]]=$Q$10,$R$10,Inventory[[#This Row],[Category]]=$Q$11,$R$11,Inventory[[#This Row],[Category]]=$Q$12,$R$12)</f>
        <v>10</v>
      </c>
      <c r="N347" s="44">
        <f>INDEX($Q$9:$R$12,MATCH(Inventory[[#This Row],[Category]],$Q$9:$Q$12,0),2)</f>
        <v>10</v>
      </c>
      <c r="O347" s="45">
        <f>_xlfn.XLOOKUP(Inventory[[#This Row],[Category]],$Q$9:$Q$12,$R$9:$R$12,,0)</f>
        <v>10</v>
      </c>
      <c r="P347" s="34" t="b">
        <f t="shared" si="5"/>
        <v>1</v>
      </c>
      <c r="Q347" s="37"/>
      <c r="R347" s="48"/>
      <c r="S347" s="37"/>
      <c r="U347" s="34"/>
      <c r="V347" s="37"/>
      <c r="AF347" s="46">
        <v>130</v>
      </c>
    </row>
    <row r="348" spans="1:32" x14ac:dyDescent="0.3">
      <c r="A348" s="38" t="s">
        <v>904</v>
      </c>
      <c r="B348" s="39" t="s">
        <v>905</v>
      </c>
      <c r="C348" s="40" t="s">
        <v>28</v>
      </c>
      <c r="D348" s="40">
        <v>24</v>
      </c>
      <c r="E348" s="40" t="s">
        <v>22</v>
      </c>
      <c r="F348" s="41" t="s">
        <v>22</v>
      </c>
      <c r="G348" s="42">
        <v>3492.7</v>
      </c>
      <c r="H348" s="43">
        <f>IF(Inventory[[#This Row],[Premium?]]="Y",Inventory[[#This Row],[Cost Price]]*1.25,Inventory[[#This Row],[Cost Price]]*1.18)</f>
        <v>4121.3859999999995</v>
      </c>
      <c r="I348" s="43" t="b">
        <f>Inventory[[#This Row],[Num In Stock]]&lt;$S$5</f>
        <v>0</v>
      </c>
      <c r="J348" s="43" t="str">
        <f>IF(Inventory[[#This Row],[Num In Stock]]&lt;$S$5,"YES","NO")</f>
        <v>NO</v>
      </c>
      <c r="K348" s="44" t="b">
        <f>AND(Inventory[[#This Row],[Num In Stock]]&lt;$S$5,Inventory[[#This Row],[On Backorder]]&lt;&gt;"Y")</f>
        <v>0</v>
      </c>
      <c r="L348" s="44" t="str">
        <f>IF(Inventory[[#This Row],[Num In Stock]]&lt;$S$5,IF(Inventory[[#This Row],[On Backorder]]="Y","","YES"),"")</f>
        <v/>
      </c>
      <c r="M348" s="44" cm="1">
        <f t="array" ref="M348">_xlfn.IFS(Inventory[[#This Row],[Category]]=$Q$9,$R$9,Inventory[[#This Row],[Category]]=$Q$10,$R$10,Inventory[[#This Row],[Category]]=$Q$11,$R$11,Inventory[[#This Row],[Category]]=$Q$12,$R$12)</f>
        <v>25</v>
      </c>
      <c r="N348" s="44">
        <f>INDEX($Q$9:$R$12,MATCH(Inventory[[#This Row],[Category]],$Q$9:$Q$12,0),2)</f>
        <v>25</v>
      </c>
      <c r="O348" s="45">
        <f>_xlfn.XLOOKUP(Inventory[[#This Row],[Category]],$Q$9:$Q$12,$R$9:$R$12,,0)</f>
        <v>25</v>
      </c>
      <c r="P348" s="34" t="b">
        <f t="shared" si="5"/>
        <v>1</v>
      </c>
      <c r="Q348" s="37"/>
      <c r="R348" s="48"/>
      <c r="S348" s="37"/>
      <c r="U348" s="34"/>
      <c r="V348" s="37"/>
      <c r="AF348" s="46">
        <v>140</v>
      </c>
    </row>
    <row r="349" spans="1:32" x14ac:dyDescent="0.3">
      <c r="A349" s="38" t="s">
        <v>822</v>
      </c>
      <c r="B349" s="39" t="s">
        <v>823</v>
      </c>
      <c r="C349" s="40" t="s">
        <v>29</v>
      </c>
      <c r="D349" s="40">
        <v>19</v>
      </c>
      <c r="E349" s="40" t="s">
        <v>22</v>
      </c>
      <c r="F349" s="41" t="s">
        <v>25</v>
      </c>
      <c r="G349" s="42">
        <v>205.92</v>
      </c>
      <c r="H349" s="43">
        <f>IF(Inventory[[#This Row],[Premium?]]="Y",Inventory[[#This Row],[Cost Price]]*1.25,Inventory[[#This Row],[Cost Price]]*1.18)</f>
        <v>257.39999999999998</v>
      </c>
      <c r="I349" s="43" t="b">
        <f>Inventory[[#This Row],[Num In Stock]]&lt;$S$5</f>
        <v>0</v>
      </c>
      <c r="J349" s="43" t="str">
        <f>IF(Inventory[[#This Row],[Num In Stock]]&lt;$S$5,"YES","NO")</f>
        <v>NO</v>
      </c>
      <c r="K349" s="44" t="b">
        <f>AND(Inventory[[#This Row],[Num In Stock]]&lt;$S$5,Inventory[[#This Row],[On Backorder]]&lt;&gt;"Y")</f>
        <v>0</v>
      </c>
      <c r="L349" s="44" t="str">
        <f>IF(Inventory[[#This Row],[Num In Stock]]&lt;$S$5,IF(Inventory[[#This Row],[On Backorder]]="Y","","YES"),"")</f>
        <v/>
      </c>
      <c r="M349" s="44" cm="1">
        <f t="array" ref="M349">_xlfn.IFS(Inventory[[#This Row],[Category]]=$Q$9,$R$9,Inventory[[#This Row],[Category]]=$Q$10,$R$10,Inventory[[#This Row],[Category]]=$Q$11,$R$11,Inventory[[#This Row],[Category]]=$Q$12,$R$12)</f>
        <v>35</v>
      </c>
      <c r="N349" s="44">
        <f>INDEX($Q$9:$R$12,MATCH(Inventory[[#This Row],[Category]],$Q$9:$Q$12,0),2)</f>
        <v>35</v>
      </c>
      <c r="O349" s="45">
        <f>_xlfn.XLOOKUP(Inventory[[#This Row],[Category]],$Q$9:$Q$12,$R$9:$R$12,,0)</f>
        <v>35</v>
      </c>
      <c r="P349" s="34" t="b">
        <f t="shared" si="5"/>
        <v>1</v>
      </c>
      <c r="Q349" s="37"/>
      <c r="R349" s="48"/>
      <c r="S349" s="37"/>
      <c r="U349" s="34"/>
      <c r="V349" s="37"/>
      <c r="AF349" s="46">
        <v>195</v>
      </c>
    </row>
    <row r="350" spans="1:32" x14ac:dyDescent="0.3">
      <c r="A350" s="38" t="s">
        <v>898</v>
      </c>
      <c r="B350" s="39" t="s">
        <v>899</v>
      </c>
      <c r="C350" s="40" t="s">
        <v>29</v>
      </c>
      <c r="D350" s="40">
        <v>30</v>
      </c>
      <c r="E350" s="40" t="s">
        <v>22</v>
      </c>
      <c r="F350" s="41" t="s">
        <v>25</v>
      </c>
      <c r="G350" s="42">
        <v>874.5</v>
      </c>
      <c r="H350" s="43">
        <f>IF(Inventory[[#This Row],[Premium?]]="Y",Inventory[[#This Row],[Cost Price]]*1.25,Inventory[[#This Row],[Cost Price]]*1.18)</f>
        <v>1093.125</v>
      </c>
      <c r="I350" s="43" t="b">
        <f>Inventory[[#This Row],[Num In Stock]]&lt;$S$5</f>
        <v>0</v>
      </c>
      <c r="J350" s="43" t="str">
        <f>IF(Inventory[[#This Row],[Num In Stock]]&lt;$S$5,"YES","NO")</f>
        <v>NO</v>
      </c>
      <c r="K350" s="44" t="b">
        <f>AND(Inventory[[#This Row],[Num In Stock]]&lt;$S$5,Inventory[[#This Row],[On Backorder]]&lt;&gt;"Y")</f>
        <v>0</v>
      </c>
      <c r="L350" s="44" t="str">
        <f>IF(Inventory[[#This Row],[Num In Stock]]&lt;$S$5,IF(Inventory[[#This Row],[On Backorder]]="Y","","YES"),"")</f>
        <v/>
      </c>
      <c r="M350" s="44" cm="1">
        <f t="array" ref="M350">_xlfn.IFS(Inventory[[#This Row],[Category]]=$Q$9,$R$9,Inventory[[#This Row],[Category]]=$Q$10,$R$10,Inventory[[#This Row],[Category]]=$Q$11,$R$11,Inventory[[#This Row],[Category]]=$Q$12,$R$12)</f>
        <v>35</v>
      </c>
      <c r="N350" s="44">
        <f>INDEX($Q$9:$R$12,MATCH(Inventory[[#This Row],[Category]],$Q$9:$Q$12,0),2)</f>
        <v>35</v>
      </c>
      <c r="O350" s="45">
        <f>_xlfn.XLOOKUP(Inventory[[#This Row],[Category]],$Q$9:$Q$12,$R$9:$R$12,,0)</f>
        <v>35</v>
      </c>
      <c r="P350" s="34" t="b">
        <f t="shared" si="5"/>
        <v>1</v>
      </c>
      <c r="Q350" s="37"/>
      <c r="R350" s="48"/>
      <c r="S350" s="37"/>
      <c r="U350" s="34"/>
      <c r="V350" s="37"/>
      <c r="AF350" s="46">
        <v>22</v>
      </c>
    </row>
    <row r="351" spans="1:32" x14ac:dyDescent="0.3">
      <c r="A351" s="55" t="s">
        <v>812</v>
      </c>
      <c r="B351" s="54" t="s">
        <v>813</v>
      </c>
      <c r="C351" s="40" t="s">
        <v>24</v>
      </c>
      <c r="D351" s="40">
        <v>11</v>
      </c>
      <c r="E351" s="40" t="s">
        <v>22</v>
      </c>
      <c r="F351" s="41" t="s">
        <v>25</v>
      </c>
      <c r="G351" s="42">
        <v>152949.85</v>
      </c>
      <c r="H351" s="43">
        <f>IF(Inventory[[#This Row],[Premium?]]="Y",Inventory[[#This Row],[Cost Price]]*1.25,Inventory[[#This Row],[Cost Price]]*1.18)</f>
        <v>191187.3125</v>
      </c>
      <c r="I351" s="43" t="b">
        <f>Inventory[[#This Row],[Num In Stock]]&lt;$S$5</f>
        <v>0</v>
      </c>
      <c r="J351" s="43" t="str">
        <f>IF(Inventory[[#This Row],[Num In Stock]]&lt;$S$5,"YES","NO")</f>
        <v>NO</v>
      </c>
      <c r="K351" s="44" t="b">
        <f>AND(Inventory[[#This Row],[Num In Stock]]&lt;$S$5,Inventory[[#This Row],[On Backorder]]&lt;&gt;"Y")</f>
        <v>0</v>
      </c>
      <c r="L351" s="44" t="str">
        <f>IF(Inventory[[#This Row],[Num In Stock]]&lt;$S$5,IF(Inventory[[#This Row],[On Backorder]]="Y","","YES"),"")</f>
        <v/>
      </c>
      <c r="M351" s="44" cm="1">
        <f t="array" ref="M351">_xlfn.IFS(Inventory[[#This Row],[Category]]=$Q$9,$R$9,Inventory[[#This Row],[Category]]=$Q$10,$R$10,Inventory[[#This Row],[Category]]=$Q$11,$R$11,Inventory[[#This Row],[Category]]=$Q$12,$R$12)</f>
        <v>10</v>
      </c>
      <c r="N351" s="44">
        <f>INDEX($Q$9:$R$12,MATCH(Inventory[[#This Row],[Category]],$Q$9:$Q$12,0),2)</f>
        <v>10</v>
      </c>
      <c r="O351" s="45">
        <f>_xlfn.XLOOKUP(Inventory[[#This Row],[Category]],$Q$9:$Q$12,$R$9:$R$12,,0)</f>
        <v>10</v>
      </c>
      <c r="P351" s="34" t="b">
        <f t="shared" si="5"/>
        <v>1</v>
      </c>
      <c r="Q351" s="37"/>
      <c r="R351" s="48"/>
      <c r="S351" s="37"/>
      <c r="U351" s="34"/>
      <c r="V351" s="37"/>
      <c r="AF351" s="46">
        <v>77</v>
      </c>
    </row>
    <row r="352" spans="1:32" x14ac:dyDescent="0.3">
      <c r="A352" s="38" t="s">
        <v>826</v>
      </c>
      <c r="B352" s="39" t="s">
        <v>827</v>
      </c>
      <c r="C352" s="40" t="s">
        <v>29</v>
      </c>
      <c r="D352" s="40">
        <v>23</v>
      </c>
      <c r="E352" s="40" t="s">
        <v>22</v>
      </c>
      <c r="F352" s="41" t="s">
        <v>25</v>
      </c>
      <c r="G352" s="42">
        <v>209.88</v>
      </c>
      <c r="H352" s="43">
        <f>IF(Inventory[[#This Row],[Premium?]]="Y",Inventory[[#This Row],[Cost Price]]*1.25,Inventory[[#This Row],[Cost Price]]*1.18)</f>
        <v>262.35000000000002</v>
      </c>
      <c r="I352" s="43" t="b">
        <f>Inventory[[#This Row],[Num In Stock]]&lt;$S$5</f>
        <v>0</v>
      </c>
      <c r="J352" s="43" t="str">
        <f>IF(Inventory[[#This Row],[Num In Stock]]&lt;$S$5,"YES","NO")</f>
        <v>NO</v>
      </c>
      <c r="K352" s="44" t="b">
        <f>AND(Inventory[[#This Row],[Num In Stock]]&lt;$S$5,Inventory[[#This Row],[On Backorder]]&lt;&gt;"Y")</f>
        <v>0</v>
      </c>
      <c r="L352" s="44" t="str">
        <f>IF(Inventory[[#This Row],[Num In Stock]]&lt;$S$5,IF(Inventory[[#This Row],[On Backorder]]="Y","","YES"),"")</f>
        <v/>
      </c>
      <c r="M352" s="44" cm="1">
        <f t="array" ref="M352">_xlfn.IFS(Inventory[[#This Row],[Category]]=$Q$9,$R$9,Inventory[[#This Row],[Category]]=$Q$10,$R$10,Inventory[[#This Row],[Category]]=$Q$11,$R$11,Inventory[[#This Row],[Category]]=$Q$12,$R$12)</f>
        <v>35</v>
      </c>
      <c r="N352" s="44">
        <f>INDEX($Q$9:$R$12,MATCH(Inventory[[#This Row],[Category]],$Q$9:$Q$12,0),2)</f>
        <v>35</v>
      </c>
      <c r="O352" s="45">
        <f>_xlfn.XLOOKUP(Inventory[[#This Row],[Category]],$Q$9:$Q$12,$R$9:$R$12,,0)</f>
        <v>35</v>
      </c>
      <c r="P352" s="34" t="b">
        <f t="shared" si="5"/>
        <v>1</v>
      </c>
      <c r="Q352" s="37"/>
      <c r="R352" s="48"/>
      <c r="S352" s="37"/>
      <c r="U352" s="34"/>
      <c r="V352" s="37"/>
      <c r="AF352" s="46">
        <v>8795</v>
      </c>
    </row>
    <row r="353" spans="1:32" x14ac:dyDescent="0.3">
      <c r="A353" s="38" t="s">
        <v>862</v>
      </c>
      <c r="B353" s="39" t="s">
        <v>863</v>
      </c>
      <c r="C353" s="40" t="s">
        <v>24</v>
      </c>
      <c r="D353" s="40">
        <v>29</v>
      </c>
      <c r="E353" s="40" t="s">
        <v>22</v>
      </c>
      <c r="F353" s="41" t="s">
        <v>25</v>
      </c>
      <c r="G353" s="42">
        <v>10862.8</v>
      </c>
      <c r="H353" s="43">
        <f>IF(Inventory[[#This Row],[Premium?]]="Y",Inventory[[#This Row],[Cost Price]]*1.25,Inventory[[#This Row],[Cost Price]]*1.18)</f>
        <v>13578.5</v>
      </c>
      <c r="I353" s="43" t="b">
        <f>Inventory[[#This Row],[Num In Stock]]&lt;$S$5</f>
        <v>0</v>
      </c>
      <c r="J353" s="43" t="str">
        <f>IF(Inventory[[#This Row],[Num In Stock]]&lt;$S$5,"YES","NO")</f>
        <v>NO</v>
      </c>
      <c r="K353" s="44" t="b">
        <f>AND(Inventory[[#This Row],[Num In Stock]]&lt;$S$5,Inventory[[#This Row],[On Backorder]]&lt;&gt;"Y")</f>
        <v>0</v>
      </c>
      <c r="L353" s="44" t="str">
        <f>IF(Inventory[[#This Row],[Num In Stock]]&lt;$S$5,IF(Inventory[[#This Row],[On Backorder]]="Y","","YES"),"")</f>
        <v/>
      </c>
      <c r="M353" s="44" cm="1">
        <f t="array" ref="M353">_xlfn.IFS(Inventory[[#This Row],[Category]]=$Q$9,$R$9,Inventory[[#This Row],[Category]]=$Q$10,$R$10,Inventory[[#This Row],[Category]]=$Q$11,$R$11,Inventory[[#This Row],[Category]]=$Q$12,$R$12)</f>
        <v>10</v>
      </c>
      <c r="N353" s="44">
        <f>INDEX($Q$9:$R$12,MATCH(Inventory[[#This Row],[Category]],$Q$9:$Q$12,0),2)</f>
        <v>10</v>
      </c>
      <c r="O353" s="45">
        <f>_xlfn.XLOOKUP(Inventory[[#This Row],[Category]],$Q$9:$Q$12,$R$9:$R$12,,0)</f>
        <v>10</v>
      </c>
      <c r="P353" s="34" t="b">
        <f t="shared" si="5"/>
        <v>1</v>
      </c>
      <c r="Q353" s="37"/>
      <c r="R353" s="48"/>
      <c r="S353" s="37"/>
      <c r="U353" s="34"/>
      <c r="V353" s="37"/>
      <c r="AF353" s="46">
        <v>710</v>
      </c>
    </row>
    <row r="354" spans="1:32" x14ac:dyDescent="0.3">
      <c r="A354" s="38" t="s">
        <v>860</v>
      </c>
      <c r="B354" s="39" t="s">
        <v>861</v>
      </c>
      <c r="C354" s="40" t="s">
        <v>24</v>
      </c>
      <c r="D354" s="40">
        <v>19</v>
      </c>
      <c r="E354" s="40" t="s">
        <v>22</v>
      </c>
      <c r="F354" s="41" t="s">
        <v>22</v>
      </c>
      <c r="G354" s="42">
        <v>42630.9</v>
      </c>
      <c r="H354" s="43">
        <f>IF(Inventory[[#This Row],[Premium?]]="Y",Inventory[[#This Row],[Cost Price]]*1.25,Inventory[[#This Row],[Cost Price]]*1.18)</f>
        <v>50304.462</v>
      </c>
      <c r="I354" s="43" t="b">
        <f>Inventory[[#This Row],[Num In Stock]]&lt;$S$5</f>
        <v>0</v>
      </c>
      <c r="J354" s="43" t="str">
        <f>IF(Inventory[[#This Row],[Num In Stock]]&lt;$S$5,"YES","NO")</f>
        <v>NO</v>
      </c>
      <c r="K354" s="44" t="b">
        <f>AND(Inventory[[#This Row],[Num In Stock]]&lt;$S$5,Inventory[[#This Row],[On Backorder]]&lt;&gt;"Y")</f>
        <v>0</v>
      </c>
      <c r="L354" s="44" t="str">
        <f>IF(Inventory[[#This Row],[Num In Stock]]&lt;$S$5,IF(Inventory[[#This Row],[On Backorder]]="Y","","YES"),"")</f>
        <v/>
      </c>
      <c r="M354" s="44" cm="1">
        <f t="array" ref="M354">_xlfn.IFS(Inventory[[#This Row],[Category]]=$Q$9,$R$9,Inventory[[#This Row],[Category]]=$Q$10,$R$10,Inventory[[#This Row],[Category]]=$Q$11,$R$11,Inventory[[#This Row],[Category]]=$Q$12,$R$12)</f>
        <v>10</v>
      </c>
      <c r="N354" s="44">
        <f>INDEX($Q$9:$R$12,MATCH(Inventory[[#This Row],[Category]],$Q$9:$Q$12,0),2)</f>
        <v>10</v>
      </c>
      <c r="O354" s="45">
        <f>_xlfn.XLOOKUP(Inventory[[#This Row],[Category]],$Q$9:$Q$12,$R$9:$R$12,,0)</f>
        <v>10</v>
      </c>
      <c r="P354" s="34" t="b">
        <f t="shared" si="5"/>
        <v>1</v>
      </c>
      <c r="Q354" s="37"/>
      <c r="R354" s="48"/>
      <c r="S354" s="37"/>
      <c r="U354" s="34"/>
      <c r="V354" s="37"/>
      <c r="AF354" s="46">
        <v>710</v>
      </c>
    </row>
    <row r="355" spans="1:32" x14ac:dyDescent="0.3">
      <c r="A355" s="38" t="s">
        <v>872</v>
      </c>
      <c r="B355" s="39" t="s">
        <v>873</v>
      </c>
      <c r="C355" s="40" t="s">
        <v>24</v>
      </c>
      <c r="D355" s="40">
        <v>18</v>
      </c>
      <c r="E355" s="40" t="s">
        <v>22</v>
      </c>
      <c r="F355" s="41" t="s">
        <v>22</v>
      </c>
      <c r="G355" s="42">
        <v>20190.900000000001</v>
      </c>
      <c r="H355" s="43">
        <f>IF(Inventory[[#This Row],[Premium?]]="Y",Inventory[[#This Row],[Cost Price]]*1.25,Inventory[[#This Row],[Cost Price]]*1.18)</f>
        <v>23825.261999999999</v>
      </c>
      <c r="I355" s="43" t="b">
        <f>Inventory[[#This Row],[Num In Stock]]&lt;$S$5</f>
        <v>0</v>
      </c>
      <c r="J355" s="43" t="str">
        <f>IF(Inventory[[#This Row],[Num In Stock]]&lt;$S$5,"YES","NO")</f>
        <v>NO</v>
      </c>
      <c r="K355" s="44" t="b">
        <f>AND(Inventory[[#This Row],[Num In Stock]]&lt;$S$5,Inventory[[#This Row],[On Backorder]]&lt;&gt;"Y")</f>
        <v>0</v>
      </c>
      <c r="L355" s="44" t="str">
        <f>IF(Inventory[[#This Row],[Num In Stock]]&lt;$S$5,IF(Inventory[[#This Row],[On Backorder]]="Y","","YES"),"")</f>
        <v/>
      </c>
      <c r="M355" s="44" cm="1">
        <f t="array" ref="M355">_xlfn.IFS(Inventory[[#This Row],[Category]]=$Q$9,$R$9,Inventory[[#This Row],[Category]]=$Q$10,$R$10,Inventory[[#This Row],[Category]]=$Q$11,$R$11,Inventory[[#This Row],[Category]]=$Q$12,$R$12)</f>
        <v>10</v>
      </c>
      <c r="N355" s="44">
        <f>INDEX($Q$9:$R$12,MATCH(Inventory[[#This Row],[Category]],$Q$9:$Q$12,0),2)</f>
        <v>10</v>
      </c>
      <c r="O355" s="45">
        <f>_xlfn.XLOOKUP(Inventory[[#This Row],[Category]],$Q$9:$Q$12,$R$9:$R$12,,0)</f>
        <v>10</v>
      </c>
      <c r="P355" s="34" t="b">
        <f t="shared" si="5"/>
        <v>1</v>
      </c>
      <c r="Q355" s="37"/>
      <c r="R355" s="48"/>
      <c r="S355" s="37"/>
      <c r="U355" s="34"/>
      <c r="V355" s="37"/>
      <c r="AF355" s="46">
        <v>710</v>
      </c>
    </row>
    <row r="356" spans="1:32" x14ac:dyDescent="0.3">
      <c r="A356" s="38" t="s">
        <v>868</v>
      </c>
      <c r="B356" s="39" t="s">
        <v>869</v>
      </c>
      <c r="C356" s="40" t="s">
        <v>24</v>
      </c>
      <c r="D356" s="40">
        <v>31</v>
      </c>
      <c r="E356" s="40" t="s">
        <v>22</v>
      </c>
      <c r="F356" s="41" t="s">
        <v>25</v>
      </c>
      <c r="G356" s="42">
        <v>22434.9</v>
      </c>
      <c r="H356" s="43">
        <f>IF(Inventory[[#This Row],[Premium?]]="Y",Inventory[[#This Row],[Cost Price]]*1.25,Inventory[[#This Row],[Cost Price]]*1.18)</f>
        <v>28043.625</v>
      </c>
      <c r="I356" s="43" t="b">
        <f>Inventory[[#This Row],[Num In Stock]]&lt;$S$5</f>
        <v>0</v>
      </c>
      <c r="J356" s="43" t="str">
        <f>IF(Inventory[[#This Row],[Num In Stock]]&lt;$S$5,"YES","NO")</f>
        <v>NO</v>
      </c>
      <c r="K356" s="44" t="b">
        <f>AND(Inventory[[#This Row],[Num In Stock]]&lt;$S$5,Inventory[[#This Row],[On Backorder]]&lt;&gt;"Y")</f>
        <v>0</v>
      </c>
      <c r="L356" s="44" t="str">
        <f>IF(Inventory[[#This Row],[Num In Stock]]&lt;$S$5,IF(Inventory[[#This Row],[On Backorder]]="Y","","YES"),"")</f>
        <v/>
      </c>
      <c r="M356" s="44" cm="1">
        <f t="array" ref="M356">_xlfn.IFS(Inventory[[#This Row],[Category]]=$Q$9,$R$9,Inventory[[#This Row],[Category]]=$Q$10,$R$10,Inventory[[#This Row],[Category]]=$Q$11,$R$11,Inventory[[#This Row],[Category]]=$Q$12,$R$12)</f>
        <v>10</v>
      </c>
      <c r="N356" s="44">
        <f>INDEX($Q$9:$R$12,MATCH(Inventory[[#This Row],[Category]],$Q$9:$Q$12,0),2)</f>
        <v>10</v>
      </c>
      <c r="O356" s="45">
        <f>_xlfn.XLOOKUP(Inventory[[#This Row],[Category]],$Q$9:$Q$12,$R$9:$R$12,,0)</f>
        <v>10</v>
      </c>
      <c r="P356" s="34" t="b">
        <f t="shared" si="5"/>
        <v>1</v>
      </c>
      <c r="Q356" s="37"/>
      <c r="R356" s="48"/>
      <c r="S356" s="37"/>
      <c r="U356" s="34"/>
      <c r="V356" s="37"/>
      <c r="AF356" s="46">
        <v>710</v>
      </c>
    </row>
    <row r="357" spans="1:32" x14ac:dyDescent="0.3">
      <c r="A357" s="38" t="s">
        <v>874</v>
      </c>
      <c r="B357" s="39" t="s">
        <v>875</v>
      </c>
      <c r="C357" s="40" t="s">
        <v>24</v>
      </c>
      <c r="D357" s="40">
        <v>5</v>
      </c>
      <c r="E357" s="40" t="s">
        <v>25</v>
      </c>
      <c r="F357" s="41" t="s">
        <v>25</v>
      </c>
      <c r="G357" s="42">
        <v>21312.9</v>
      </c>
      <c r="H357" s="43">
        <f>IF(Inventory[[#This Row],[Premium?]]="Y",Inventory[[#This Row],[Cost Price]]*1.25,Inventory[[#This Row],[Cost Price]]*1.18)</f>
        <v>26641.125</v>
      </c>
      <c r="I357" s="43" t="b">
        <f>Inventory[[#This Row],[Num In Stock]]&lt;$S$5</f>
        <v>1</v>
      </c>
      <c r="J357" s="43" t="str">
        <f>IF(Inventory[[#This Row],[Num In Stock]]&lt;$S$5,"YES","NO")</f>
        <v>YES</v>
      </c>
      <c r="K357" s="44" t="b">
        <f>AND(Inventory[[#This Row],[Num In Stock]]&lt;$S$5,Inventory[[#This Row],[On Backorder]]&lt;&gt;"Y")</f>
        <v>0</v>
      </c>
      <c r="L357" s="44" t="str">
        <f>IF(Inventory[[#This Row],[Num In Stock]]&lt;$S$5,IF(Inventory[[#This Row],[On Backorder]]="Y","","YES"),"")</f>
        <v/>
      </c>
      <c r="M357" s="44" cm="1">
        <f t="array" ref="M357">_xlfn.IFS(Inventory[[#This Row],[Category]]=$Q$9,$R$9,Inventory[[#This Row],[Category]]=$Q$10,$R$10,Inventory[[#This Row],[Category]]=$Q$11,$R$11,Inventory[[#This Row],[Category]]=$Q$12,$R$12)</f>
        <v>10</v>
      </c>
      <c r="N357" s="44">
        <f>INDEX($Q$9:$R$12,MATCH(Inventory[[#This Row],[Category]],$Q$9:$Q$12,0),2)</f>
        <v>10</v>
      </c>
      <c r="O357" s="45">
        <f>_xlfn.XLOOKUP(Inventory[[#This Row],[Category]],$Q$9:$Q$12,$R$9:$R$12,,0)</f>
        <v>10</v>
      </c>
      <c r="P357" s="34" t="b">
        <f t="shared" si="5"/>
        <v>1</v>
      </c>
      <c r="Q357" s="37"/>
      <c r="R357" s="48"/>
      <c r="S357" s="37"/>
      <c r="U357" s="34"/>
      <c r="V357" s="37"/>
      <c r="AF357" s="46">
        <v>710</v>
      </c>
    </row>
    <row r="358" spans="1:32" x14ac:dyDescent="0.3">
      <c r="A358" s="38" t="s">
        <v>866</v>
      </c>
      <c r="B358" s="39" t="s">
        <v>867</v>
      </c>
      <c r="C358" s="40" t="s">
        <v>24</v>
      </c>
      <c r="D358" s="40">
        <v>6</v>
      </c>
      <c r="E358" s="40" t="s">
        <v>25</v>
      </c>
      <c r="F358" s="41" t="s">
        <v>22</v>
      </c>
      <c r="G358" s="42">
        <v>22434.9</v>
      </c>
      <c r="H358" s="43">
        <f>IF(Inventory[[#This Row],[Premium?]]="Y",Inventory[[#This Row],[Cost Price]]*1.25,Inventory[[#This Row],[Cost Price]]*1.18)</f>
        <v>26473.182000000001</v>
      </c>
      <c r="I358" s="43" t="b">
        <f>Inventory[[#This Row],[Num In Stock]]&lt;$S$5</f>
        <v>1</v>
      </c>
      <c r="J358" s="43" t="str">
        <f>IF(Inventory[[#This Row],[Num In Stock]]&lt;$S$5,"YES","NO")</f>
        <v>YES</v>
      </c>
      <c r="K358" s="44" t="b">
        <f>AND(Inventory[[#This Row],[Num In Stock]]&lt;$S$5,Inventory[[#This Row],[On Backorder]]&lt;&gt;"Y")</f>
        <v>0</v>
      </c>
      <c r="L358" s="44" t="str">
        <f>IF(Inventory[[#This Row],[Num In Stock]]&lt;$S$5,IF(Inventory[[#This Row],[On Backorder]]="Y","","YES"),"")</f>
        <v/>
      </c>
      <c r="M358" s="44" cm="1">
        <f t="array" ref="M358">_xlfn.IFS(Inventory[[#This Row],[Category]]=$Q$9,$R$9,Inventory[[#This Row],[Category]]=$Q$10,$R$10,Inventory[[#This Row],[Category]]=$Q$11,$R$11,Inventory[[#This Row],[Category]]=$Q$12,$R$12)</f>
        <v>10</v>
      </c>
      <c r="N358" s="44">
        <f>INDEX($Q$9:$R$12,MATCH(Inventory[[#This Row],[Category]],$Q$9:$Q$12,0),2)</f>
        <v>10</v>
      </c>
      <c r="O358" s="45">
        <f>_xlfn.XLOOKUP(Inventory[[#This Row],[Category]],$Q$9:$Q$12,$R$9:$R$12,,0)</f>
        <v>10</v>
      </c>
      <c r="P358" s="34" t="b">
        <f t="shared" si="5"/>
        <v>1</v>
      </c>
      <c r="Q358" s="37"/>
      <c r="R358" s="48"/>
      <c r="S358" s="37"/>
      <c r="U358" s="34"/>
      <c r="V358" s="37"/>
      <c r="AF358" s="46">
        <v>710</v>
      </c>
    </row>
    <row r="359" spans="1:32" x14ac:dyDescent="0.3">
      <c r="A359" s="38" t="s">
        <v>878</v>
      </c>
      <c r="B359" s="39" t="s">
        <v>879</v>
      </c>
      <c r="C359" s="40" t="s">
        <v>24</v>
      </c>
      <c r="D359" s="40">
        <v>32</v>
      </c>
      <c r="E359" s="40" t="s">
        <v>22</v>
      </c>
      <c r="F359" s="41" t="s">
        <v>25</v>
      </c>
      <c r="G359" s="42">
        <v>30288.9</v>
      </c>
      <c r="H359" s="43">
        <f>IF(Inventory[[#This Row],[Premium?]]="Y",Inventory[[#This Row],[Cost Price]]*1.25,Inventory[[#This Row],[Cost Price]]*1.18)</f>
        <v>37861.125</v>
      </c>
      <c r="I359" s="43" t="b">
        <f>Inventory[[#This Row],[Num In Stock]]&lt;$S$5</f>
        <v>0</v>
      </c>
      <c r="J359" s="43" t="str">
        <f>IF(Inventory[[#This Row],[Num In Stock]]&lt;$S$5,"YES","NO")</f>
        <v>NO</v>
      </c>
      <c r="K359" s="44" t="b">
        <f>AND(Inventory[[#This Row],[Num In Stock]]&lt;$S$5,Inventory[[#This Row],[On Backorder]]&lt;&gt;"Y")</f>
        <v>0</v>
      </c>
      <c r="L359" s="44" t="str">
        <f>IF(Inventory[[#This Row],[Num In Stock]]&lt;$S$5,IF(Inventory[[#This Row],[On Backorder]]="Y","","YES"),"")</f>
        <v/>
      </c>
      <c r="M359" s="44" cm="1">
        <f t="array" ref="M359">_xlfn.IFS(Inventory[[#This Row],[Category]]=$Q$9,$R$9,Inventory[[#This Row],[Category]]=$Q$10,$R$10,Inventory[[#This Row],[Category]]=$Q$11,$R$11,Inventory[[#This Row],[Category]]=$Q$12,$R$12)</f>
        <v>10</v>
      </c>
      <c r="N359" s="44">
        <f>INDEX($Q$9:$R$12,MATCH(Inventory[[#This Row],[Category]],$Q$9:$Q$12,0),2)</f>
        <v>10</v>
      </c>
      <c r="O359" s="45">
        <f>_xlfn.XLOOKUP(Inventory[[#This Row],[Category]],$Q$9:$Q$12,$R$9:$R$12,,0)</f>
        <v>10</v>
      </c>
      <c r="P359" s="34" t="b">
        <f t="shared" si="5"/>
        <v>1</v>
      </c>
      <c r="Q359" s="37"/>
      <c r="R359" s="48"/>
      <c r="S359" s="37"/>
      <c r="U359" s="34"/>
      <c r="V359" s="37"/>
      <c r="AF359" s="46">
        <v>195</v>
      </c>
    </row>
    <row r="360" spans="1:32" x14ac:dyDescent="0.3">
      <c r="A360" s="38" t="s">
        <v>880</v>
      </c>
      <c r="B360" s="39" t="s">
        <v>881</v>
      </c>
      <c r="C360" s="40" t="s">
        <v>24</v>
      </c>
      <c r="D360" s="40">
        <v>30</v>
      </c>
      <c r="E360" s="40" t="s">
        <v>22</v>
      </c>
      <c r="F360" s="41" t="s">
        <v>22</v>
      </c>
      <c r="G360" s="42">
        <v>33225.699999999997</v>
      </c>
      <c r="H360" s="43">
        <f>IF(Inventory[[#This Row],[Premium?]]="Y",Inventory[[#This Row],[Cost Price]]*1.25,Inventory[[#This Row],[Cost Price]]*1.18)</f>
        <v>39206.325999999994</v>
      </c>
      <c r="I360" s="43" t="b">
        <f>Inventory[[#This Row],[Num In Stock]]&lt;$S$5</f>
        <v>0</v>
      </c>
      <c r="J360" s="43" t="str">
        <f>IF(Inventory[[#This Row],[Num In Stock]]&lt;$S$5,"YES","NO")</f>
        <v>NO</v>
      </c>
      <c r="K360" s="44" t="b">
        <f>AND(Inventory[[#This Row],[Num In Stock]]&lt;$S$5,Inventory[[#This Row],[On Backorder]]&lt;&gt;"Y")</f>
        <v>0</v>
      </c>
      <c r="L360" s="44" t="str">
        <f>IF(Inventory[[#This Row],[Num In Stock]]&lt;$S$5,IF(Inventory[[#This Row],[On Backorder]]="Y","","YES"),"")</f>
        <v/>
      </c>
      <c r="M360" s="44" cm="1">
        <f t="array" ref="M360">_xlfn.IFS(Inventory[[#This Row],[Category]]=$Q$9,$R$9,Inventory[[#This Row],[Category]]=$Q$10,$R$10,Inventory[[#This Row],[Category]]=$Q$11,$R$11,Inventory[[#This Row],[Category]]=$Q$12,$R$12)</f>
        <v>10</v>
      </c>
      <c r="N360" s="44">
        <f>INDEX($Q$9:$R$12,MATCH(Inventory[[#This Row],[Category]],$Q$9:$Q$12,0),2)</f>
        <v>10</v>
      </c>
      <c r="O360" s="45">
        <f>_xlfn.XLOOKUP(Inventory[[#This Row],[Category]],$Q$9:$Q$12,$R$9:$R$12,,0)</f>
        <v>10</v>
      </c>
      <c r="P360" s="34" t="b">
        <f t="shared" si="5"/>
        <v>1</v>
      </c>
      <c r="Q360" s="37"/>
      <c r="R360" s="48"/>
      <c r="S360" s="37"/>
      <c r="U360" s="34"/>
      <c r="V360" s="37"/>
      <c r="AF360" s="46">
        <v>215</v>
      </c>
    </row>
    <row r="361" spans="1:32" x14ac:dyDescent="0.3">
      <c r="A361" s="38" t="s">
        <v>882</v>
      </c>
      <c r="B361" s="39" t="s">
        <v>883</v>
      </c>
      <c r="C361" s="40" t="s">
        <v>27</v>
      </c>
      <c r="D361" s="40">
        <v>32</v>
      </c>
      <c r="E361" s="40" t="s">
        <v>22</v>
      </c>
      <c r="F361" s="41" t="s">
        <v>25</v>
      </c>
      <c r="G361" s="42">
        <v>7573.7</v>
      </c>
      <c r="H361" s="43">
        <f>IF(Inventory[[#This Row],[Premium?]]="Y",Inventory[[#This Row],[Cost Price]]*1.25,Inventory[[#This Row],[Cost Price]]*1.18)</f>
        <v>9467.125</v>
      </c>
      <c r="I361" s="43" t="b">
        <f>Inventory[[#This Row],[Num In Stock]]&lt;$S$5</f>
        <v>0</v>
      </c>
      <c r="J361" s="43" t="str">
        <f>IF(Inventory[[#This Row],[Num In Stock]]&lt;$S$5,"YES","NO")</f>
        <v>NO</v>
      </c>
      <c r="K361" s="44" t="b">
        <f>AND(Inventory[[#This Row],[Num In Stock]]&lt;$S$5,Inventory[[#This Row],[On Backorder]]&lt;&gt;"Y")</f>
        <v>0</v>
      </c>
      <c r="L361" s="44" t="str">
        <f>IF(Inventory[[#This Row],[Num In Stock]]&lt;$S$5,IF(Inventory[[#This Row],[On Backorder]]="Y","","YES"),"")</f>
        <v/>
      </c>
      <c r="M361" s="44" cm="1">
        <f t="array" ref="M361">_xlfn.IFS(Inventory[[#This Row],[Category]]=$Q$9,$R$9,Inventory[[#This Row],[Category]]=$Q$10,$R$10,Inventory[[#This Row],[Category]]=$Q$11,$R$11,Inventory[[#This Row],[Category]]=$Q$12,$R$12)</f>
        <v>15</v>
      </c>
      <c r="N361" s="44">
        <f>INDEX($Q$9:$R$12,MATCH(Inventory[[#This Row],[Category]],$Q$9:$Q$12,0),2)</f>
        <v>15</v>
      </c>
      <c r="O361" s="45">
        <f>_xlfn.XLOOKUP(Inventory[[#This Row],[Category]],$Q$9:$Q$12,$R$9:$R$12,,0)</f>
        <v>15</v>
      </c>
      <c r="P361" s="34" t="b">
        <f t="shared" si="5"/>
        <v>1</v>
      </c>
      <c r="Q361" s="37"/>
      <c r="R361" s="48"/>
      <c r="S361" s="37"/>
      <c r="U361" s="34"/>
      <c r="V361" s="37"/>
      <c r="AF361" s="46">
        <v>140</v>
      </c>
    </row>
    <row r="362" spans="1:32" x14ac:dyDescent="0.3">
      <c r="A362" s="38" t="s">
        <v>876</v>
      </c>
      <c r="B362" s="39" t="s">
        <v>877</v>
      </c>
      <c r="C362" s="40" t="s">
        <v>27</v>
      </c>
      <c r="D362" s="40">
        <v>11</v>
      </c>
      <c r="E362" s="40" t="s">
        <v>22</v>
      </c>
      <c r="F362" s="41" t="s">
        <v>22</v>
      </c>
      <c r="G362" s="42">
        <v>5714.8</v>
      </c>
      <c r="H362" s="43">
        <f>IF(Inventory[[#This Row],[Premium?]]="Y",Inventory[[#This Row],[Cost Price]]*1.25,Inventory[[#This Row],[Cost Price]]*1.18)</f>
        <v>6743.4639999999999</v>
      </c>
      <c r="I362" s="43" t="b">
        <f>Inventory[[#This Row],[Num In Stock]]&lt;$S$5</f>
        <v>0</v>
      </c>
      <c r="J362" s="43" t="str">
        <f>IF(Inventory[[#This Row],[Num In Stock]]&lt;$S$5,"YES","NO")</f>
        <v>NO</v>
      </c>
      <c r="K362" s="44" t="b">
        <f>AND(Inventory[[#This Row],[Num In Stock]]&lt;$S$5,Inventory[[#This Row],[On Backorder]]&lt;&gt;"Y")</f>
        <v>0</v>
      </c>
      <c r="L362" s="44" t="str">
        <f>IF(Inventory[[#This Row],[Num In Stock]]&lt;$S$5,IF(Inventory[[#This Row],[On Backorder]]="Y","","YES"),"")</f>
        <v/>
      </c>
      <c r="M362" s="44" cm="1">
        <f t="array" ref="M362">_xlfn.IFS(Inventory[[#This Row],[Category]]=$Q$9,$R$9,Inventory[[#This Row],[Category]]=$Q$10,$R$10,Inventory[[#This Row],[Category]]=$Q$11,$R$11,Inventory[[#This Row],[Category]]=$Q$12,$R$12)</f>
        <v>15</v>
      </c>
      <c r="N362" s="44">
        <f>INDEX($Q$9:$R$12,MATCH(Inventory[[#This Row],[Category]],$Q$9:$Q$12,0),2)</f>
        <v>15</v>
      </c>
      <c r="O362" s="45">
        <f>_xlfn.XLOOKUP(Inventory[[#This Row],[Category]],$Q$9:$Q$12,$R$9:$R$12,,0)</f>
        <v>15</v>
      </c>
      <c r="P362" s="34" t="b">
        <f t="shared" si="5"/>
        <v>1</v>
      </c>
      <c r="Q362" s="37"/>
      <c r="R362" s="48"/>
      <c r="S362" s="37"/>
      <c r="U362" s="34"/>
      <c r="V362" s="37"/>
      <c r="AF362" s="46">
        <v>765</v>
      </c>
    </row>
    <row r="363" spans="1:32" x14ac:dyDescent="0.3">
      <c r="A363" s="38" t="s">
        <v>884</v>
      </c>
      <c r="B363" s="39" t="s">
        <v>885</v>
      </c>
      <c r="C363" s="40" t="s">
        <v>27</v>
      </c>
      <c r="D363" s="40">
        <v>14</v>
      </c>
      <c r="E363" s="40" t="s">
        <v>22</v>
      </c>
      <c r="F363" s="41" t="s">
        <v>25</v>
      </c>
      <c r="G363" s="42">
        <v>9322.7000000000007</v>
      </c>
      <c r="H363" s="43">
        <f>IF(Inventory[[#This Row],[Premium?]]="Y",Inventory[[#This Row],[Cost Price]]*1.25,Inventory[[#This Row],[Cost Price]]*1.18)</f>
        <v>11653.375</v>
      </c>
      <c r="I363" s="43" t="b">
        <f>Inventory[[#This Row],[Num In Stock]]&lt;$S$5</f>
        <v>0</v>
      </c>
      <c r="J363" s="43" t="str">
        <f>IF(Inventory[[#This Row],[Num In Stock]]&lt;$S$5,"YES","NO")</f>
        <v>NO</v>
      </c>
      <c r="K363" s="44" t="b">
        <f>AND(Inventory[[#This Row],[Num In Stock]]&lt;$S$5,Inventory[[#This Row],[On Backorder]]&lt;&gt;"Y")</f>
        <v>0</v>
      </c>
      <c r="L363" s="44" t="str">
        <f>IF(Inventory[[#This Row],[Num In Stock]]&lt;$S$5,IF(Inventory[[#This Row],[On Backorder]]="Y","","YES"),"")</f>
        <v/>
      </c>
      <c r="M363" s="44" cm="1">
        <f t="array" ref="M363">_xlfn.IFS(Inventory[[#This Row],[Category]]=$Q$9,$R$9,Inventory[[#This Row],[Category]]=$Q$10,$R$10,Inventory[[#This Row],[Category]]=$Q$11,$R$11,Inventory[[#This Row],[Category]]=$Q$12,$R$12)</f>
        <v>15</v>
      </c>
      <c r="N363" s="44">
        <f>INDEX($Q$9:$R$12,MATCH(Inventory[[#This Row],[Category]],$Q$9:$Q$12,0),2)</f>
        <v>15</v>
      </c>
      <c r="O363" s="45">
        <f>_xlfn.XLOOKUP(Inventory[[#This Row],[Category]],$Q$9:$Q$12,$R$9:$R$12,,0)</f>
        <v>15</v>
      </c>
      <c r="P363" s="34" t="b">
        <f t="shared" si="5"/>
        <v>1</v>
      </c>
      <c r="Q363" s="37"/>
      <c r="R363" s="48"/>
      <c r="S363" s="37"/>
      <c r="U363" s="34"/>
      <c r="V363" s="37"/>
      <c r="AF363" s="46">
        <v>35</v>
      </c>
    </row>
    <row r="364" spans="1:32" x14ac:dyDescent="0.3">
      <c r="A364" s="38" t="s">
        <v>864</v>
      </c>
      <c r="B364" s="39" t="s">
        <v>865</v>
      </c>
      <c r="C364" s="40" t="s">
        <v>24</v>
      </c>
      <c r="D364" s="40">
        <v>11</v>
      </c>
      <c r="E364" s="40" t="s">
        <v>22</v>
      </c>
      <c r="F364" s="41" t="s">
        <v>25</v>
      </c>
      <c r="G364" s="42">
        <v>22874.799999999999</v>
      </c>
      <c r="H364" s="43">
        <f>IF(Inventory[[#This Row],[Premium?]]="Y",Inventory[[#This Row],[Cost Price]]*1.25,Inventory[[#This Row],[Cost Price]]*1.18)</f>
        <v>28593.5</v>
      </c>
      <c r="I364" s="43" t="b">
        <f>Inventory[[#This Row],[Num In Stock]]&lt;$S$5</f>
        <v>0</v>
      </c>
      <c r="J364" s="43" t="str">
        <f>IF(Inventory[[#This Row],[Num In Stock]]&lt;$S$5,"YES","NO")</f>
        <v>NO</v>
      </c>
      <c r="K364" s="44" t="b">
        <f>AND(Inventory[[#This Row],[Num In Stock]]&lt;$S$5,Inventory[[#This Row],[On Backorder]]&lt;&gt;"Y")</f>
        <v>0</v>
      </c>
      <c r="L364" s="44" t="str">
        <f>IF(Inventory[[#This Row],[Num In Stock]]&lt;$S$5,IF(Inventory[[#This Row],[On Backorder]]="Y","","YES"),"")</f>
        <v/>
      </c>
      <c r="M364" s="44" cm="1">
        <f t="array" ref="M364">_xlfn.IFS(Inventory[[#This Row],[Category]]=$Q$9,$R$9,Inventory[[#This Row],[Category]]=$Q$10,$R$10,Inventory[[#This Row],[Category]]=$Q$11,$R$11,Inventory[[#This Row],[Category]]=$Q$12,$R$12)</f>
        <v>10</v>
      </c>
      <c r="N364" s="44">
        <f>INDEX($Q$9:$R$12,MATCH(Inventory[[#This Row],[Category]],$Q$9:$Q$12,0),2)</f>
        <v>10</v>
      </c>
      <c r="O364" s="45">
        <f>_xlfn.XLOOKUP(Inventory[[#This Row],[Category]],$Q$9:$Q$12,$R$9:$R$12,,0)</f>
        <v>10</v>
      </c>
      <c r="P364" s="34" t="b">
        <f t="shared" si="5"/>
        <v>1</v>
      </c>
      <c r="Q364" s="37"/>
      <c r="R364" s="48"/>
      <c r="S364" s="37"/>
      <c r="U364" s="34"/>
      <c r="V364" s="37"/>
      <c r="AF364" s="46">
        <v>38495</v>
      </c>
    </row>
    <row r="365" spans="1:32" x14ac:dyDescent="0.3">
      <c r="A365" s="38" t="s">
        <v>858</v>
      </c>
      <c r="B365" s="39" t="s">
        <v>859</v>
      </c>
      <c r="C365" s="40" t="s">
        <v>24</v>
      </c>
      <c r="D365" s="40">
        <v>8</v>
      </c>
      <c r="E365" s="40" t="s">
        <v>25</v>
      </c>
      <c r="F365" s="41" t="s">
        <v>22</v>
      </c>
      <c r="G365" s="42">
        <v>41970.7</v>
      </c>
      <c r="H365" s="43">
        <f>IF(Inventory[[#This Row],[Premium?]]="Y",Inventory[[#This Row],[Cost Price]]*1.25,Inventory[[#This Row],[Cost Price]]*1.18)</f>
        <v>49525.425999999992</v>
      </c>
      <c r="I365" s="43" t="b">
        <f>Inventory[[#This Row],[Num In Stock]]&lt;$S$5</f>
        <v>1</v>
      </c>
      <c r="J365" s="43" t="str">
        <f>IF(Inventory[[#This Row],[Num In Stock]]&lt;$S$5,"YES","NO")</f>
        <v>YES</v>
      </c>
      <c r="K365" s="44" t="b">
        <f>AND(Inventory[[#This Row],[Num In Stock]]&lt;$S$5,Inventory[[#This Row],[On Backorder]]&lt;&gt;"Y")</f>
        <v>0</v>
      </c>
      <c r="L365" s="44" t="str">
        <f>IF(Inventory[[#This Row],[Num In Stock]]&lt;$S$5,IF(Inventory[[#This Row],[On Backorder]]="Y","","YES"),"")</f>
        <v/>
      </c>
      <c r="M365" s="44" cm="1">
        <f t="array" ref="M365">_xlfn.IFS(Inventory[[#This Row],[Category]]=$Q$9,$R$9,Inventory[[#This Row],[Category]]=$Q$10,$R$10,Inventory[[#This Row],[Category]]=$Q$11,$R$11,Inventory[[#This Row],[Category]]=$Q$12,$R$12)</f>
        <v>10</v>
      </c>
      <c r="N365" s="44">
        <f>INDEX($Q$9:$R$12,MATCH(Inventory[[#This Row],[Category]],$Q$9:$Q$12,0),2)</f>
        <v>10</v>
      </c>
      <c r="O365" s="45">
        <f>_xlfn.XLOOKUP(Inventory[[#This Row],[Category]],$Q$9:$Q$12,$R$9:$R$12,,0)</f>
        <v>10</v>
      </c>
      <c r="P365" s="34" t="b">
        <f t="shared" si="5"/>
        <v>1</v>
      </c>
      <c r="Q365" s="37"/>
      <c r="R365" s="48"/>
      <c r="S365" s="37"/>
      <c r="U365" s="34"/>
      <c r="V365" s="37"/>
      <c r="AF365" s="46">
        <v>28595</v>
      </c>
    </row>
    <row r="366" spans="1:32" x14ac:dyDescent="0.3">
      <c r="A366" s="38" t="s">
        <v>870</v>
      </c>
      <c r="B366" s="39" t="s">
        <v>871</v>
      </c>
      <c r="C366" s="40" t="s">
        <v>24</v>
      </c>
      <c r="D366" s="40">
        <v>0</v>
      </c>
      <c r="E366" s="40" t="s">
        <v>25</v>
      </c>
      <c r="F366" s="41" t="s">
        <v>22</v>
      </c>
      <c r="G366" s="42">
        <v>34314.800000000003</v>
      </c>
      <c r="H366" s="43">
        <f>IF(Inventory[[#This Row],[Premium?]]="Y",Inventory[[#This Row],[Cost Price]]*1.25,Inventory[[#This Row],[Cost Price]]*1.18)</f>
        <v>40491.464</v>
      </c>
      <c r="I366" s="43" t="b">
        <f>Inventory[[#This Row],[Num In Stock]]&lt;$S$5</f>
        <v>1</v>
      </c>
      <c r="J366" s="43" t="str">
        <f>IF(Inventory[[#This Row],[Num In Stock]]&lt;$S$5,"YES","NO")</f>
        <v>YES</v>
      </c>
      <c r="K366" s="44" t="b">
        <f>AND(Inventory[[#This Row],[Num In Stock]]&lt;$S$5,Inventory[[#This Row],[On Backorder]]&lt;&gt;"Y")</f>
        <v>0</v>
      </c>
      <c r="L366" s="44" t="str">
        <f>IF(Inventory[[#This Row],[Num In Stock]]&lt;$S$5,IF(Inventory[[#This Row],[On Backorder]]="Y","","YES"),"")</f>
        <v/>
      </c>
      <c r="M366" s="44" cm="1">
        <f t="array" ref="M366">_xlfn.IFS(Inventory[[#This Row],[Category]]=$Q$9,$R$9,Inventory[[#This Row],[Category]]=$Q$10,$R$10,Inventory[[#This Row],[Category]]=$Q$11,$R$11,Inventory[[#This Row],[Category]]=$Q$12,$R$12)</f>
        <v>10</v>
      </c>
      <c r="N366" s="44">
        <f>INDEX($Q$9:$R$12,MATCH(Inventory[[#This Row],[Category]],$Q$9:$Q$12,0),2)</f>
        <v>10</v>
      </c>
      <c r="O366" s="45">
        <f>_xlfn.XLOOKUP(Inventory[[#This Row],[Category]],$Q$9:$Q$12,$R$9:$R$12,,0)</f>
        <v>10</v>
      </c>
      <c r="P366" s="34" t="b">
        <f t="shared" si="5"/>
        <v>1</v>
      </c>
      <c r="Q366" s="37"/>
      <c r="R366" s="48"/>
      <c r="S366" s="37"/>
      <c r="U366" s="34"/>
      <c r="V366" s="37"/>
      <c r="AF366" s="46">
        <v>18695</v>
      </c>
    </row>
    <row r="367" spans="1:32" x14ac:dyDescent="0.3">
      <c r="A367" s="55" t="s">
        <v>928</v>
      </c>
      <c r="B367" s="54" t="s">
        <v>929</v>
      </c>
      <c r="C367" s="40" t="s">
        <v>28</v>
      </c>
      <c r="D367" s="40">
        <v>23</v>
      </c>
      <c r="E367" s="40" t="s">
        <v>22</v>
      </c>
      <c r="F367" s="41" t="s">
        <v>25</v>
      </c>
      <c r="G367" s="42">
        <v>2514.75</v>
      </c>
      <c r="H367" s="43">
        <f>IF(Inventory[[#This Row],[Premium?]]="Y",Inventory[[#This Row],[Cost Price]]*1.25,Inventory[[#This Row],[Cost Price]]*1.18)</f>
        <v>3143.4375</v>
      </c>
      <c r="I367" s="43" t="b">
        <f>Inventory[[#This Row],[Num In Stock]]&lt;$S$5</f>
        <v>0</v>
      </c>
      <c r="J367" s="43" t="str">
        <f>IF(Inventory[[#This Row],[Num In Stock]]&lt;$S$5,"YES","NO")</f>
        <v>NO</v>
      </c>
      <c r="K367" s="44" t="b">
        <f>AND(Inventory[[#This Row],[Num In Stock]]&lt;$S$5,Inventory[[#This Row],[On Backorder]]&lt;&gt;"Y")</f>
        <v>0</v>
      </c>
      <c r="L367" s="44" t="str">
        <f>IF(Inventory[[#This Row],[Num In Stock]]&lt;$S$5,IF(Inventory[[#This Row],[On Backorder]]="Y","","YES"),"")</f>
        <v/>
      </c>
      <c r="M367" s="44" cm="1">
        <f t="array" ref="M367">_xlfn.IFS(Inventory[[#This Row],[Category]]=$Q$9,$R$9,Inventory[[#This Row],[Category]]=$Q$10,$R$10,Inventory[[#This Row],[Category]]=$Q$11,$R$11,Inventory[[#This Row],[Category]]=$Q$12,$R$12)</f>
        <v>25</v>
      </c>
      <c r="N367" s="44">
        <f>INDEX($Q$9:$R$12,MATCH(Inventory[[#This Row],[Category]],$Q$9:$Q$12,0),2)</f>
        <v>25</v>
      </c>
      <c r="O367" s="45">
        <f>_xlfn.XLOOKUP(Inventory[[#This Row],[Category]],$Q$9:$Q$12,$R$9:$R$12,,0)</f>
        <v>25</v>
      </c>
      <c r="P367" s="34" t="b">
        <f t="shared" si="5"/>
        <v>1</v>
      </c>
      <c r="Q367" s="37"/>
      <c r="R367" s="48"/>
      <c r="S367" s="37"/>
      <c r="U367" s="34"/>
      <c r="V367" s="37"/>
      <c r="AF367" s="46">
        <v>40395</v>
      </c>
    </row>
    <row r="368" spans="1:32" x14ac:dyDescent="0.3">
      <c r="A368" s="55" t="s">
        <v>930</v>
      </c>
      <c r="B368" s="54" t="s">
        <v>931</v>
      </c>
      <c r="C368" s="40" t="s">
        <v>28</v>
      </c>
      <c r="D368" s="40">
        <v>25</v>
      </c>
      <c r="E368" s="40" t="s">
        <v>22</v>
      </c>
      <c r="F368" s="41" t="s">
        <v>22</v>
      </c>
      <c r="G368" s="42">
        <v>2930.35</v>
      </c>
      <c r="H368" s="43">
        <f>IF(Inventory[[#This Row],[Premium?]]="Y",Inventory[[#This Row],[Cost Price]]*1.25,Inventory[[#This Row],[Cost Price]]*1.18)</f>
        <v>3457.8129999999996</v>
      </c>
      <c r="I368" s="43" t="b">
        <f>Inventory[[#This Row],[Num In Stock]]&lt;$S$5</f>
        <v>0</v>
      </c>
      <c r="J368" s="43" t="str">
        <f>IF(Inventory[[#This Row],[Num In Stock]]&lt;$S$5,"YES","NO")</f>
        <v>NO</v>
      </c>
      <c r="K368" s="44" t="b">
        <f>AND(Inventory[[#This Row],[Num In Stock]]&lt;$S$5,Inventory[[#This Row],[On Backorder]]&lt;&gt;"Y")</f>
        <v>0</v>
      </c>
      <c r="L368" s="44" t="str">
        <f>IF(Inventory[[#This Row],[Num In Stock]]&lt;$S$5,IF(Inventory[[#This Row],[On Backorder]]="Y","","YES"),"")</f>
        <v/>
      </c>
      <c r="M368" s="44" cm="1">
        <f t="array" ref="M368">_xlfn.IFS(Inventory[[#This Row],[Category]]=$Q$9,$R$9,Inventory[[#This Row],[Category]]=$Q$10,$R$10,Inventory[[#This Row],[Category]]=$Q$11,$R$11,Inventory[[#This Row],[Category]]=$Q$12,$R$12)</f>
        <v>25</v>
      </c>
      <c r="N368" s="44">
        <f>INDEX($Q$9:$R$12,MATCH(Inventory[[#This Row],[Category]],$Q$9:$Q$12,0),2)</f>
        <v>25</v>
      </c>
      <c r="O368" s="45">
        <f>_xlfn.XLOOKUP(Inventory[[#This Row],[Category]],$Q$9:$Q$12,$R$9:$R$12,,0)</f>
        <v>25</v>
      </c>
      <c r="P368" s="34" t="b">
        <f t="shared" si="5"/>
        <v>1</v>
      </c>
      <c r="Q368" s="37"/>
      <c r="R368" s="48"/>
      <c r="S368" s="37"/>
      <c r="U368" s="34"/>
      <c r="V368" s="37"/>
      <c r="AF368" s="46">
        <v>29995</v>
      </c>
    </row>
    <row r="369" spans="1:32" x14ac:dyDescent="0.3">
      <c r="A369" s="55" t="s">
        <v>932</v>
      </c>
      <c r="B369" s="54" t="s">
        <v>933</v>
      </c>
      <c r="C369" s="40" t="s">
        <v>28</v>
      </c>
      <c r="D369" s="40">
        <v>18</v>
      </c>
      <c r="E369" s="40" t="s">
        <v>22</v>
      </c>
      <c r="F369" s="41" t="s">
        <v>25</v>
      </c>
      <c r="G369" s="42">
        <v>2094.75</v>
      </c>
      <c r="H369" s="43">
        <f>IF(Inventory[[#This Row],[Premium?]]="Y",Inventory[[#This Row],[Cost Price]]*1.25,Inventory[[#This Row],[Cost Price]]*1.18)</f>
        <v>2618.4375</v>
      </c>
      <c r="I369" s="43" t="b">
        <f>Inventory[[#This Row],[Num In Stock]]&lt;$S$5</f>
        <v>0</v>
      </c>
      <c r="J369" s="43" t="str">
        <f>IF(Inventory[[#This Row],[Num In Stock]]&lt;$S$5,"YES","NO")</f>
        <v>NO</v>
      </c>
      <c r="K369" s="44" t="b">
        <f>AND(Inventory[[#This Row],[Num In Stock]]&lt;$S$5,Inventory[[#This Row],[On Backorder]]&lt;&gt;"Y")</f>
        <v>0</v>
      </c>
      <c r="L369" s="44" t="str">
        <f>IF(Inventory[[#This Row],[Num In Stock]]&lt;$S$5,IF(Inventory[[#This Row],[On Backorder]]="Y","","YES"),"")</f>
        <v/>
      </c>
      <c r="M369" s="44" cm="1">
        <f t="array" ref="M369">_xlfn.IFS(Inventory[[#This Row],[Category]]=$Q$9,$R$9,Inventory[[#This Row],[Category]]=$Q$10,$R$10,Inventory[[#This Row],[Category]]=$Q$11,$R$11,Inventory[[#This Row],[Category]]=$Q$12,$R$12)</f>
        <v>25</v>
      </c>
      <c r="N369" s="44">
        <f>INDEX($Q$9:$R$12,MATCH(Inventory[[#This Row],[Category]],$Q$9:$Q$12,0),2)</f>
        <v>25</v>
      </c>
      <c r="O369" s="45">
        <f>_xlfn.XLOOKUP(Inventory[[#This Row],[Category]],$Q$9:$Q$12,$R$9:$R$12,,0)</f>
        <v>25</v>
      </c>
      <c r="P369" s="34" t="b">
        <f t="shared" si="5"/>
        <v>1</v>
      </c>
      <c r="Q369" s="37"/>
      <c r="R369" s="48"/>
      <c r="S369" s="37"/>
      <c r="U369" s="34"/>
      <c r="V369" s="37"/>
      <c r="AF369" s="46">
        <v>19595</v>
      </c>
    </row>
    <row r="370" spans="1:32" x14ac:dyDescent="0.3">
      <c r="A370" s="55" t="s">
        <v>936</v>
      </c>
      <c r="B370" s="54" t="s">
        <v>937</v>
      </c>
      <c r="C370" s="40" t="s">
        <v>28</v>
      </c>
      <c r="D370" s="40">
        <v>25</v>
      </c>
      <c r="E370" s="40" t="s">
        <v>22</v>
      </c>
      <c r="F370" s="41" t="s">
        <v>25</v>
      </c>
      <c r="G370" s="42">
        <v>4482.8999999999996</v>
      </c>
      <c r="H370" s="43">
        <f>IF(Inventory[[#This Row],[Premium?]]="Y",Inventory[[#This Row],[Cost Price]]*1.25,Inventory[[#This Row],[Cost Price]]*1.18)</f>
        <v>5603.625</v>
      </c>
      <c r="I370" s="43" t="b">
        <f>Inventory[[#This Row],[Num In Stock]]&lt;$S$5</f>
        <v>0</v>
      </c>
      <c r="J370" s="43" t="str">
        <f>IF(Inventory[[#This Row],[Num In Stock]]&lt;$S$5,"YES","NO")</f>
        <v>NO</v>
      </c>
      <c r="K370" s="44" t="b">
        <f>AND(Inventory[[#This Row],[Num In Stock]]&lt;$S$5,Inventory[[#This Row],[On Backorder]]&lt;&gt;"Y")</f>
        <v>0</v>
      </c>
      <c r="L370" s="44" t="str">
        <f>IF(Inventory[[#This Row],[Num In Stock]]&lt;$S$5,IF(Inventory[[#This Row],[On Backorder]]="Y","","YES"),"")</f>
        <v/>
      </c>
      <c r="M370" s="44" cm="1">
        <f t="array" ref="M370">_xlfn.IFS(Inventory[[#This Row],[Category]]=$Q$9,$R$9,Inventory[[#This Row],[Category]]=$Q$10,$R$10,Inventory[[#This Row],[Category]]=$Q$11,$R$11,Inventory[[#This Row],[Category]]=$Q$12,$R$12)</f>
        <v>25</v>
      </c>
      <c r="N370" s="44">
        <f>INDEX($Q$9:$R$12,MATCH(Inventory[[#This Row],[Category]],$Q$9:$Q$12,0),2)</f>
        <v>25</v>
      </c>
      <c r="O370" s="45">
        <f>_xlfn.XLOOKUP(Inventory[[#This Row],[Category]],$Q$9:$Q$12,$R$9:$R$12,,0)</f>
        <v>25</v>
      </c>
      <c r="P370" s="34" t="b">
        <f t="shared" si="5"/>
        <v>1</v>
      </c>
      <c r="Q370" s="37"/>
      <c r="R370" s="48"/>
      <c r="S370" s="37"/>
      <c r="U370" s="34"/>
      <c r="V370" s="37"/>
      <c r="AF370" s="46">
        <v>7695</v>
      </c>
    </row>
    <row r="371" spans="1:32" x14ac:dyDescent="0.3">
      <c r="A371" s="55" t="s">
        <v>934</v>
      </c>
      <c r="B371" s="54" t="s">
        <v>935</v>
      </c>
      <c r="C371" s="40" t="s">
        <v>24</v>
      </c>
      <c r="D371" s="40">
        <v>9</v>
      </c>
      <c r="E371" s="40" t="s">
        <v>22</v>
      </c>
      <c r="F371" s="41" t="s">
        <v>25</v>
      </c>
      <c r="G371" s="42">
        <v>11764.65</v>
      </c>
      <c r="H371" s="43">
        <f>IF(Inventory[[#This Row],[Premium?]]="Y",Inventory[[#This Row],[Cost Price]]*1.25,Inventory[[#This Row],[Cost Price]]*1.18)</f>
        <v>14705.8125</v>
      </c>
      <c r="I371" s="43" t="b">
        <f>Inventory[[#This Row],[Num In Stock]]&lt;$S$5</f>
        <v>1</v>
      </c>
      <c r="J371" s="43" t="str">
        <f>IF(Inventory[[#This Row],[Num In Stock]]&lt;$S$5,"YES","NO")</f>
        <v>YES</v>
      </c>
      <c r="K371" s="44" t="b">
        <f>AND(Inventory[[#This Row],[Num In Stock]]&lt;$S$5,Inventory[[#This Row],[On Backorder]]&lt;&gt;"Y")</f>
        <v>1</v>
      </c>
      <c r="L371" s="44" t="str">
        <f>IF(Inventory[[#This Row],[Num In Stock]]&lt;$S$5,IF(Inventory[[#This Row],[On Backorder]]="Y","","YES"),"")</f>
        <v>YES</v>
      </c>
      <c r="M371" s="44" cm="1">
        <f t="array" ref="M371">_xlfn.IFS(Inventory[[#This Row],[Category]]=$Q$9,$R$9,Inventory[[#This Row],[Category]]=$Q$10,$R$10,Inventory[[#This Row],[Category]]=$Q$11,$R$11,Inventory[[#This Row],[Category]]=$Q$12,$R$12)</f>
        <v>10</v>
      </c>
      <c r="N371" s="44">
        <f>INDEX($Q$9:$R$12,MATCH(Inventory[[#This Row],[Category]],$Q$9:$Q$12,0),2)</f>
        <v>10</v>
      </c>
      <c r="O371" s="45">
        <f>_xlfn.XLOOKUP(Inventory[[#This Row],[Category]],$Q$9:$Q$12,$R$9:$R$12,,0)</f>
        <v>10</v>
      </c>
      <c r="P371" s="34" t="b">
        <f t="shared" si="5"/>
        <v>1</v>
      </c>
      <c r="Q371" s="37"/>
      <c r="R371" s="48"/>
      <c r="S371" s="37"/>
      <c r="U371" s="34"/>
      <c r="V371" s="37"/>
      <c r="AF371" s="46">
        <v>8795</v>
      </c>
    </row>
    <row r="372" spans="1:32" x14ac:dyDescent="0.3">
      <c r="A372" s="55" t="s">
        <v>940</v>
      </c>
      <c r="B372" s="54" t="s">
        <v>941</v>
      </c>
      <c r="C372" s="40" t="s">
        <v>28</v>
      </c>
      <c r="D372" s="40">
        <v>25</v>
      </c>
      <c r="E372" s="40" t="s">
        <v>22</v>
      </c>
      <c r="F372" s="41" t="s">
        <v>22</v>
      </c>
      <c r="G372" s="42">
        <v>4423.8500000000004</v>
      </c>
      <c r="H372" s="43">
        <f>IF(Inventory[[#This Row],[Premium?]]="Y",Inventory[[#This Row],[Cost Price]]*1.25,Inventory[[#This Row],[Cost Price]]*1.18)</f>
        <v>5220.143</v>
      </c>
      <c r="I372" s="43" t="b">
        <f>Inventory[[#This Row],[Num In Stock]]&lt;$S$5</f>
        <v>0</v>
      </c>
      <c r="J372" s="43" t="str">
        <f>IF(Inventory[[#This Row],[Num In Stock]]&lt;$S$5,"YES","NO")</f>
        <v>NO</v>
      </c>
      <c r="K372" s="44" t="b">
        <f>AND(Inventory[[#This Row],[Num In Stock]]&lt;$S$5,Inventory[[#This Row],[On Backorder]]&lt;&gt;"Y")</f>
        <v>0</v>
      </c>
      <c r="L372" s="44" t="str">
        <f>IF(Inventory[[#This Row],[Num In Stock]]&lt;$S$5,IF(Inventory[[#This Row],[On Backorder]]="Y","","YES"),"")</f>
        <v/>
      </c>
      <c r="M372" s="44" cm="1">
        <f t="array" ref="M372">_xlfn.IFS(Inventory[[#This Row],[Category]]=$Q$9,$R$9,Inventory[[#This Row],[Category]]=$Q$10,$R$10,Inventory[[#This Row],[Category]]=$Q$11,$R$11,Inventory[[#This Row],[Category]]=$Q$12,$R$12)</f>
        <v>25</v>
      </c>
      <c r="N372" s="44">
        <f>INDEX($Q$9:$R$12,MATCH(Inventory[[#This Row],[Category]],$Q$9:$Q$12,0),2)</f>
        <v>25</v>
      </c>
      <c r="O372" s="45">
        <f>_xlfn.XLOOKUP(Inventory[[#This Row],[Category]],$Q$9:$Q$12,$R$9:$R$12,,0)</f>
        <v>25</v>
      </c>
      <c r="P372" s="34" t="b">
        <f t="shared" si="5"/>
        <v>1</v>
      </c>
      <c r="Q372" s="37"/>
      <c r="R372" s="48"/>
      <c r="S372" s="37"/>
      <c r="U372" s="34"/>
      <c r="V372" s="37"/>
      <c r="AF372" s="46">
        <v>8245</v>
      </c>
    </row>
    <row r="373" spans="1:32" x14ac:dyDescent="0.3">
      <c r="A373" s="55" t="s">
        <v>938</v>
      </c>
      <c r="B373" s="54" t="s">
        <v>939</v>
      </c>
      <c r="C373" s="40" t="s">
        <v>28</v>
      </c>
      <c r="D373" s="40">
        <v>2</v>
      </c>
      <c r="E373" s="40" t="s">
        <v>25</v>
      </c>
      <c r="F373" s="41" t="s">
        <v>25</v>
      </c>
      <c r="G373" s="42">
        <v>3426.8</v>
      </c>
      <c r="H373" s="43">
        <f>IF(Inventory[[#This Row],[Premium?]]="Y",Inventory[[#This Row],[Cost Price]]*1.25,Inventory[[#This Row],[Cost Price]]*1.18)</f>
        <v>4283.5</v>
      </c>
      <c r="I373" s="43" t="b">
        <f>Inventory[[#This Row],[Num In Stock]]&lt;$S$5</f>
        <v>1</v>
      </c>
      <c r="J373" s="43" t="str">
        <f>IF(Inventory[[#This Row],[Num In Stock]]&lt;$S$5,"YES","NO")</f>
        <v>YES</v>
      </c>
      <c r="K373" s="44" t="b">
        <f>AND(Inventory[[#This Row],[Num In Stock]]&lt;$S$5,Inventory[[#This Row],[On Backorder]]&lt;&gt;"Y")</f>
        <v>0</v>
      </c>
      <c r="L373" s="44" t="str">
        <f>IF(Inventory[[#This Row],[Num In Stock]]&lt;$S$5,IF(Inventory[[#This Row],[On Backorder]]="Y","","YES"),"")</f>
        <v/>
      </c>
      <c r="M373" s="44" cm="1">
        <f t="array" ref="M373">_xlfn.IFS(Inventory[[#This Row],[Category]]=$Q$9,$R$9,Inventory[[#This Row],[Category]]=$Q$10,$R$10,Inventory[[#This Row],[Category]]=$Q$11,$R$11,Inventory[[#This Row],[Category]]=$Q$12,$R$12)</f>
        <v>25</v>
      </c>
      <c r="N373" s="44">
        <f>INDEX($Q$9:$R$12,MATCH(Inventory[[#This Row],[Category]],$Q$9:$Q$12,0),2)</f>
        <v>25</v>
      </c>
      <c r="O373" s="45">
        <f>_xlfn.XLOOKUP(Inventory[[#This Row],[Category]],$Q$9:$Q$12,$R$9:$R$12,,0)</f>
        <v>25</v>
      </c>
      <c r="P373" s="34" t="b">
        <f t="shared" si="5"/>
        <v>1</v>
      </c>
      <c r="Q373" s="37"/>
      <c r="R373" s="48"/>
      <c r="S373" s="37"/>
      <c r="U373" s="34"/>
      <c r="V373" s="37"/>
      <c r="AF373" s="46">
        <v>3845</v>
      </c>
    </row>
    <row r="374" spans="1:32" x14ac:dyDescent="0.3">
      <c r="A374" s="55" t="s">
        <v>942</v>
      </c>
      <c r="B374" s="54" t="s">
        <v>943</v>
      </c>
      <c r="C374" s="40" t="s">
        <v>27</v>
      </c>
      <c r="D374" s="40">
        <v>26</v>
      </c>
      <c r="E374" s="40" t="s">
        <v>22</v>
      </c>
      <c r="F374" s="41" t="s">
        <v>22</v>
      </c>
      <c r="G374" s="42">
        <v>6165.9</v>
      </c>
      <c r="H374" s="43">
        <f>IF(Inventory[[#This Row],[Premium?]]="Y",Inventory[[#This Row],[Cost Price]]*1.25,Inventory[[#This Row],[Cost Price]]*1.18)</f>
        <v>7275.7619999999988</v>
      </c>
      <c r="I374" s="43" t="b">
        <f>Inventory[[#This Row],[Num In Stock]]&lt;$S$5</f>
        <v>0</v>
      </c>
      <c r="J374" s="43" t="str">
        <f>IF(Inventory[[#This Row],[Num In Stock]]&lt;$S$5,"YES","NO")</f>
        <v>NO</v>
      </c>
      <c r="K374" s="44" t="b">
        <f>AND(Inventory[[#This Row],[Num In Stock]]&lt;$S$5,Inventory[[#This Row],[On Backorder]]&lt;&gt;"Y")</f>
        <v>0</v>
      </c>
      <c r="L374" s="44" t="str">
        <f>IF(Inventory[[#This Row],[Num In Stock]]&lt;$S$5,IF(Inventory[[#This Row],[On Backorder]]="Y","","YES"),"")</f>
        <v/>
      </c>
      <c r="M374" s="44" cm="1">
        <f t="array" ref="M374">_xlfn.IFS(Inventory[[#This Row],[Category]]=$Q$9,$R$9,Inventory[[#This Row],[Category]]=$Q$10,$R$10,Inventory[[#This Row],[Category]]=$Q$11,$R$11,Inventory[[#This Row],[Category]]=$Q$12,$R$12)</f>
        <v>15</v>
      </c>
      <c r="N374" s="44">
        <f>INDEX($Q$9:$R$12,MATCH(Inventory[[#This Row],[Category]],$Q$9:$Q$12,0),2)</f>
        <v>15</v>
      </c>
      <c r="O374" s="45">
        <f>_xlfn.XLOOKUP(Inventory[[#This Row],[Category]],$Q$9:$Q$12,$R$9:$R$12,,0)</f>
        <v>15</v>
      </c>
      <c r="P374" s="34" t="b">
        <f t="shared" si="5"/>
        <v>1</v>
      </c>
      <c r="Q374" s="37"/>
      <c r="R374" s="48"/>
      <c r="S374" s="37"/>
      <c r="U374" s="34"/>
      <c r="V374" s="37"/>
      <c r="AF374" s="46">
        <v>1645</v>
      </c>
    </row>
    <row r="375" spans="1:32" x14ac:dyDescent="0.3">
      <c r="A375" s="55" t="s">
        <v>944</v>
      </c>
      <c r="B375" s="54" t="s">
        <v>945</v>
      </c>
      <c r="C375" s="40" t="s">
        <v>28</v>
      </c>
      <c r="D375" s="40">
        <v>11</v>
      </c>
      <c r="E375" s="40" t="s">
        <v>22</v>
      </c>
      <c r="F375" s="41" t="s">
        <v>22</v>
      </c>
      <c r="G375" s="42">
        <v>2937.15</v>
      </c>
      <c r="H375" s="43">
        <f>IF(Inventory[[#This Row],[Premium?]]="Y",Inventory[[#This Row],[Cost Price]]*1.25,Inventory[[#This Row],[Cost Price]]*1.18)</f>
        <v>3465.837</v>
      </c>
      <c r="I375" s="43" t="b">
        <f>Inventory[[#This Row],[Num In Stock]]&lt;$S$5</f>
        <v>0</v>
      </c>
      <c r="J375" s="43" t="str">
        <f>IF(Inventory[[#This Row],[Num In Stock]]&lt;$S$5,"YES","NO")</f>
        <v>NO</v>
      </c>
      <c r="K375" s="44" t="b">
        <f>AND(Inventory[[#This Row],[Num In Stock]]&lt;$S$5,Inventory[[#This Row],[On Backorder]]&lt;&gt;"Y")</f>
        <v>0</v>
      </c>
      <c r="L375" s="44" t="str">
        <f>IF(Inventory[[#This Row],[Num In Stock]]&lt;$S$5,IF(Inventory[[#This Row],[On Backorder]]="Y","","YES"),"")</f>
        <v/>
      </c>
      <c r="M375" s="44" cm="1">
        <f t="array" ref="M375">_xlfn.IFS(Inventory[[#This Row],[Category]]=$Q$9,$R$9,Inventory[[#This Row],[Category]]=$Q$10,$R$10,Inventory[[#This Row],[Category]]=$Q$11,$R$11,Inventory[[#This Row],[Category]]=$Q$12,$R$12)</f>
        <v>25</v>
      </c>
      <c r="N375" s="44">
        <f>INDEX($Q$9:$R$12,MATCH(Inventory[[#This Row],[Category]],$Q$9:$Q$12,0),2)</f>
        <v>25</v>
      </c>
      <c r="O375" s="45">
        <f>_xlfn.XLOOKUP(Inventory[[#This Row],[Category]],$Q$9:$Q$12,$R$9:$R$12,,0)</f>
        <v>25</v>
      </c>
      <c r="P375" s="34" t="b">
        <f t="shared" si="5"/>
        <v>1</v>
      </c>
      <c r="Q375" s="37"/>
      <c r="R375" s="48"/>
      <c r="S375" s="37"/>
      <c r="U375" s="34"/>
      <c r="V375" s="37"/>
      <c r="AF375" s="46">
        <v>1645</v>
      </c>
    </row>
    <row r="376" spans="1:32" x14ac:dyDescent="0.3">
      <c r="A376" s="38" t="s">
        <v>912</v>
      </c>
      <c r="B376" s="39" t="s">
        <v>913</v>
      </c>
      <c r="C376" s="40" t="s">
        <v>29</v>
      </c>
      <c r="D376" s="40">
        <v>32</v>
      </c>
      <c r="E376" s="40" t="s">
        <v>22</v>
      </c>
      <c r="F376" s="41" t="s">
        <v>25</v>
      </c>
      <c r="G376" s="42">
        <v>294.25</v>
      </c>
      <c r="H376" s="43">
        <f>IF(Inventory[[#This Row],[Premium?]]="Y",Inventory[[#This Row],[Cost Price]]*1.25,Inventory[[#This Row],[Cost Price]]*1.18)</f>
        <v>367.8125</v>
      </c>
      <c r="I376" s="43" t="b">
        <f>Inventory[[#This Row],[Num In Stock]]&lt;$S$5</f>
        <v>0</v>
      </c>
      <c r="J376" s="43" t="str">
        <f>IF(Inventory[[#This Row],[Num In Stock]]&lt;$S$5,"YES","NO")</f>
        <v>NO</v>
      </c>
      <c r="K376" s="44" t="b">
        <f>AND(Inventory[[#This Row],[Num In Stock]]&lt;$S$5,Inventory[[#This Row],[On Backorder]]&lt;&gt;"Y")</f>
        <v>0</v>
      </c>
      <c r="L376" s="44" t="str">
        <f>IF(Inventory[[#This Row],[Num In Stock]]&lt;$S$5,IF(Inventory[[#This Row],[On Backorder]]="Y","","YES"),"")</f>
        <v/>
      </c>
      <c r="M376" s="44" cm="1">
        <f t="array" ref="M376">_xlfn.IFS(Inventory[[#This Row],[Category]]=$Q$9,$R$9,Inventory[[#This Row],[Category]]=$Q$10,$R$10,Inventory[[#This Row],[Category]]=$Q$11,$R$11,Inventory[[#This Row],[Category]]=$Q$12,$R$12)</f>
        <v>35</v>
      </c>
      <c r="N376" s="44">
        <f>INDEX($Q$9:$R$12,MATCH(Inventory[[#This Row],[Category]],$Q$9:$Q$12,0),2)</f>
        <v>35</v>
      </c>
      <c r="O376" s="45">
        <f>_xlfn.XLOOKUP(Inventory[[#This Row],[Category]],$Q$9:$Q$12,$R$9:$R$12,,0)</f>
        <v>35</v>
      </c>
      <c r="P376" s="34" t="b">
        <f t="shared" si="5"/>
        <v>1</v>
      </c>
      <c r="Q376" s="37"/>
      <c r="R376" s="48"/>
      <c r="S376" s="37"/>
      <c r="U376" s="34"/>
      <c r="V376" s="37"/>
      <c r="AF376" s="46">
        <v>2195</v>
      </c>
    </row>
    <row r="377" spans="1:32" x14ac:dyDescent="0.3">
      <c r="A377" s="55" t="s">
        <v>948</v>
      </c>
      <c r="B377" s="54" t="s">
        <v>949</v>
      </c>
      <c r="C377" s="40" t="s">
        <v>29</v>
      </c>
      <c r="D377" s="40">
        <v>30</v>
      </c>
      <c r="E377" s="40" t="s">
        <v>22</v>
      </c>
      <c r="F377" s="41" t="s">
        <v>22</v>
      </c>
      <c r="G377" s="42">
        <v>40.17</v>
      </c>
      <c r="H377" s="43">
        <f>IF(Inventory[[#This Row],[Premium?]]="Y",Inventory[[#This Row],[Cost Price]]*1.25,Inventory[[#This Row],[Cost Price]]*1.18)</f>
        <v>47.400599999999997</v>
      </c>
      <c r="I377" s="43" t="b">
        <f>Inventory[[#This Row],[Num In Stock]]&lt;$S$5</f>
        <v>0</v>
      </c>
      <c r="J377" s="43" t="str">
        <f>IF(Inventory[[#This Row],[Num In Stock]]&lt;$S$5,"YES","NO")</f>
        <v>NO</v>
      </c>
      <c r="K377" s="44" t="b">
        <f>AND(Inventory[[#This Row],[Num In Stock]]&lt;$S$5,Inventory[[#This Row],[On Backorder]]&lt;&gt;"Y")</f>
        <v>0</v>
      </c>
      <c r="L377" s="44" t="str">
        <f>IF(Inventory[[#This Row],[Num In Stock]]&lt;$S$5,IF(Inventory[[#This Row],[On Backorder]]="Y","","YES"),"")</f>
        <v/>
      </c>
      <c r="M377" s="44" cm="1">
        <f t="array" ref="M377">_xlfn.IFS(Inventory[[#This Row],[Category]]=$Q$9,$R$9,Inventory[[#This Row],[Category]]=$Q$10,$R$10,Inventory[[#This Row],[Category]]=$Q$11,$R$11,Inventory[[#This Row],[Category]]=$Q$12,$R$12)</f>
        <v>35</v>
      </c>
      <c r="N377" s="44">
        <f>INDEX($Q$9:$R$12,MATCH(Inventory[[#This Row],[Category]],$Q$9:$Q$12,0),2)</f>
        <v>35</v>
      </c>
      <c r="O377" s="45">
        <f>_xlfn.XLOOKUP(Inventory[[#This Row],[Category]],$Q$9:$Q$12,$R$9:$R$12,,0)</f>
        <v>35</v>
      </c>
      <c r="P377" s="34" t="b">
        <f t="shared" si="5"/>
        <v>1</v>
      </c>
      <c r="Q377" s="37"/>
      <c r="R377" s="48"/>
      <c r="S377" s="37"/>
      <c r="U377" s="34"/>
      <c r="V377" s="37"/>
      <c r="AF377" s="46">
        <v>2195</v>
      </c>
    </row>
    <row r="378" spans="1:32" x14ac:dyDescent="0.3">
      <c r="A378" s="38" t="s">
        <v>518</v>
      </c>
      <c r="B378" s="39" t="s">
        <v>519</v>
      </c>
      <c r="C378" s="40" t="s">
        <v>29</v>
      </c>
      <c r="D378" s="40">
        <v>11</v>
      </c>
      <c r="E378" s="40" t="s">
        <v>22</v>
      </c>
      <c r="F378" s="41" t="s">
        <v>25</v>
      </c>
      <c r="G378" s="42">
        <v>41.73</v>
      </c>
      <c r="H378" s="43">
        <f>IF(Inventory[[#This Row],[Premium?]]="Y",Inventory[[#This Row],[Cost Price]]*1.25,Inventory[[#This Row],[Cost Price]]*1.18)</f>
        <v>52.162499999999994</v>
      </c>
      <c r="I378" s="43" t="b">
        <f>Inventory[[#This Row],[Num In Stock]]&lt;$S$5</f>
        <v>0</v>
      </c>
      <c r="J378" s="43" t="str">
        <f>IF(Inventory[[#This Row],[Num In Stock]]&lt;$S$5,"YES","NO")</f>
        <v>NO</v>
      </c>
      <c r="K378" s="44" t="b">
        <f>AND(Inventory[[#This Row],[Num In Stock]]&lt;$S$5,Inventory[[#This Row],[On Backorder]]&lt;&gt;"Y")</f>
        <v>0</v>
      </c>
      <c r="L378" s="44" t="str">
        <f>IF(Inventory[[#This Row],[Num In Stock]]&lt;$S$5,IF(Inventory[[#This Row],[On Backorder]]="Y","","YES"),"")</f>
        <v/>
      </c>
      <c r="M378" s="44" cm="1">
        <f t="array" ref="M378">_xlfn.IFS(Inventory[[#This Row],[Category]]=$Q$9,$R$9,Inventory[[#This Row],[Category]]=$Q$10,$R$10,Inventory[[#This Row],[Category]]=$Q$11,$R$11,Inventory[[#This Row],[Category]]=$Q$12,$R$12)</f>
        <v>35</v>
      </c>
      <c r="N378" s="44">
        <f>INDEX($Q$9:$R$12,MATCH(Inventory[[#This Row],[Category]],$Q$9:$Q$12,0),2)</f>
        <v>35</v>
      </c>
      <c r="O378" s="45">
        <f>_xlfn.XLOOKUP(Inventory[[#This Row],[Category]],$Q$9:$Q$12,$R$9:$R$12,,0)</f>
        <v>35</v>
      </c>
      <c r="P378" s="34" t="b">
        <f t="shared" si="5"/>
        <v>1</v>
      </c>
      <c r="Q378" s="37"/>
      <c r="R378" s="48"/>
      <c r="S378" s="37"/>
      <c r="U378" s="34"/>
      <c r="V378" s="37"/>
      <c r="AF378" s="46">
        <v>3295</v>
      </c>
    </row>
    <row r="379" spans="1:32" x14ac:dyDescent="0.3">
      <c r="A379" s="38" t="s">
        <v>1098</v>
      </c>
      <c r="B379" s="39" t="s">
        <v>1099</v>
      </c>
      <c r="C379" s="40" t="s">
        <v>29</v>
      </c>
      <c r="D379" s="40">
        <v>12</v>
      </c>
      <c r="E379" s="40" t="s">
        <v>22</v>
      </c>
      <c r="F379" s="41" t="s">
        <v>25</v>
      </c>
      <c r="G379" s="42">
        <v>41.73</v>
      </c>
      <c r="H379" s="43">
        <f>IF(Inventory[[#This Row],[Premium?]]="Y",Inventory[[#This Row],[Cost Price]]*1.25,Inventory[[#This Row],[Cost Price]]*1.18)</f>
        <v>52.162499999999994</v>
      </c>
      <c r="I379" s="43" t="b">
        <f>Inventory[[#This Row],[Num In Stock]]&lt;$S$5</f>
        <v>0</v>
      </c>
      <c r="J379" s="43" t="str">
        <f>IF(Inventory[[#This Row],[Num In Stock]]&lt;$S$5,"YES","NO")</f>
        <v>NO</v>
      </c>
      <c r="K379" s="44" t="b">
        <f>AND(Inventory[[#This Row],[Num In Stock]]&lt;$S$5,Inventory[[#This Row],[On Backorder]]&lt;&gt;"Y")</f>
        <v>0</v>
      </c>
      <c r="L379" s="44" t="str">
        <f>IF(Inventory[[#This Row],[Num In Stock]]&lt;$S$5,IF(Inventory[[#This Row],[On Backorder]]="Y","","YES"),"")</f>
        <v/>
      </c>
      <c r="M379" s="44" cm="1">
        <f t="array" ref="M379">_xlfn.IFS(Inventory[[#This Row],[Category]]=$Q$9,$R$9,Inventory[[#This Row],[Category]]=$Q$10,$R$10,Inventory[[#This Row],[Category]]=$Q$11,$R$11,Inventory[[#This Row],[Category]]=$Q$12,$R$12)</f>
        <v>35</v>
      </c>
      <c r="N379" s="44">
        <f>INDEX($Q$9:$R$12,MATCH(Inventory[[#This Row],[Category]],$Q$9:$Q$12,0),2)</f>
        <v>35</v>
      </c>
      <c r="O379" s="45">
        <f>_xlfn.XLOOKUP(Inventory[[#This Row],[Category]],$Q$9:$Q$12,$R$9:$R$12,,0)</f>
        <v>35</v>
      </c>
      <c r="P379" s="34" t="b">
        <f t="shared" si="5"/>
        <v>1</v>
      </c>
      <c r="Q379" s="37"/>
      <c r="R379" s="48"/>
      <c r="S379" s="37"/>
      <c r="U379" s="34"/>
      <c r="V379" s="37"/>
      <c r="AF379" s="46">
        <v>3295</v>
      </c>
    </row>
    <row r="380" spans="1:32" x14ac:dyDescent="0.3">
      <c r="A380" s="55" t="s">
        <v>946</v>
      </c>
      <c r="B380" s="54" t="s">
        <v>947</v>
      </c>
      <c r="C380" s="40" t="s">
        <v>29</v>
      </c>
      <c r="D380" s="40">
        <v>21</v>
      </c>
      <c r="E380" s="40" t="s">
        <v>22</v>
      </c>
      <c r="F380" s="41" t="s">
        <v>22</v>
      </c>
      <c r="G380" s="42">
        <v>40.950000000000003</v>
      </c>
      <c r="H380" s="43">
        <f>IF(Inventory[[#This Row],[Premium?]]="Y",Inventory[[#This Row],[Cost Price]]*1.25,Inventory[[#This Row],[Cost Price]]*1.18)</f>
        <v>48.320999999999998</v>
      </c>
      <c r="I380" s="43" t="b">
        <f>Inventory[[#This Row],[Num In Stock]]&lt;$S$5</f>
        <v>0</v>
      </c>
      <c r="J380" s="43" t="str">
        <f>IF(Inventory[[#This Row],[Num In Stock]]&lt;$S$5,"YES","NO")</f>
        <v>NO</v>
      </c>
      <c r="K380" s="44" t="b">
        <f>AND(Inventory[[#This Row],[Num In Stock]]&lt;$S$5,Inventory[[#This Row],[On Backorder]]&lt;&gt;"Y")</f>
        <v>0</v>
      </c>
      <c r="L380" s="44" t="str">
        <f>IF(Inventory[[#This Row],[Num In Stock]]&lt;$S$5,IF(Inventory[[#This Row],[On Backorder]]="Y","","YES"),"")</f>
        <v/>
      </c>
      <c r="M380" s="44" cm="1">
        <f t="array" ref="M380">_xlfn.IFS(Inventory[[#This Row],[Category]]=$Q$9,$R$9,Inventory[[#This Row],[Category]]=$Q$10,$R$10,Inventory[[#This Row],[Category]]=$Q$11,$R$11,Inventory[[#This Row],[Category]]=$Q$12,$R$12)</f>
        <v>35</v>
      </c>
      <c r="N380" s="44">
        <f>INDEX($Q$9:$R$12,MATCH(Inventory[[#This Row],[Category]],$Q$9:$Q$12,0),2)</f>
        <v>35</v>
      </c>
      <c r="O380" s="45">
        <f>_xlfn.XLOOKUP(Inventory[[#This Row],[Category]],$Q$9:$Q$12,$R$9:$R$12,,0)</f>
        <v>35</v>
      </c>
      <c r="P380" s="34" t="b">
        <f t="shared" si="5"/>
        <v>1</v>
      </c>
      <c r="Q380" s="37"/>
      <c r="R380" s="48"/>
      <c r="S380" s="37"/>
      <c r="U380" s="34"/>
      <c r="V380" s="37"/>
      <c r="AF380" s="46">
        <v>17595</v>
      </c>
    </row>
    <row r="381" spans="1:32" x14ac:dyDescent="0.3">
      <c r="A381" s="38" t="s">
        <v>1112</v>
      </c>
      <c r="B381" s="39" t="s">
        <v>1113</v>
      </c>
      <c r="C381" s="40" t="s">
        <v>29</v>
      </c>
      <c r="D381" s="40">
        <v>18</v>
      </c>
      <c r="E381" s="40" t="s">
        <v>22</v>
      </c>
      <c r="F381" s="41" t="s">
        <v>22</v>
      </c>
      <c r="G381" s="42">
        <v>34.32</v>
      </c>
      <c r="H381" s="43">
        <f>IF(Inventory[[#This Row],[Premium?]]="Y",Inventory[[#This Row],[Cost Price]]*1.25,Inventory[[#This Row],[Cost Price]]*1.18)</f>
        <v>40.497599999999998</v>
      </c>
      <c r="I381" s="43" t="b">
        <f>Inventory[[#This Row],[Num In Stock]]&lt;$S$5</f>
        <v>0</v>
      </c>
      <c r="J381" s="43" t="str">
        <f>IF(Inventory[[#This Row],[Num In Stock]]&lt;$S$5,"YES","NO")</f>
        <v>NO</v>
      </c>
      <c r="K381" s="44" t="b">
        <f>AND(Inventory[[#This Row],[Num In Stock]]&lt;$S$5,Inventory[[#This Row],[On Backorder]]&lt;&gt;"Y")</f>
        <v>0</v>
      </c>
      <c r="L381" s="44" t="str">
        <f>IF(Inventory[[#This Row],[Num In Stock]]&lt;$S$5,IF(Inventory[[#This Row],[On Backorder]]="Y","","YES"),"")</f>
        <v/>
      </c>
      <c r="M381" s="44" cm="1">
        <f t="array" ref="M381">_xlfn.IFS(Inventory[[#This Row],[Category]]=$Q$9,$R$9,Inventory[[#This Row],[Category]]=$Q$10,$R$10,Inventory[[#This Row],[Category]]=$Q$11,$R$11,Inventory[[#This Row],[Category]]=$Q$12,$R$12)</f>
        <v>35</v>
      </c>
      <c r="N381" s="44">
        <f>INDEX($Q$9:$R$12,MATCH(Inventory[[#This Row],[Category]],$Q$9:$Q$12,0),2)</f>
        <v>35</v>
      </c>
      <c r="O381" s="45">
        <f>_xlfn.XLOOKUP(Inventory[[#This Row],[Category]],$Q$9:$Q$12,$R$9:$R$12,,0)</f>
        <v>35</v>
      </c>
      <c r="P381" s="34" t="b">
        <f t="shared" si="5"/>
        <v>1</v>
      </c>
      <c r="Q381" s="37"/>
      <c r="R381" s="48"/>
      <c r="S381" s="37"/>
      <c r="U381" s="34"/>
      <c r="V381" s="37"/>
      <c r="AF381" s="46">
        <v>10445</v>
      </c>
    </row>
    <row r="382" spans="1:32" x14ac:dyDescent="0.3">
      <c r="A382" s="55" t="s">
        <v>916</v>
      </c>
      <c r="B382" s="54" t="s">
        <v>917</v>
      </c>
      <c r="C382" s="40" t="s">
        <v>29</v>
      </c>
      <c r="D382" s="40">
        <v>3</v>
      </c>
      <c r="E382" s="40" t="s">
        <v>22</v>
      </c>
      <c r="F382" s="41" t="s">
        <v>22</v>
      </c>
      <c r="G382" s="42">
        <v>110.25</v>
      </c>
      <c r="H382" s="43">
        <f>IF(Inventory[[#This Row],[Premium?]]="Y",Inventory[[#This Row],[Cost Price]]*1.25,Inventory[[#This Row],[Cost Price]]*1.18)</f>
        <v>130.095</v>
      </c>
      <c r="I382" s="43" t="b">
        <f>Inventory[[#This Row],[Num In Stock]]&lt;$S$5</f>
        <v>1</v>
      </c>
      <c r="J382" s="43" t="str">
        <f>IF(Inventory[[#This Row],[Num In Stock]]&lt;$S$5,"YES","NO")</f>
        <v>YES</v>
      </c>
      <c r="K382" s="44" t="b">
        <f>AND(Inventory[[#This Row],[Num In Stock]]&lt;$S$5,Inventory[[#This Row],[On Backorder]]&lt;&gt;"Y")</f>
        <v>1</v>
      </c>
      <c r="L382" s="44" t="str">
        <f>IF(Inventory[[#This Row],[Num In Stock]]&lt;$S$5,IF(Inventory[[#This Row],[On Backorder]]="Y","","YES"),"")</f>
        <v>YES</v>
      </c>
      <c r="M382" s="44" cm="1">
        <f t="array" ref="M382">_xlfn.IFS(Inventory[[#This Row],[Category]]=$Q$9,$R$9,Inventory[[#This Row],[Category]]=$Q$10,$R$10,Inventory[[#This Row],[Category]]=$Q$11,$R$11,Inventory[[#This Row],[Category]]=$Q$12,$R$12)</f>
        <v>35</v>
      </c>
      <c r="N382" s="44">
        <f>INDEX($Q$9:$R$12,MATCH(Inventory[[#This Row],[Category]],$Q$9:$Q$12,0),2)</f>
        <v>35</v>
      </c>
      <c r="O382" s="45">
        <f>_xlfn.XLOOKUP(Inventory[[#This Row],[Category]],$Q$9:$Q$12,$R$9:$R$12,,0)</f>
        <v>35</v>
      </c>
      <c r="P382" s="34" t="b">
        <f t="shared" si="5"/>
        <v>1</v>
      </c>
      <c r="Q382" s="37"/>
      <c r="R382" s="48"/>
      <c r="S382" s="37"/>
      <c r="U382" s="34"/>
      <c r="V382" s="37"/>
      <c r="AF382" s="46">
        <v>9895</v>
      </c>
    </row>
    <row r="383" spans="1:32" x14ac:dyDescent="0.3">
      <c r="A383" s="38" t="s">
        <v>1114</v>
      </c>
      <c r="B383" s="39" t="s">
        <v>1115</v>
      </c>
      <c r="C383" s="40" t="s">
        <v>29</v>
      </c>
      <c r="D383" s="40">
        <v>12</v>
      </c>
      <c r="E383" s="40" t="s">
        <v>22</v>
      </c>
      <c r="F383" s="41" t="s">
        <v>25</v>
      </c>
      <c r="G383" s="42">
        <v>85.49</v>
      </c>
      <c r="H383" s="43">
        <f>IF(Inventory[[#This Row],[Premium?]]="Y",Inventory[[#This Row],[Cost Price]]*1.25,Inventory[[#This Row],[Cost Price]]*1.18)</f>
        <v>106.8625</v>
      </c>
      <c r="I383" s="43" t="b">
        <f>Inventory[[#This Row],[Num In Stock]]&lt;$S$5</f>
        <v>0</v>
      </c>
      <c r="J383" s="43" t="str">
        <f>IF(Inventory[[#This Row],[Num In Stock]]&lt;$S$5,"YES","NO")</f>
        <v>NO</v>
      </c>
      <c r="K383" s="44" t="b">
        <f>AND(Inventory[[#This Row],[Num In Stock]]&lt;$S$5,Inventory[[#This Row],[On Backorder]]&lt;&gt;"Y")</f>
        <v>0</v>
      </c>
      <c r="L383" s="44" t="str">
        <f>IF(Inventory[[#This Row],[Num In Stock]]&lt;$S$5,IF(Inventory[[#This Row],[On Backorder]]="Y","","YES"),"")</f>
        <v/>
      </c>
      <c r="M383" s="44" cm="1">
        <f t="array" ref="M383">_xlfn.IFS(Inventory[[#This Row],[Category]]=$Q$9,$R$9,Inventory[[#This Row],[Category]]=$Q$10,$R$10,Inventory[[#This Row],[Category]]=$Q$11,$R$11,Inventory[[#This Row],[Category]]=$Q$12,$R$12)</f>
        <v>35</v>
      </c>
      <c r="N383" s="44">
        <f>INDEX($Q$9:$R$12,MATCH(Inventory[[#This Row],[Category]],$Q$9:$Q$12,0),2)</f>
        <v>35</v>
      </c>
      <c r="O383" s="45">
        <f>_xlfn.XLOOKUP(Inventory[[#This Row],[Category]],$Q$9:$Q$12,$R$9:$R$12,,0)</f>
        <v>35</v>
      </c>
      <c r="P383" s="34" t="b">
        <f t="shared" si="5"/>
        <v>1</v>
      </c>
      <c r="Q383" s="37"/>
      <c r="R383" s="48"/>
      <c r="S383" s="37"/>
      <c r="U383" s="34"/>
      <c r="V383" s="37"/>
      <c r="AF383" s="46">
        <v>8795</v>
      </c>
    </row>
    <row r="384" spans="1:32" x14ac:dyDescent="0.3">
      <c r="A384" s="38" t="s">
        <v>412</v>
      </c>
      <c r="B384" s="39" t="s">
        <v>413</v>
      </c>
      <c r="C384" s="40" t="s">
        <v>29</v>
      </c>
      <c r="D384" s="40">
        <v>3</v>
      </c>
      <c r="E384" s="40" t="s">
        <v>22</v>
      </c>
      <c r="F384" s="41" t="s">
        <v>25</v>
      </c>
      <c r="G384" s="42">
        <v>50.4</v>
      </c>
      <c r="H384" s="43">
        <f>IF(Inventory[[#This Row],[Premium?]]="Y",Inventory[[#This Row],[Cost Price]]*1.25,Inventory[[#This Row],[Cost Price]]*1.18)</f>
        <v>63</v>
      </c>
      <c r="I384" s="43" t="b">
        <f>Inventory[[#This Row],[Num In Stock]]&lt;$S$5</f>
        <v>1</v>
      </c>
      <c r="J384" s="43" t="str">
        <f>IF(Inventory[[#This Row],[Num In Stock]]&lt;$S$5,"YES","NO")</f>
        <v>YES</v>
      </c>
      <c r="K384" s="44" t="b">
        <f>AND(Inventory[[#This Row],[Num In Stock]]&lt;$S$5,Inventory[[#This Row],[On Backorder]]&lt;&gt;"Y")</f>
        <v>1</v>
      </c>
      <c r="L384" s="44" t="str">
        <f>IF(Inventory[[#This Row],[Num In Stock]]&lt;$S$5,IF(Inventory[[#This Row],[On Backorder]]="Y","","YES"),"")</f>
        <v>YES</v>
      </c>
      <c r="M384" s="44" cm="1">
        <f t="array" ref="M384">_xlfn.IFS(Inventory[[#This Row],[Category]]=$Q$9,$R$9,Inventory[[#This Row],[Category]]=$Q$10,$R$10,Inventory[[#This Row],[Category]]=$Q$11,$R$11,Inventory[[#This Row],[Category]]=$Q$12,$R$12)</f>
        <v>35</v>
      </c>
      <c r="N384" s="44">
        <f>INDEX($Q$9:$R$12,MATCH(Inventory[[#This Row],[Category]],$Q$9:$Q$12,0),2)</f>
        <v>35</v>
      </c>
      <c r="O384" s="45">
        <f>_xlfn.XLOOKUP(Inventory[[#This Row],[Category]],$Q$9:$Q$12,$R$9:$R$12,,0)</f>
        <v>35</v>
      </c>
      <c r="P384" s="34" t="b">
        <f t="shared" si="5"/>
        <v>1</v>
      </c>
      <c r="Q384" s="37"/>
      <c r="R384" s="48"/>
      <c r="S384" s="37"/>
      <c r="U384" s="34"/>
      <c r="V384" s="37"/>
      <c r="AF384" s="46">
        <v>17595</v>
      </c>
    </row>
    <row r="385" spans="1:32" x14ac:dyDescent="0.3">
      <c r="A385" s="55" t="s">
        <v>950</v>
      </c>
      <c r="B385" s="54" t="s">
        <v>951</v>
      </c>
      <c r="C385" s="40" t="s">
        <v>29</v>
      </c>
      <c r="D385" s="40">
        <v>0</v>
      </c>
      <c r="E385" s="40" t="s">
        <v>25</v>
      </c>
      <c r="F385" s="41" t="s">
        <v>25</v>
      </c>
      <c r="G385" s="42">
        <v>79.5</v>
      </c>
      <c r="H385" s="43">
        <f>IF(Inventory[[#This Row],[Premium?]]="Y",Inventory[[#This Row],[Cost Price]]*1.25,Inventory[[#This Row],[Cost Price]]*1.18)</f>
        <v>99.375</v>
      </c>
      <c r="I385" s="43" t="b">
        <f>Inventory[[#This Row],[Num In Stock]]&lt;$S$5</f>
        <v>1</v>
      </c>
      <c r="J385" s="43" t="str">
        <f>IF(Inventory[[#This Row],[Num In Stock]]&lt;$S$5,"YES","NO")</f>
        <v>YES</v>
      </c>
      <c r="K385" s="44" t="b">
        <f>AND(Inventory[[#This Row],[Num In Stock]]&lt;$S$5,Inventory[[#This Row],[On Backorder]]&lt;&gt;"Y")</f>
        <v>0</v>
      </c>
      <c r="L385" s="44" t="str">
        <f>IF(Inventory[[#This Row],[Num In Stock]]&lt;$S$5,IF(Inventory[[#This Row],[On Backorder]]="Y","","YES"),"")</f>
        <v/>
      </c>
      <c r="M385" s="44" cm="1">
        <f t="array" ref="M385">_xlfn.IFS(Inventory[[#This Row],[Category]]=$Q$9,$R$9,Inventory[[#This Row],[Category]]=$Q$10,$R$10,Inventory[[#This Row],[Category]]=$Q$11,$R$11,Inventory[[#This Row],[Category]]=$Q$12,$R$12)</f>
        <v>35</v>
      </c>
      <c r="N385" s="44">
        <f>INDEX($Q$9:$R$12,MATCH(Inventory[[#This Row],[Category]],$Q$9:$Q$12,0),2)</f>
        <v>35</v>
      </c>
      <c r="O385" s="45">
        <f>_xlfn.XLOOKUP(Inventory[[#This Row],[Category]],$Q$9:$Q$12,$R$9:$R$12,,0)</f>
        <v>35</v>
      </c>
      <c r="P385" s="34" t="b">
        <f t="shared" si="5"/>
        <v>1</v>
      </c>
      <c r="Q385" s="37"/>
      <c r="R385" s="48"/>
      <c r="S385" s="37"/>
      <c r="U385" s="34"/>
      <c r="V385" s="37"/>
      <c r="AF385" s="46">
        <v>10995</v>
      </c>
    </row>
    <row r="386" spans="1:32" x14ac:dyDescent="0.3">
      <c r="A386" s="38" t="s">
        <v>516</v>
      </c>
      <c r="B386" s="39" t="s">
        <v>517</v>
      </c>
      <c r="C386" s="40" t="s">
        <v>29</v>
      </c>
      <c r="D386" s="40">
        <v>27</v>
      </c>
      <c r="E386" s="40" t="s">
        <v>22</v>
      </c>
      <c r="F386" s="41" t="s">
        <v>25</v>
      </c>
      <c r="G386" s="42">
        <v>17.34</v>
      </c>
      <c r="H386" s="43">
        <f>IF(Inventory[[#This Row],[Premium?]]="Y",Inventory[[#This Row],[Cost Price]]*1.25,Inventory[[#This Row],[Cost Price]]*1.18)</f>
        <v>21.675000000000001</v>
      </c>
      <c r="I386" s="43" t="b">
        <f>Inventory[[#This Row],[Num In Stock]]&lt;$S$5</f>
        <v>0</v>
      </c>
      <c r="J386" s="43" t="str">
        <f>IF(Inventory[[#This Row],[Num In Stock]]&lt;$S$5,"YES","NO")</f>
        <v>NO</v>
      </c>
      <c r="K386" s="44" t="b">
        <f>AND(Inventory[[#This Row],[Num In Stock]]&lt;$S$5,Inventory[[#This Row],[On Backorder]]&lt;&gt;"Y")</f>
        <v>0</v>
      </c>
      <c r="L386" s="44" t="str">
        <f>IF(Inventory[[#This Row],[Num In Stock]]&lt;$S$5,IF(Inventory[[#This Row],[On Backorder]]="Y","","YES"),"")</f>
        <v/>
      </c>
      <c r="M386" s="44" cm="1">
        <f t="array" ref="M386">_xlfn.IFS(Inventory[[#This Row],[Category]]=$Q$9,$R$9,Inventory[[#This Row],[Category]]=$Q$10,$R$10,Inventory[[#This Row],[Category]]=$Q$11,$R$11,Inventory[[#This Row],[Category]]=$Q$12,$R$12)</f>
        <v>35</v>
      </c>
      <c r="N386" s="44">
        <f>INDEX($Q$9:$R$12,MATCH(Inventory[[#This Row],[Category]],$Q$9:$Q$12,0),2)</f>
        <v>35</v>
      </c>
      <c r="O386" s="45">
        <f>_xlfn.XLOOKUP(Inventory[[#This Row],[Category]],$Q$9:$Q$12,$R$9:$R$12,,0)</f>
        <v>35</v>
      </c>
      <c r="P386" s="34" t="b">
        <f t="shared" si="5"/>
        <v>1</v>
      </c>
      <c r="Q386" s="37"/>
      <c r="R386" s="48"/>
      <c r="S386" s="37"/>
      <c r="U386" s="34"/>
      <c r="V386" s="37"/>
      <c r="AF386" s="46">
        <v>1370</v>
      </c>
    </row>
    <row r="387" spans="1:32" x14ac:dyDescent="0.3">
      <c r="A387" s="38" t="s">
        <v>952</v>
      </c>
      <c r="B387" s="39" t="s">
        <v>953</v>
      </c>
      <c r="C387" s="40" t="s">
        <v>29</v>
      </c>
      <c r="D387" s="40">
        <v>14</v>
      </c>
      <c r="E387" s="40" t="s">
        <v>22</v>
      </c>
      <c r="F387" s="41" t="s">
        <v>22</v>
      </c>
      <c r="G387" s="42">
        <v>41.34</v>
      </c>
      <c r="H387" s="43">
        <f>IF(Inventory[[#This Row],[Premium?]]="Y",Inventory[[#This Row],[Cost Price]]*1.25,Inventory[[#This Row],[Cost Price]]*1.18)</f>
        <v>48.781199999999998</v>
      </c>
      <c r="I387" s="43" t="b">
        <f>Inventory[[#This Row],[Num In Stock]]&lt;$S$5</f>
        <v>0</v>
      </c>
      <c r="J387" s="43" t="str">
        <f>IF(Inventory[[#This Row],[Num In Stock]]&lt;$S$5,"YES","NO")</f>
        <v>NO</v>
      </c>
      <c r="K387" s="44" t="b">
        <f>AND(Inventory[[#This Row],[Num In Stock]]&lt;$S$5,Inventory[[#This Row],[On Backorder]]&lt;&gt;"Y")</f>
        <v>0</v>
      </c>
      <c r="L387" s="44" t="str">
        <f>IF(Inventory[[#This Row],[Num In Stock]]&lt;$S$5,IF(Inventory[[#This Row],[On Backorder]]="Y","","YES"),"")</f>
        <v/>
      </c>
      <c r="M387" s="44" cm="1">
        <f t="array" ref="M387">_xlfn.IFS(Inventory[[#This Row],[Category]]=$Q$9,$R$9,Inventory[[#This Row],[Category]]=$Q$10,$R$10,Inventory[[#This Row],[Category]]=$Q$11,$R$11,Inventory[[#This Row],[Category]]=$Q$12,$R$12)</f>
        <v>35</v>
      </c>
      <c r="N387" s="44">
        <f>INDEX($Q$9:$R$12,MATCH(Inventory[[#This Row],[Category]],$Q$9:$Q$12,0),2)</f>
        <v>35</v>
      </c>
      <c r="O387" s="45">
        <f>_xlfn.XLOOKUP(Inventory[[#This Row],[Category]],$Q$9:$Q$12,$R$9:$R$12,,0)</f>
        <v>35</v>
      </c>
      <c r="P387" s="34" t="b">
        <f t="shared" si="5"/>
        <v>1</v>
      </c>
      <c r="Q387" s="37"/>
      <c r="R387" s="48"/>
      <c r="S387" s="37"/>
      <c r="U387" s="34"/>
      <c r="V387" s="37"/>
      <c r="AF387" s="46">
        <v>2745</v>
      </c>
    </row>
    <row r="388" spans="1:32" x14ac:dyDescent="0.3">
      <c r="A388" s="38" t="s">
        <v>724</v>
      </c>
      <c r="B388" s="39" t="s">
        <v>725</v>
      </c>
      <c r="C388" s="40" t="s">
        <v>29</v>
      </c>
      <c r="D388" s="40">
        <v>11</v>
      </c>
      <c r="E388" s="40" t="s">
        <v>22</v>
      </c>
      <c r="F388" s="41" t="s">
        <v>25</v>
      </c>
      <c r="G388" s="42">
        <v>17.850000000000001</v>
      </c>
      <c r="H388" s="43">
        <f>IF(Inventory[[#This Row],[Premium?]]="Y",Inventory[[#This Row],[Cost Price]]*1.25,Inventory[[#This Row],[Cost Price]]*1.18)</f>
        <v>22.3125</v>
      </c>
      <c r="I388" s="43" t="b">
        <f>Inventory[[#This Row],[Num In Stock]]&lt;$S$5</f>
        <v>0</v>
      </c>
      <c r="J388" s="43" t="str">
        <f>IF(Inventory[[#This Row],[Num In Stock]]&lt;$S$5,"YES","NO")</f>
        <v>NO</v>
      </c>
      <c r="K388" s="44" t="b">
        <f>AND(Inventory[[#This Row],[Num In Stock]]&lt;$S$5,Inventory[[#This Row],[On Backorder]]&lt;&gt;"Y")</f>
        <v>0</v>
      </c>
      <c r="L388" s="44" t="str">
        <f>IF(Inventory[[#This Row],[Num In Stock]]&lt;$S$5,IF(Inventory[[#This Row],[On Backorder]]="Y","","YES"),"")</f>
        <v/>
      </c>
      <c r="M388" s="44" cm="1">
        <f t="array" ref="M388">_xlfn.IFS(Inventory[[#This Row],[Category]]=$Q$9,$R$9,Inventory[[#This Row],[Category]]=$Q$10,$R$10,Inventory[[#This Row],[Category]]=$Q$11,$R$11,Inventory[[#This Row],[Category]]=$Q$12,$R$12)</f>
        <v>35</v>
      </c>
      <c r="N388" s="44">
        <f>INDEX($Q$9:$R$12,MATCH(Inventory[[#This Row],[Category]],$Q$9:$Q$12,0),2)</f>
        <v>35</v>
      </c>
      <c r="O388" s="45">
        <f>_xlfn.XLOOKUP(Inventory[[#This Row],[Category]],$Q$9:$Q$12,$R$9:$R$12,,0)</f>
        <v>35</v>
      </c>
      <c r="P388" s="34" t="b">
        <f t="shared" ref="P388:P451" si="6">AND($M388=$N388,$N388=$O388)</f>
        <v>1</v>
      </c>
      <c r="Q388" s="37"/>
      <c r="R388" s="48"/>
      <c r="S388" s="37"/>
      <c r="U388" s="34"/>
      <c r="V388" s="37"/>
      <c r="AF388" s="46">
        <v>10995</v>
      </c>
    </row>
    <row r="389" spans="1:32" x14ac:dyDescent="0.3">
      <c r="A389" s="38" t="s">
        <v>270</v>
      </c>
      <c r="B389" s="39" t="s">
        <v>271</v>
      </c>
      <c r="C389" s="40" t="s">
        <v>29</v>
      </c>
      <c r="D389" s="40">
        <v>13</v>
      </c>
      <c r="E389" s="40" t="s">
        <v>22</v>
      </c>
      <c r="F389" s="41" t="s">
        <v>22</v>
      </c>
      <c r="G389" s="42">
        <v>169.95</v>
      </c>
      <c r="H389" s="43">
        <f>IF(Inventory[[#This Row],[Premium?]]="Y",Inventory[[#This Row],[Cost Price]]*1.25,Inventory[[#This Row],[Cost Price]]*1.18)</f>
        <v>200.54099999999997</v>
      </c>
      <c r="I389" s="43" t="b">
        <f>Inventory[[#This Row],[Num In Stock]]&lt;$S$5</f>
        <v>0</v>
      </c>
      <c r="J389" s="43" t="str">
        <f>IF(Inventory[[#This Row],[Num In Stock]]&lt;$S$5,"YES","NO")</f>
        <v>NO</v>
      </c>
      <c r="K389" s="44" t="b">
        <f>AND(Inventory[[#This Row],[Num In Stock]]&lt;$S$5,Inventory[[#This Row],[On Backorder]]&lt;&gt;"Y")</f>
        <v>0</v>
      </c>
      <c r="L389" s="44" t="str">
        <f>IF(Inventory[[#This Row],[Num In Stock]]&lt;$S$5,IF(Inventory[[#This Row],[On Backorder]]="Y","","YES"),"")</f>
        <v/>
      </c>
      <c r="M389" s="44" cm="1">
        <f t="array" ref="M389">_xlfn.IFS(Inventory[[#This Row],[Category]]=$Q$9,$R$9,Inventory[[#This Row],[Category]]=$Q$10,$R$10,Inventory[[#This Row],[Category]]=$Q$11,$R$11,Inventory[[#This Row],[Category]]=$Q$12,$R$12)</f>
        <v>35</v>
      </c>
      <c r="N389" s="44">
        <f>INDEX($Q$9:$R$12,MATCH(Inventory[[#This Row],[Category]],$Q$9:$Q$12,0),2)</f>
        <v>35</v>
      </c>
      <c r="O389" s="45">
        <f>_xlfn.XLOOKUP(Inventory[[#This Row],[Category]],$Q$9:$Q$12,$R$9:$R$12,,0)</f>
        <v>35</v>
      </c>
      <c r="P389" s="34" t="b">
        <f t="shared" si="6"/>
        <v>1</v>
      </c>
      <c r="Q389" s="37"/>
      <c r="R389" s="48"/>
      <c r="S389" s="37"/>
      <c r="U389" s="34"/>
      <c r="V389" s="37"/>
      <c r="AF389" s="46">
        <v>17595</v>
      </c>
    </row>
    <row r="390" spans="1:32" x14ac:dyDescent="0.3">
      <c r="A390" s="38" t="s">
        <v>266</v>
      </c>
      <c r="B390" s="39" t="s">
        <v>267</v>
      </c>
      <c r="C390" s="40" t="s">
        <v>29</v>
      </c>
      <c r="D390" s="40">
        <v>9</v>
      </c>
      <c r="E390" s="40" t="s">
        <v>22</v>
      </c>
      <c r="F390" s="41" t="s">
        <v>22</v>
      </c>
      <c r="G390" s="42">
        <v>144.9</v>
      </c>
      <c r="H390" s="43">
        <f>IF(Inventory[[#This Row],[Premium?]]="Y",Inventory[[#This Row],[Cost Price]]*1.25,Inventory[[#This Row],[Cost Price]]*1.18)</f>
        <v>170.982</v>
      </c>
      <c r="I390" s="43" t="b">
        <f>Inventory[[#This Row],[Num In Stock]]&lt;$S$5</f>
        <v>1</v>
      </c>
      <c r="J390" s="43" t="str">
        <f>IF(Inventory[[#This Row],[Num In Stock]]&lt;$S$5,"YES","NO")</f>
        <v>YES</v>
      </c>
      <c r="K390" s="44" t="b">
        <f>AND(Inventory[[#This Row],[Num In Stock]]&lt;$S$5,Inventory[[#This Row],[On Backorder]]&lt;&gt;"Y")</f>
        <v>1</v>
      </c>
      <c r="L390" s="44" t="str">
        <f>IF(Inventory[[#This Row],[Num In Stock]]&lt;$S$5,IF(Inventory[[#This Row],[On Backorder]]="Y","","YES"),"")</f>
        <v>YES</v>
      </c>
      <c r="M390" s="44" cm="1">
        <f t="array" ref="M390">_xlfn.IFS(Inventory[[#This Row],[Category]]=$Q$9,$R$9,Inventory[[#This Row],[Category]]=$Q$10,$R$10,Inventory[[#This Row],[Category]]=$Q$11,$R$11,Inventory[[#This Row],[Category]]=$Q$12,$R$12)</f>
        <v>35</v>
      </c>
      <c r="N390" s="44">
        <f>INDEX($Q$9:$R$12,MATCH(Inventory[[#This Row],[Category]],$Q$9:$Q$12,0),2)</f>
        <v>35</v>
      </c>
      <c r="O390" s="45">
        <f>_xlfn.XLOOKUP(Inventory[[#This Row],[Category]],$Q$9:$Q$12,$R$9:$R$12,,0)</f>
        <v>35</v>
      </c>
      <c r="P390" s="34" t="b">
        <f t="shared" si="6"/>
        <v>1</v>
      </c>
      <c r="Q390" s="37"/>
      <c r="R390" s="48"/>
      <c r="S390" s="37"/>
      <c r="U390" s="34"/>
      <c r="V390" s="37"/>
      <c r="AF390" s="46">
        <v>1095</v>
      </c>
    </row>
    <row r="391" spans="1:32" x14ac:dyDescent="0.3">
      <c r="A391" s="38" t="s">
        <v>268</v>
      </c>
      <c r="B391" s="39" t="s">
        <v>269</v>
      </c>
      <c r="C391" s="40" t="s">
        <v>29</v>
      </c>
      <c r="D391" s="40">
        <v>2</v>
      </c>
      <c r="E391" s="40" t="s">
        <v>25</v>
      </c>
      <c r="F391" s="41" t="s">
        <v>22</v>
      </c>
      <c r="G391" s="42">
        <v>144.9</v>
      </c>
      <c r="H391" s="43">
        <f>IF(Inventory[[#This Row],[Premium?]]="Y",Inventory[[#This Row],[Cost Price]]*1.25,Inventory[[#This Row],[Cost Price]]*1.18)</f>
        <v>170.982</v>
      </c>
      <c r="I391" s="43" t="b">
        <f>Inventory[[#This Row],[Num In Stock]]&lt;$S$5</f>
        <v>1</v>
      </c>
      <c r="J391" s="43" t="str">
        <f>IF(Inventory[[#This Row],[Num In Stock]]&lt;$S$5,"YES","NO")</f>
        <v>YES</v>
      </c>
      <c r="K391" s="44" t="b">
        <f>AND(Inventory[[#This Row],[Num In Stock]]&lt;$S$5,Inventory[[#This Row],[On Backorder]]&lt;&gt;"Y")</f>
        <v>0</v>
      </c>
      <c r="L391" s="44" t="str">
        <f>IF(Inventory[[#This Row],[Num In Stock]]&lt;$S$5,IF(Inventory[[#This Row],[On Backorder]]="Y","","YES"),"")</f>
        <v/>
      </c>
      <c r="M391" s="44" cm="1">
        <f t="array" ref="M391">_xlfn.IFS(Inventory[[#This Row],[Category]]=$Q$9,$R$9,Inventory[[#This Row],[Category]]=$Q$10,$R$10,Inventory[[#This Row],[Category]]=$Q$11,$R$11,Inventory[[#This Row],[Category]]=$Q$12,$R$12)</f>
        <v>35</v>
      </c>
      <c r="N391" s="44">
        <f>INDEX($Q$9:$R$12,MATCH(Inventory[[#This Row],[Category]],$Q$9:$Q$12,0),2)</f>
        <v>35</v>
      </c>
      <c r="O391" s="45">
        <f>_xlfn.XLOOKUP(Inventory[[#This Row],[Category]],$Q$9:$Q$12,$R$9:$R$12,,0)</f>
        <v>35</v>
      </c>
      <c r="P391" s="34" t="b">
        <f t="shared" si="6"/>
        <v>1</v>
      </c>
      <c r="Q391" s="37"/>
      <c r="R391" s="48"/>
      <c r="S391" s="37"/>
      <c r="U391" s="34"/>
      <c r="V391" s="37"/>
      <c r="AF391" s="46">
        <v>21995</v>
      </c>
    </row>
    <row r="392" spans="1:32" x14ac:dyDescent="0.3">
      <c r="A392" s="38" t="s">
        <v>1110</v>
      </c>
      <c r="B392" s="39" t="s">
        <v>1111</v>
      </c>
      <c r="C392" s="40" t="s">
        <v>29</v>
      </c>
      <c r="D392" s="40">
        <v>15</v>
      </c>
      <c r="E392" s="40" t="s">
        <v>22</v>
      </c>
      <c r="F392" s="41" t="s">
        <v>25</v>
      </c>
      <c r="G392" s="42">
        <v>11.33</v>
      </c>
      <c r="H392" s="43">
        <f>IF(Inventory[[#This Row],[Premium?]]="Y",Inventory[[#This Row],[Cost Price]]*1.25,Inventory[[#This Row],[Cost Price]]*1.18)</f>
        <v>14.1625</v>
      </c>
      <c r="I392" s="43" t="b">
        <f>Inventory[[#This Row],[Num In Stock]]&lt;$S$5</f>
        <v>0</v>
      </c>
      <c r="J392" s="43" t="str">
        <f>IF(Inventory[[#This Row],[Num In Stock]]&lt;$S$5,"YES","NO")</f>
        <v>NO</v>
      </c>
      <c r="K392" s="44" t="b">
        <f>AND(Inventory[[#This Row],[Num In Stock]]&lt;$S$5,Inventory[[#This Row],[On Backorder]]&lt;&gt;"Y")</f>
        <v>0</v>
      </c>
      <c r="L392" s="44" t="str">
        <f>IF(Inventory[[#This Row],[Num In Stock]]&lt;$S$5,IF(Inventory[[#This Row],[On Backorder]]="Y","","YES"),"")</f>
        <v/>
      </c>
      <c r="M392" s="44" cm="1">
        <f t="array" ref="M392">_xlfn.IFS(Inventory[[#This Row],[Category]]=$Q$9,$R$9,Inventory[[#This Row],[Category]]=$Q$10,$R$10,Inventory[[#This Row],[Category]]=$Q$11,$R$11,Inventory[[#This Row],[Category]]=$Q$12,$R$12)</f>
        <v>35</v>
      </c>
      <c r="N392" s="44">
        <f>INDEX($Q$9:$R$12,MATCH(Inventory[[#This Row],[Category]],$Q$9:$Q$12,0),2)</f>
        <v>35</v>
      </c>
      <c r="O392" s="45">
        <f>_xlfn.XLOOKUP(Inventory[[#This Row],[Category]],$Q$9:$Q$12,$R$9:$R$12,,0)</f>
        <v>35</v>
      </c>
      <c r="P392" s="34" t="b">
        <f t="shared" si="6"/>
        <v>1</v>
      </c>
      <c r="Q392" s="37"/>
      <c r="R392" s="48"/>
      <c r="S392" s="37"/>
      <c r="U392" s="34"/>
      <c r="V392" s="37"/>
      <c r="AF392" s="46">
        <v>21995</v>
      </c>
    </row>
    <row r="393" spans="1:32" x14ac:dyDescent="0.3">
      <c r="A393" s="38" t="s">
        <v>1096</v>
      </c>
      <c r="B393" s="39" t="s">
        <v>1097</v>
      </c>
      <c r="C393" s="40" t="s">
        <v>29</v>
      </c>
      <c r="D393" s="40">
        <v>22</v>
      </c>
      <c r="E393" s="40" t="s">
        <v>22</v>
      </c>
      <c r="F393" s="41" t="s">
        <v>22</v>
      </c>
      <c r="G393" s="42">
        <v>17.68</v>
      </c>
      <c r="H393" s="43">
        <f>IF(Inventory[[#This Row],[Premium?]]="Y",Inventory[[#This Row],[Cost Price]]*1.25,Inventory[[#This Row],[Cost Price]]*1.18)</f>
        <v>20.862399999999997</v>
      </c>
      <c r="I393" s="43" t="b">
        <f>Inventory[[#This Row],[Num In Stock]]&lt;$S$5</f>
        <v>0</v>
      </c>
      <c r="J393" s="43" t="str">
        <f>IF(Inventory[[#This Row],[Num In Stock]]&lt;$S$5,"YES","NO")</f>
        <v>NO</v>
      </c>
      <c r="K393" s="44" t="b">
        <f>AND(Inventory[[#This Row],[Num In Stock]]&lt;$S$5,Inventory[[#This Row],[On Backorder]]&lt;&gt;"Y")</f>
        <v>0</v>
      </c>
      <c r="L393" s="44" t="str">
        <f>IF(Inventory[[#This Row],[Num In Stock]]&lt;$S$5,IF(Inventory[[#This Row],[On Backorder]]="Y","","YES"),"")</f>
        <v/>
      </c>
      <c r="M393" s="44" cm="1">
        <f t="array" ref="M393">_xlfn.IFS(Inventory[[#This Row],[Category]]=$Q$9,$R$9,Inventory[[#This Row],[Category]]=$Q$10,$R$10,Inventory[[#This Row],[Category]]=$Q$11,$R$11,Inventory[[#This Row],[Category]]=$Q$12,$R$12)</f>
        <v>35</v>
      </c>
      <c r="N393" s="44">
        <f>INDEX($Q$9:$R$12,MATCH(Inventory[[#This Row],[Category]],$Q$9:$Q$12,0),2)</f>
        <v>35</v>
      </c>
      <c r="O393" s="45">
        <f>_xlfn.XLOOKUP(Inventory[[#This Row],[Category]],$Q$9:$Q$12,$R$9:$R$12,,0)</f>
        <v>35</v>
      </c>
      <c r="P393" s="34" t="b">
        <f t="shared" si="6"/>
        <v>1</v>
      </c>
      <c r="Q393" s="37"/>
      <c r="R393" s="48"/>
      <c r="S393" s="37"/>
      <c r="U393" s="34"/>
      <c r="V393" s="37"/>
      <c r="AF393" s="46">
        <v>21995</v>
      </c>
    </row>
    <row r="394" spans="1:32" x14ac:dyDescent="0.3">
      <c r="A394" s="55" t="s">
        <v>914</v>
      </c>
      <c r="B394" s="54" t="s">
        <v>915</v>
      </c>
      <c r="C394" s="40" t="s">
        <v>29</v>
      </c>
      <c r="D394" s="40">
        <v>13</v>
      </c>
      <c r="E394" s="40" t="s">
        <v>22</v>
      </c>
      <c r="F394" s="41" t="s">
        <v>22</v>
      </c>
      <c r="G394" s="42">
        <v>80.56</v>
      </c>
      <c r="H394" s="43">
        <f>IF(Inventory[[#This Row],[Premium?]]="Y",Inventory[[#This Row],[Cost Price]]*1.25,Inventory[[#This Row],[Cost Price]]*1.18)</f>
        <v>95.0608</v>
      </c>
      <c r="I394" s="43" t="b">
        <f>Inventory[[#This Row],[Num In Stock]]&lt;$S$5</f>
        <v>0</v>
      </c>
      <c r="J394" s="43" t="str">
        <f>IF(Inventory[[#This Row],[Num In Stock]]&lt;$S$5,"YES","NO")</f>
        <v>NO</v>
      </c>
      <c r="K394" s="44" t="b">
        <f>AND(Inventory[[#This Row],[Num In Stock]]&lt;$S$5,Inventory[[#This Row],[On Backorder]]&lt;&gt;"Y")</f>
        <v>0</v>
      </c>
      <c r="L394" s="44" t="str">
        <f>IF(Inventory[[#This Row],[Num In Stock]]&lt;$S$5,IF(Inventory[[#This Row],[On Backorder]]="Y","","YES"),"")</f>
        <v/>
      </c>
      <c r="M394" s="44" cm="1">
        <f t="array" ref="M394">_xlfn.IFS(Inventory[[#This Row],[Category]]=$Q$9,$R$9,Inventory[[#This Row],[Category]]=$Q$10,$R$10,Inventory[[#This Row],[Category]]=$Q$11,$R$11,Inventory[[#This Row],[Category]]=$Q$12,$R$12)</f>
        <v>35</v>
      </c>
      <c r="N394" s="44">
        <f>INDEX($Q$9:$R$12,MATCH(Inventory[[#This Row],[Category]],$Q$9:$Q$12,0),2)</f>
        <v>35</v>
      </c>
      <c r="O394" s="45">
        <f>_xlfn.XLOOKUP(Inventory[[#This Row],[Category]],$Q$9:$Q$12,$R$9:$R$12,,0)</f>
        <v>35</v>
      </c>
      <c r="P394" s="34" t="b">
        <f t="shared" si="6"/>
        <v>1</v>
      </c>
      <c r="Q394" s="37"/>
      <c r="R394" s="48"/>
      <c r="S394" s="37"/>
      <c r="U394" s="34"/>
      <c r="V394" s="37"/>
      <c r="AF394" s="46">
        <v>21995</v>
      </c>
    </row>
    <row r="395" spans="1:32" x14ac:dyDescent="0.3">
      <c r="A395" s="38" t="s">
        <v>996</v>
      </c>
      <c r="B395" s="39" t="s">
        <v>997</v>
      </c>
      <c r="C395" s="40" t="s">
        <v>27</v>
      </c>
      <c r="D395" s="40">
        <v>24</v>
      </c>
      <c r="E395" s="40" t="s">
        <v>22</v>
      </c>
      <c r="F395" s="41" t="s">
        <v>22</v>
      </c>
      <c r="G395" s="42">
        <v>9058.85</v>
      </c>
      <c r="H395" s="43">
        <f>IF(Inventory[[#This Row],[Premium?]]="Y",Inventory[[#This Row],[Cost Price]]*1.25,Inventory[[#This Row],[Cost Price]]*1.18)</f>
        <v>10689.442999999999</v>
      </c>
      <c r="I395" s="43" t="b">
        <f>Inventory[[#This Row],[Num In Stock]]&lt;$S$5</f>
        <v>0</v>
      </c>
      <c r="J395" s="43" t="str">
        <f>IF(Inventory[[#This Row],[Num In Stock]]&lt;$S$5,"YES","NO")</f>
        <v>NO</v>
      </c>
      <c r="K395" s="44" t="b">
        <f>AND(Inventory[[#This Row],[Num In Stock]]&lt;$S$5,Inventory[[#This Row],[On Backorder]]&lt;&gt;"Y")</f>
        <v>0</v>
      </c>
      <c r="L395" s="44" t="str">
        <f>IF(Inventory[[#This Row],[Num In Stock]]&lt;$S$5,IF(Inventory[[#This Row],[On Backorder]]="Y","","YES"),"")</f>
        <v/>
      </c>
      <c r="M395" s="44" cm="1">
        <f t="array" ref="M395">_xlfn.IFS(Inventory[[#This Row],[Category]]=$Q$9,$R$9,Inventory[[#This Row],[Category]]=$Q$10,$R$10,Inventory[[#This Row],[Category]]=$Q$11,$R$11,Inventory[[#This Row],[Category]]=$Q$12,$R$12)</f>
        <v>15</v>
      </c>
      <c r="N395" s="44">
        <f>INDEX($Q$9:$R$12,MATCH(Inventory[[#This Row],[Category]],$Q$9:$Q$12,0),2)</f>
        <v>15</v>
      </c>
      <c r="O395" s="45">
        <f>_xlfn.XLOOKUP(Inventory[[#This Row],[Category]],$Q$9:$Q$12,$R$9:$R$12,,0)</f>
        <v>15</v>
      </c>
      <c r="P395" s="34" t="b">
        <f t="shared" si="6"/>
        <v>1</v>
      </c>
      <c r="Q395" s="37"/>
      <c r="R395" s="48"/>
      <c r="S395" s="37"/>
      <c r="U395" s="34"/>
      <c r="V395" s="37"/>
      <c r="AF395" s="46">
        <v>21995</v>
      </c>
    </row>
    <row r="396" spans="1:32" x14ac:dyDescent="0.3">
      <c r="A396" s="38" t="s">
        <v>976</v>
      </c>
      <c r="B396" s="39" t="s">
        <v>977</v>
      </c>
      <c r="C396" s="40" t="s">
        <v>29</v>
      </c>
      <c r="D396" s="40">
        <v>24</v>
      </c>
      <c r="E396" s="40" t="s">
        <v>22</v>
      </c>
      <c r="F396" s="41" t="s">
        <v>22</v>
      </c>
      <c r="G396" s="42">
        <v>11.33</v>
      </c>
      <c r="H396" s="43">
        <f>IF(Inventory[[#This Row],[Premium?]]="Y",Inventory[[#This Row],[Cost Price]]*1.25,Inventory[[#This Row],[Cost Price]]*1.18)</f>
        <v>13.369399999999999</v>
      </c>
      <c r="I396" s="43" t="b">
        <f>Inventory[[#This Row],[Num In Stock]]&lt;$S$5</f>
        <v>0</v>
      </c>
      <c r="J396" s="43" t="str">
        <f>IF(Inventory[[#This Row],[Num In Stock]]&lt;$S$5,"YES","NO")</f>
        <v>NO</v>
      </c>
      <c r="K396" s="44" t="b">
        <f>AND(Inventory[[#This Row],[Num In Stock]]&lt;$S$5,Inventory[[#This Row],[On Backorder]]&lt;&gt;"Y")</f>
        <v>0</v>
      </c>
      <c r="L396" s="44" t="str">
        <f>IF(Inventory[[#This Row],[Num In Stock]]&lt;$S$5,IF(Inventory[[#This Row],[On Backorder]]="Y","","YES"),"")</f>
        <v/>
      </c>
      <c r="M396" s="44" cm="1">
        <f t="array" ref="M396">_xlfn.IFS(Inventory[[#This Row],[Category]]=$Q$9,$R$9,Inventory[[#This Row],[Category]]=$Q$10,$R$10,Inventory[[#This Row],[Category]]=$Q$11,$R$11,Inventory[[#This Row],[Category]]=$Q$12,$R$12)</f>
        <v>35</v>
      </c>
      <c r="N396" s="44">
        <f>INDEX($Q$9:$R$12,MATCH(Inventory[[#This Row],[Category]],$Q$9:$Q$12,0),2)</f>
        <v>35</v>
      </c>
      <c r="O396" s="45">
        <f>_xlfn.XLOOKUP(Inventory[[#This Row],[Category]],$Q$9:$Q$12,$R$9:$R$12,,0)</f>
        <v>35</v>
      </c>
      <c r="P396" s="34" t="b">
        <f t="shared" si="6"/>
        <v>1</v>
      </c>
      <c r="Q396" s="37"/>
      <c r="R396" s="48"/>
      <c r="S396" s="37"/>
      <c r="U396" s="34"/>
      <c r="V396" s="37"/>
      <c r="AF396" s="46">
        <v>21995</v>
      </c>
    </row>
    <row r="397" spans="1:32" x14ac:dyDescent="0.3">
      <c r="A397" s="38" t="s">
        <v>316</v>
      </c>
      <c r="B397" s="39" t="s">
        <v>317</v>
      </c>
      <c r="C397" s="40" t="s">
        <v>29</v>
      </c>
      <c r="D397" s="40">
        <v>19</v>
      </c>
      <c r="E397" s="40" t="s">
        <v>22</v>
      </c>
      <c r="F397" s="41" t="s">
        <v>22</v>
      </c>
      <c r="G397" s="42">
        <v>68.64</v>
      </c>
      <c r="H397" s="43">
        <f>IF(Inventory[[#This Row],[Premium?]]="Y",Inventory[[#This Row],[Cost Price]]*1.25,Inventory[[#This Row],[Cost Price]]*1.18)</f>
        <v>80.995199999999997</v>
      </c>
      <c r="I397" s="43" t="b">
        <f>Inventory[[#This Row],[Num In Stock]]&lt;$S$5</f>
        <v>0</v>
      </c>
      <c r="J397" s="43" t="str">
        <f>IF(Inventory[[#This Row],[Num In Stock]]&lt;$S$5,"YES","NO")</f>
        <v>NO</v>
      </c>
      <c r="K397" s="44" t="b">
        <f>AND(Inventory[[#This Row],[Num In Stock]]&lt;$S$5,Inventory[[#This Row],[On Backorder]]&lt;&gt;"Y")</f>
        <v>0</v>
      </c>
      <c r="L397" s="44" t="str">
        <f>IF(Inventory[[#This Row],[Num In Stock]]&lt;$S$5,IF(Inventory[[#This Row],[On Backorder]]="Y","","YES"),"")</f>
        <v/>
      </c>
      <c r="M397" s="44" cm="1">
        <f t="array" ref="M397">_xlfn.IFS(Inventory[[#This Row],[Category]]=$Q$9,$R$9,Inventory[[#This Row],[Category]]=$Q$10,$R$10,Inventory[[#This Row],[Category]]=$Q$11,$R$11,Inventory[[#This Row],[Category]]=$Q$12,$R$12)</f>
        <v>35</v>
      </c>
      <c r="N397" s="44">
        <f>INDEX($Q$9:$R$12,MATCH(Inventory[[#This Row],[Category]],$Q$9:$Q$12,0),2)</f>
        <v>35</v>
      </c>
      <c r="O397" s="45">
        <f>_xlfn.XLOOKUP(Inventory[[#This Row],[Category]],$Q$9:$Q$12,$R$9:$R$12,,0)</f>
        <v>35</v>
      </c>
      <c r="P397" s="34" t="b">
        <f t="shared" si="6"/>
        <v>1</v>
      </c>
      <c r="Q397" s="37"/>
      <c r="R397" s="48"/>
      <c r="S397" s="37"/>
      <c r="U397" s="34"/>
      <c r="V397" s="37"/>
      <c r="AF397" s="46">
        <v>21995</v>
      </c>
    </row>
    <row r="398" spans="1:32" x14ac:dyDescent="0.3">
      <c r="A398" s="55" t="s">
        <v>564</v>
      </c>
      <c r="B398" s="54" t="s">
        <v>565</v>
      </c>
      <c r="C398" s="40" t="s">
        <v>29</v>
      </c>
      <c r="D398" s="40">
        <v>5</v>
      </c>
      <c r="E398" s="40" t="s">
        <v>25</v>
      </c>
      <c r="F398" s="41" t="s">
        <v>25</v>
      </c>
      <c r="G398" s="42">
        <v>91.52</v>
      </c>
      <c r="H398" s="43">
        <f>IF(Inventory[[#This Row],[Premium?]]="Y",Inventory[[#This Row],[Cost Price]]*1.25,Inventory[[#This Row],[Cost Price]]*1.18)</f>
        <v>114.39999999999999</v>
      </c>
      <c r="I398" s="43" t="b">
        <f>Inventory[[#This Row],[Num In Stock]]&lt;$S$5</f>
        <v>1</v>
      </c>
      <c r="J398" s="43" t="str">
        <f>IF(Inventory[[#This Row],[Num In Stock]]&lt;$S$5,"YES","NO")</f>
        <v>YES</v>
      </c>
      <c r="K398" s="44" t="b">
        <f>AND(Inventory[[#This Row],[Num In Stock]]&lt;$S$5,Inventory[[#This Row],[On Backorder]]&lt;&gt;"Y")</f>
        <v>0</v>
      </c>
      <c r="L398" s="44" t="str">
        <f>IF(Inventory[[#This Row],[Num In Stock]]&lt;$S$5,IF(Inventory[[#This Row],[On Backorder]]="Y","","YES"),"")</f>
        <v/>
      </c>
      <c r="M398" s="44" cm="1">
        <f t="array" ref="M398">_xlfn.IFS(Inventory[[#This Row],[Category]]=$Q$9,$R$9,Inventory[[#This Row],[Category]]=$Q$10,$R$10,Inventory[[#This Row],[Category]]=$Q$11,$R$11,Inventory[[#This Row],[Category]]=$Q$12,$R$12)</f>
        <v>35</v>
      </c>
      <c r="N398" s="44">
        <f>INDEX($Q$9:$R$12,MATCH(Inventory[[#This Row],[Category]],$Q$9:$Q$12,0),2)</f>
        <v>35</v>
      </c>
      <c r="O398" s="45">
        <f>_xlfn.XLOOKUP(Inventory[[#This Row],[Category]],$Q$9:$Q$12,$R$9:$R$12,,0)</f>
        <v>35</v>
      </c>
      <c r="P398" s="34" t="b">
        <f t="shared" si="6"/>
        <v>1</v>
      </c>
      <c r="Q398" s="37"/>
      <c r="R398" s="48"/>
      <c r="S398" s="37"/>
      <c r="U398" s="34"/>
      <c r="V398" s="37"/>
      <c r="AF398" s="46">
        <v>21995</v>
      </c>
    </row>
    <row r="399" spans="1:32" x14ac:dyDescent="0.3">
      <c r="A399" s="38" t="s">
        <v>538</v>
      </c>
      <c r="B399" s="39" t="s">
        <v>539</v>
      </c>
      <c r="C399" s="40" t="s">
        <v>29</v>
      </c>
      <c r="D399" s="40">
        <v>28</v>
      </c>
      <c r="E399" s="40" t="s">
        <v>22</v>
      </c>
      <c r="F399" s="41" t="s">
        <v>22</v>
      </c>
      <c r="G399" s="42">
        <v>69.959999999999994</v>
      </c>
      <c r="H399" s="43">
        <f>IF(Inventory[[#This Row],[Premium?]]="Y",Inventory[[#This Row],[Cost Price]]*1.25,Inventory[[#This Row],[Cost Price]]*1.18)</f>
        <v>82.552799999999991</v>
      </c>
      <c r="I399" s="43" t="b">
        <f>Inventory[[#This Row],[Num In Stock]]&lt;$S$5</f>
        <v>0</v>
      </c>
      <c r="J399" s="43" t="str">
        <f>IF(Inventory[[#This Row],[Num In Stock]]&lt;$S$5,"YES","NO")</f>
        <v>NO</v>
      </c>
      <c r="K399" s="44" t="b">
        <f>AND(Inventory[[#This Row],[Num In Stock]]&lt;$S$5,Inventory[[#This Row],[On Backorder]]&lt;&gt;"Y")</f>
        <v>0</v>
      </c>
      <c r="L399" s="44" t="str">
        <f>IF(Inventory[[#This Row],[Num In Stock]]&lt;$S$5,IF(Inventory[[#This Row],[On Backorder]]="Y","","YES"),"")</f>
        <v/>
      </c>
      <c r="M399" s="44" cm="1">
        <f t="array" ref="M399">_xlfn.IFS(Inventory[[#This Row],[Category]]=$Q$9,$R$9,Inventory[[#This Row],[Category]]=$Q$10,$R$10,Inventory[[#This Row],[Category]]=$Q$11,$R$11,Inventory[[#This Row],[Category]]=$Q$12,$R$12)</f>
        <v>35</v>
      </c>
      <c r="N399" s="44">
        <f>INDEX($Q$9:$R$12,MATCH(Inventory[[#This Row],[Category]],$Q$9:$Q$12,0),2)</f>
        <v>35</v>
      </c>
      <c r="O399" s="45">
        <f>_xlfn.XLOOKUP(Inventory[[#This Row],[Category]],$Q$9:$Q$12,$R$9:$R$12,,0)</f>
        <v>35</v>
      </c>
      <c r="P399" s="34" t="b">
        <f t="shared" si="6"/>
        <v>1</v>
      </c>
      <c r="Q399" s="37"/>
      <c r="R399" s="48"/>
      <c r="S399" s="37"/>
      <c r="U399" s="34"/>
      <c r="V399" s="37"/>
      <c r="AF399" s="46">
        <v>21995</v>
      </c>
    </row>
    <row r="400" spans="1:32" x14ac:dyDescent="0.3">
      <c r="A400" s="55" t="s">
        <v>528</v>
      </c>
      <c r="B400" s="54" t="s">
        <v>529</v>
      </c>
      <c r="C400" s="40" t="s">
        <v>29</v>
      </c>
      <c r="D400" s="40">
        <v>10</v>
      </c>
      <c r="E400" s="40" t="s">
        <v>22</v>
      </c>
      <c r="F400" s="41" t="s">
        <v>25</v>
      </c>
      <c r="G400" s="42">
        <v>94.16</v>
      </c>
      <c r="H400" s="43">
        <f>IF(Inventory[[#This Row],[Premium?]]="Y",Inventory[[#This Row],[Cost Price]]*1.25,Inventory[[#This Row],[Cost Price]]*1.18)</f>
        <v>117.69999999999999</v>
      </c>
      <c r="I400" s="43" t="b">
        <f>Inventory[[#This Row],[Num In Stock]]&lt;$S$5</f>
        <v>0</v>
      </c>
      <c r="J400" s="43" t="str">
        <f>IF(Inventory[[#This Row],[Num In Stock]]&lt;$S$5,"YES","NO")</f>
        <v>NO</v>
      </c>
      <c r="K400" s="44" t="b">
        <f>AND(Inventory[[#This Row],[Num In Stock]]&lt;$S$5,Inventory[[#This Row],[On Backorder]]&lt;&gt;"Y")</f>
        <v>0</v>
      </c>
      <c r="L400" s="44" t="str">
        <f>IF(Inventory[[#This Row],[Num In Stock]]&lt;$S$5,IF(Inventory[[#This Row],[On Backorder]]="Y","","YES"),"")</f>
        <v/>
      </c>
      <c r="M400" s="44" cm="1">
        <f t="array" ref="M400">_xlfn.IFS(Inventory[[#This Row],[Category]]=$Q$9,$R$9,Inventory[[#This Row],[Category]]=$Q$10,$R$10,Inventory[[#This Row],[Category]]=$Q$11,$R$11,Inventory[[#This Row],[Category]]=$Q$12,$R$12)</f>
        <v>35</v>
      </c>
      <c r="N400" s="44">
        <f>INDEX($Q$9:$R$12,MATCH(Inventory[[#This Row],[Category]],$Q$9:$Q$12,0),2)</f>
        <v>35</v>
      </c>
      <c r="O400" s="45">
        <f>_xlfn.XLOOKUP(Inventory[[#This Row],[Category]],$Q$9:$Q$12,$R$9:$R$12,,0)</f>
        <v>35</v>
      </c>
      <c r="P400" s="34" t="b">
        <f t="shared" si="6"/>
        <v>1</v>
      </c>
      <c r="Q400" s="37"/>
      <c r="R400" s="48"/>
      <c r="S400" s="37"/>
      <c r="U400" s="34"/>
      <c r="V400" s="37"/>
      <c r="AF400" s="46">
        <v>21995</v>
      </c>
    </row>
    <row r="401" spans="1:32" x14ac:dyDescent="0.3">
      <c r="A401" s="38" t="s">
        <v>386</v>
      </c>
      <c r="B401" s="39" t="s">
        <v>387</v>
      </c>
      <c r="C401" s="40" t="s">
        <v>29</v>
      </c>
      <c r="D401" s="40">
        <v>15</v>
      </c>
      <c r="E401" s="40" t="s">
        <v>22</v>
      </c>
      <c r="F401" s="41" t="s">
        <v>22</v>
      </c>
      <c r="G401" s="42">
        <v>91.52</v>
      </c>
      <c r="H401" s="43">
        <f>IF(Inventory[[#This Row],[Premium?]]="Y",Inventory[[#This Row],[Cost Price]]*1.25,Inventory[[#This Row],[Cost Price]]*1.18)</f>
        <v>107.99359999999999</v>
      </c>
      <c r="I401" s="43" t="b">
        <f>Inventory[[#This Row],[Num In Stock]]&lt;$S$5</f>
        <v>0</v>
      </c>
      <c r="J401" s="43" t="str">
        <f>IF(Inventory[[#This Row],[Num In Stock]]&lt;$S$5,"YES","NO")</f>
        <v>NO</v>
      </c>
      <c r="K401" s="44" t="b">
        <f>AND(Inventory[[#This Row],[Num In Stock]]&lt;$S$5,Inventory[[#This Row],[On Backorder]]&lt;&gt;"Y")</f>
        <v>0</v>
      </c>
      <c r="L401" s="44" t="str">
        <f>IF(Inventory[[#This Row],[Num In Stock]]&lt;$S$5,IF(Inventory[[#This Row],[On Backorder]]="Y","","YES"),"")</f>
        <v/>
      </c>
      <c r="M401" s="44" cm="1">
        <f t="array" ref="M401">_xlfn.IFS(Inventory[[#This Row],[Category]]=$Q$9,$R$9,Inventory[[#This Row],[Category]]=$Q$10,$R$10,Inventory[[#This Row],[Category]]=$Q$11,$R$11,Inventory[[#This Row],[Category]]=$Q$12,$R$12)</f>
        <v>35</v>
      </c>
      <c r="N401" s="44">
        <f>INDEX($Q$9:$R$12,MATCH(Inventory[[#This Row],[Category]],$Q$9:$Q$12,0),2)</f>
        <v>35</v>
      </c>
      <c r="O401" s="45">
        <f>_xlfn.XLOOKUP(Inventory[[#This Row],[Category]],$Q$9:$Q$12,$R$9:$R$12,,0)</f>
        <v>35</v>
      </c>
      <c r="P401" s="34" t="b">
        <f t="shared" si="6"/>
        <v>1</v>
      </c>
      <c r="Q401" s="37"/>
      <c r="R401" s="48"/>
      <c r="S401" s="37"/>
      <c r="U401" s="34"/>
      <c r="V401" s="37"/>
      <c r="AF401" s="46">
        <v>21995</v>
      </c>
    </row>
    <row r="402" spans="1:32" x14ac:dyDescent="0.3">
      <c r="A402" s="38" t="s">
        <v>974</v>
      </c>
      <c r="B402" s="39" t="s">
        <v>975</v>
      </c>
      <c r="C402" s="40" t="s">
        <v>29</v>
      </c>
      <c r="D402" s="40">
        <v>15</v>
      </c>
      <c r="E402" s="40" t="s">
        <v>22</v>
      </c>
      <c r="F402" s="41" t="s">
        <v>22</v>
      </c>
      <c r="G402" s="42">
        <v>142.13999999999999</v>
      </c>
      <c r="H402" s="43">
        <f>IF(Inventory[[#This Row],[Premium?]]="Y",Inventory[[#This Row],[Cost Price]]*1.25,Inventory[[#This Row],[Cost Price]]*1.18)</f>
        <v>167.72519999999997</v>
      </c>
      <c r="I402" s="43" t="b">
        <f>Inventory[[#This Row],[Num In Stock]]&lt;$S$5</f>
        <v>0</v>
      </c>
      <c r="J402" s="43" t="str">
        <f>IF(Inventory[[#This Row],[Num In Stock]]&lt;$S$5,"YES","NO")</f>
        <v>NO</v>
      </c>
      <c r="K402" s="44" t="b">
        <f>AND(Inventory[[#This Row],[Num In Stock]]&lt;$S$5,Inventory[[#This Row],[On Backorder]]&lt;&gt;"Y")</f>
        <v>0</v>
      </c>
      <c r="L402" s="44" t="str">
        <f>IF(Inventory[[#This Row],[Num In Stock]]&lt;$S$5,IF(Inventory[[#This Row],[On Backorder]]="Y","","YES"),"")</f>
        <v/>
      </c>
      <c r="M402" s="44" cm="1">
        <f t="array" ref="M402">_xlfn.IFS(Inventory[[#This Row],[Category]]=$Q$9,$R$9,Inventory[[#This Row],[Category]]=$Q$10,$R$10,Inventory[[#This Row],[Category]]=$Q$11,$R$11,Inventory[[#This Row],[Category]]=$Q$12,$R$12)</f>
        <v>35</v>
      </c>
      <c r="N402" s="44">
        <f>INDEX($Q$9:$R$12,MATCH(Inventory[[#This Row],[Category]],$Q$9:$Q$12,0),2)</f>
        <v>35</v>
      </c>
      <c r="O402" s="45">
        <f>_xlfn.XLOOKUP(Inventory[[#This Row],[Category]],$Q$9:$Q$12,$R$9:$R$12,,0)</f>
        <v>35</v>
      </c>
      <c r="P402" s="34" t="b">
        <f t="shared" si="6"/>
        <v>1</v>
      </c>
      <c r="Q402" s="37"/>
      <c r="R402" s="48"/>
      <c r="S402" s="37"/>
      <c r="U402" s="34"/>
      <c r="V402" s="37"/>
      <c r="AF402" s="46">
        <v>21995</v>
      </c>
    </row>
    <row r="403" spans="1:32" x14ac:dyDescent="0.3">
      <c r="A403" s="55" t="s">
        <v>784</v>
      </c>
      <c r="B403" s="54" t="s">
        <v>785</v>
      </c>
      <c r="C403" s="40" t="s">
        <v>29</v>
      </c>
      <c r="D403" s="40">
        <v>1</v>
      </c>
      <c r="E403" s="40" t="s">
        <v>22</v>
      </c>
      <c r="F403" s="41" t="s">
        <v>25</v>
      </c>
      <c r="G403" s="42">
        <v>84.66</v>
      </c>
      <c r="H403" s="43">
        <f>IF(Inventory[[#This Row],[Premium?]]="Y",Inventory[[#This Row],[Cost Price]]*1.25,Inventory[[#This Row],[Cost Price]]*1.18)</f>
        <v>105.82499999999999</v>
      </c>
      <c r="I403" s="43" t="b">
        <f>Inventory[[#This Row],[Num In Stock]]&lt;$S$5</f>
        <v>1</v>
      </c>
      <c r="J403" s="43" t="str">
        <f>IF(Inventory[[#This Row],[Num In Stock]]&lt;$S$5,"YES","NO")</f>
        <v>YES</v>
      </c>
      <c r="K403" s="44" t="b">
        <f>AND(Inventory[[#This Row],[Num In Stock]]&lt;$S$5,Inventory[[#This Row],[On Backorder]]&lt;&gt;"Y")</f>
        <v>1</v>
      </c>
      <c r="L403" s="44" t="str">
        <f>IF(Inventory[[#This Row],[Num In Stock]]&lt;$S$5,IF(Inventory[[#This Row],[On Backorder]]="Y","","YES"),"")</f>
        <v>YES</v>
      </c>
      <c r="M403" s="44" cm="1">
        <f t="array" ref="M403">_xlfn.IFS(Inventory[[#This Row],[Category]]=$Q$9,$R$9,Inventory[[#This Row],[Category]]=$Q$10,$R$10,Inventory[[#This Row],[Category]]=$Q$11,$R$11,Inventory[[#This Row],[Category]]=$Q$12,$R$12)</f>
        <v>35</v>
      </c>
      <c r="N403" s="44">
        <f>INDEX($Q$9:$R$12,MATCH(Inventory[[#This Row],[Category]],$Q$9:$Q$12,0),2)</f>
        <v>35</v>
      </c>
      <c r="O403" s="45">
        <f>_xlfn.XLOOKUP(Inventory[[#This Row],[Category]],$Q$9:$Q$12,$R$9:$R$12,,0)</f>
        <v>35</v>
      </c>
      <c r="P403" s="34" t="b">
        <f t="shared" si="6"/>
        <v>1</v>
      </c>
      <c r="Q403" s="37"/>
      <c r="R403" s="48"/>
      <c r="S403" s="37"/>
      <c r="U403" s="34"/>
      <c r="V403" s="37"/>
      <c r="AF403" s="46">
        <v>21995</v>
      </c>
    </row>
    <row r="404" spans="1:32" x14ac:dyDescent="0.3">
      <c r="A404" s="55" t="s">
        <v>782</v>
      </c>
      <c r="B404" s="54" t="s">
        <v>783</v>
      </c>
      <c r="C404" s="40" t="s">
        <v>29</v>
      </c>
      <c r="D404" s="40">
        <v>3</v>
      </c>
      <c r="E404" s="40" t="s">
        <v>22</v>
      </c>
      <c r="F404" s="41" t="s">
        <v>22</v>
      </c>
      <c r="G404" s="42">
        <v>74.88</v>
      </c>
      <c r="H404" s="43">
        <f>IF(Inventory[[#This Row],[Premium?]]="Y",Inventory[[#This Row],[Cost Price]]*1.25,Inventory[[#This Row],[Cost Price]]*1.18)</f>
        <v>88.358399999999989</v>
      </c>
      <c r="I404" s="43" t="b">
        <f>Inventory[[#This Row],[Num In Stock]]&lt;$S$5</f>
        <v>1</v>
      </c>
      <c r="J404" s="43" t="str">
        <f>IF(Inventory[[#This Row],[Num In Stock]]&lt;$S$5,"YES","NO")</f>
        <v>YES</v>
      </c>
      <c r="K404" s="44" t="b">
        <f>AND(Inventory[[#This Row],[Num In Stock]]&lt;$S$5,Inventory[[#This Row],[On Backorder]]&lt;&gt;"Y")</f>
        <v>1</v>
      </c>
      <c r="L404" s="44" t="str">
        <f>IF(Inventory[[#This Row],[Num In Stock]]&lt;$S$5,IF(Inventory[[#This Row],[On Backorder]]="Y","","YES"),"")</f>
        <v>YES</v>
      </c>
      <c r="M404" s="44" cm="1">
        <f t="array" ref="M404">_xlfn.IFS(Inventory[[#This Row],[Category]]=$Q$9,$R$9,Inventory[[#This Row],[Category]]=$Q$10,$R$10,Inventory[[#This Row],[Category]]=$Q$11,$R$11,Inventory[[#This Row],[Category]]=$Q$12,$R$12)</f>
        <v>35</v>
      </c>
      <c r="N404" s="44">
        <f>INDEX($Q$9:$R$12,MATCH(Inventory[[#This Row],[Category]],$Q$9:$Q$12,0),2)</f>
        <v>35</v>
      </c>
      <c r="O404" s="45">
        <f>_xlfn.XLOOKUP(Inventory[[#This Row],[Category]],$Q$9:$Q$12,$R$9:$R$12,,0)</f>
        <v>35</v>
      </c>
      <c r="P404" s="34" t="b">
        <f t="shared" si="6"/>
        <v>1</v>
      </c>
      <c r="Q404" s="37"/>
      <c r="R404" s="48"/>
      <c r="S404" s="37"/>
      <c r="U404" s="34"/>
      <c r="V404" s="37"/>
      <c r="AF404" s="46">
        <v>21995</v>
      </c>
    </row>
    <row r="405" spans="1:32" x14ac:dyDescent="0.3">
      <c r="A405" s="55" t="s">
        <v>780</v>
      </c>
      <c r="B405" s="54" t="s">
        <v>781</v>
      </c>
      <c r="C405" s="40" t="s">
        <v>29</v>
      </c>
      <c r="D405" s="40">
        <v>9</v>
      </c>
      <c r="E405" s="40" t="s">
        <v>22</v>
      </c>
      <c r="F405" s="41" t="s">
        <v>25</v>
      </c>
      <c r="G405" s="42">
        <v>111.3</v>
      </c>
      <c r="H405" s="43">
        <f>IF(Inventory[[#This Row],[Premium?]]="Y",Inventory[[#This Row],[Cost Price]]*1.25,Inventory[[#This Row],[Cost Price]]*1.18)</f>
        <v>139.125</v>
      </c>
      <c r="I405" s="43" t="b">
        <f>Inventory[[#This Row],[Num In Stock]]&lt;$S$5</f>
        <v>1</v>
      </c>
      <c r="J405" s="43" t="str">
        <f>IF(Inventory[[#This Row],[Num In Stock]]&lt;$S$5,"YES","NO")</f>
        <v>YES</v>
      </c>
      <c r="K405" s="44" t="b">
        <f>AND(Inventory[[#This Row],[Num In Stock]]&lt;$S$5,Inventory[[#This Row],[On Backorder]]&lt;&gt;"Y")</f>
        <v>1</v>
      </c>
      <c r="L405" s="44" t="str">
        <f>IF(Inventory[[#This Row],[Num In Stock]]&lt;$S$5,IF(Inventory[[#This Row],[On Backorder]]="Y","","YES"),"")</f>
        <v>YES</v>
      </c>
      <c r="M405" s="44" cm="1">
        <f t="array" ref="M405">_xlfn.IFS(Inventory[[#This Row],[Category]]=$Q$9,$R$9,Inventory[[#This Row],[Category]]=$Q$10,$R$10,Inventory[[#This Row],[Category]]=$Q$11,$R$11,Inventory[[#This Row],[Category]]=$Q$12,$R$12)</f>
        <v>35</v>
      </c>
      <c r="N405" s="44">
        <f>INDEX($Q$9:$R$12,MATCH(Inventory[[#This Row],[Category]],$Q$9:$Q$12,0),2)</f>
        <v>35</v>
      </c>
      <c r="O405" s="45">
        <f>_xlfn.XLOOKUP(Inventory[[#This Row],[Category]],$Q$9:$Q$12,$R$9:$R$12,,0)</f>
        <v>35</v>
      </c>
      <c r="P405" s="34" t="b">
        <f t="shared" si="6"/>
        <v>1</v>
      </c>
      <c r="Q405" s="37"/>
      <c r="R405" s="48"/>
      <c r="S405" s="37"/>
      <c r="U405" s="34"/>
      <c r="V405" s="37"/>
      <c r="AF405" s="46">
        <v>21995</v>
      </c>
    </row>
    <row r="406" spans="1:32" x14ac:dyDescent="0.3">
      <c r="A406" s="62" t="s">
        <v>954</v>
      </c>
      <c r="B406" s="54" t="s">
        <v>955</v>
      </c>
      <c r="C406" s="40" t="s">
        <v>29</v>
      </c>
      <c r="D406" s="40">
        <v>1</v>
      </c>
      <c r="E406" s="40" t="s">
        <v>25</v>
      </c>
      <c r="F406" s="41" t="s">
        <v>22</v>
      </c>
      <c r="G406" s="42">
        <v>56.1</v>
      </c>
      <c r="H406" s="43">
        <f>IF(Inventory[[#This Row],[Premium?]]="Y",Inventory[[#This Row],[Cost Price]]*1.25,Inventory[[#This Row],[Cost Price]]*1.18)</f>
        <v>66.197999999999993</v>
      </c>
      <c r="I406" s="43" t="b">
        <f>Inventory[[#This Row],[Num In Stock]]&lt;$S$5</f>
        <v>1</v>
      </c>
      <c r="J406" s="43" t="str">
        <f>IF(Inventory[[#This Row],[Num In Stock]]&lt;$S$5,"YES","NO")</f>
        <v>YES</v>
      </c>
      <c r="K406" s="44" t="b">
        <f>AND(Inventory[[#This Row],[Num In Stock]]&lt;$S$5,Inventory[[#This Row],[On Backorder]]&lt;&gt;"Y")</f>
        <v>0</v>
      </c>
      <c r="L406" s="44" t="str">
        <f>IF(Inventory[[#This Row],[Num In Stock]]&lt;$S$5,IF(Inventory[[#This Row],[On Backorder]]="Y","","YES"),"")</f>
        <v/>
      </c>
      <c r="M406" s="44" cm="1">
        <f t="array" ref="M406">_xlfn.IFS(Inventory[[#This Row],[Category]]=$Q$9,$R$9,Inventory[[#This Row],[Category]]=$Q$10,$R$10,Inventory[[#This Row],[Category]]=$Q$11,$R$11,Inventory[[#This Row],[Category]]=$Q$12,$R$12)</f>
        <v>35</v>
      </c>
      <c r="N406" s="44">
        <f>INDEX($Q$9:$R$12,MATCH(Inventory[[#This Row],[Category]],$Q$9:$Q$12,0),2)</f>
        <v>35</v>
      </c>
      <c r="O406" s="45">
        <f>_xlfn.XLOOKUP(Inventory[[#This Row],[Category]],$Q$9:$Q$12,$R$9:$R$12,,0)</f>
        <v>35</v>
      </c>
      <c r="P406" s="34" t="b">
        <f t="shared" si="6"/>
        <v>1</v>
      </c>
      <c r="Q406" s="37"/>
      <c r="R406" s="48"/>
      <c r="S406" s="37"/>
      <c r="U406" s="34"/>
      <c r="V406" s="37"/>
      <c r="AF406" s="46">
        <v>21995</v>
      </c>
    </row>
    <row r="407" spans="1:32" x14ac:dyDescent="0.3">
      <c r="A407" s="38" t="s">
        <v>212</v>
      </c>
      <c r="B407" s="39" t="s">
        <v>213</v>
      </c>
      <c r="C407" s="40" t="s">
        <v>29</v>
      </c>
      <c r="D407" s="40">
        <v>11</v>
      </c>
      <c r="E407" s="40" t="s">
        <v>22</v>
      </c>
      <c r="F407" s="41" t="s">
        <v>25</v>
      </c>
      <c r="G407" s="42">
        <v>1496.25</v>
      </c>
      <c r="H407" s="43">
        <f>IF(Inventory[[#This Row],[Premium?]]="Y",Inventory[[#This Row],[Cost Price]]*1.25,Inventory[[#This Row],[Cost Price]]*1.18)</f>
        <v>1870.3125</v>
      </c>
      <c r="I407" s="43" t="b">
        <f>Inventory[[#This Row],[Num In Stock]]&lt;$S$5</f>
        <v>0</v>
      </c>
      <c r="J407" s="43" t="str">
        <f>IF(Inventory[[#This Row],[Num In Stock]]&lt;$S$5,"YES","NO")</f>
        <v>NO</v>
      </c>
      <c r="K407" s="44" t="b">
        <f>AND(Inventory[[#This Row],[Num In Stock]]&lt;$S$5,Inventory[[#This Row],[On Backorder]]&lt;&gt;"Y")</f>
        <v>0</v>
      </c>
      <c r="L407" s="44" t="str">
        <f>IF(Inventory[[#This Row],[Num In Stock]]&lt;$S$5,IF(Inventory[[#This Row],[On Backorder]]="Y","","YES"),"")</f>
        <v/>
      </c>
      <c r="M407" s="44" cm="1">
        <f t="array" ref="M407">_xlfn.IFS(Inventory[[#This Row],[Category]]=$Q$9,$R$9,Inventory[[#This Row],[Category]]=$Q$10,$R$10,Inventory[[#This Row],[Category]]=$Q$11,$R$11,Inventory[[#This Row],[Category]]=$Q$12,$R$12)</f>
        <v>35</v>
      </c>
      <c r="N407" s="44">
        <f>INDEX($Q$9:$R$12,MATCH(Inventory[[#This Row],[Category]],$Q$9:$Q$12,0),2)</f>
        <v>35</v>
      </c>
      <c r="O407" s="45">
        <f>_xlfn.XLOOKUP(Inventory[[#This Row],[Category]],$Q$9:$Q$12,$R$9:$R$12,,0)</f>
        <v>35</v>
      </c>
      <c r="P407" s="34" t="b">
        <f t="shared" si="6"/>
        <v>1</v>
      </c>
      <c r="Q407" s="37"/>
      <c r="R407" s="48"/>
      <c r="S407" s="37"/>
      <c r="U407" s="34"/>
      <c r="V407" s="37"/>
      <c r="AF407" s="46">
        <v>21995</v>
      </c>
    </row>
    <row r="408" spans="1:32" x14ac:dyDescent="0.3">
      <c r="A408" s="38" t="s">
        <v>420</v>
      </c>
      <c r="B408" s="39" t="s">
        <v>421</v>
      </c>
      <c r="C408" s="40" t="s">
        <v>27</v>
      </c>
      <c r="D408" s="40">
        <v>26</v>
      </c>
      <c r="E408" s="40" t="s">
        <v>22</v>
      </c>
      <c r="F408" s="41" t="s">
        <v>25</v>
      </c>
      <c r="G408" s="42">
        <v>5824.7</v>
      </c>
      <c r="H408" s="43">
        <f>IF(Inventory[[#This Row],[Premium?]]="Y",Inventory[[#This Row],[Cost Price]]*1.25,Inventory[[#This Row],[Cost Price]]*1.18)</f>
        <v>7280.875</v>
      </c>
      <c r="I408" s="43" t="b">
        <f>Inventory[[#This Row],[Num In Stock]]&lt;$S$5</f>
        <v>0</v>
      </c>
      <c r="J408" s="43" t="str">
        <f>IF(Inventory[[#This Row],[Num In Stock]]&lt;$S$5,"YES","NO")</f>
        <v>NO</v>
      </c>
      <c r="K408" s="44" t="b">
        <f>AND(Inventory[[#This Row],[Num In Stock]]&lt;$S$5,Inventory[[#This Row],[On Backorder]]&lt;&gt;"Y")</f>
        <v>0</v>
      </c>
      <c r="L408" s="44" t="str">
        <f>IF(Inventory[[#This Row],[Num In Stock]]&lt;$S$5,IF(Inventory[[#This Row],[On Backorder]]="Y","","YES"),"")</f>
        <v/>
      </c>
      <c r="M408" s="44" cm="1">
        <f t="array" ref="M408">_xlfn.IFS(Inventory[[#This Row],[Category]]=$Q$9,$R$9,Inventory[[#This Row],[Category]]=$Q$10,$R$10,Inventory[[#This Row],[Category]]=$Q$11,$R$11,Inventory[[#This Row],[Category]]=$Q$12,$R$12)</f>
        <v>15</v>
      </c>
      <c r="N408" s="44">
        <f>INDEX($Q$9:$R$12,MATCH(Inventory[[#This Row],[Category]],$Q$9:$Q$12,0),2)</f>
        <v>15</v>
      </c>
      <c r="O408" s="45">
        <f>_xlfn.XLOOKUP(Inventory[[#This Row],[Category]],$Q$9:$Q$12,$R$9:$R$12,,0)</f>
        <v>15</v>
      </c>
      <c r="P408" s="34" t="b">
        <f t="shared" si="6"/>
        <v>1</v>
      </c>
      <c r="Q408" s="37"/>
      <c r="R408" s="48"/>
      <c r="S408" s="37"/>
      <c r="U408" s="34"/>
      <c r="V408" s="37"/>
      <c r="AF408" s="46">
        <v>21995</v>
      </c>
    </row>
    <row r="409" spans="1:32" x14ac:dyDescent="0.3">
      <c r="A409" s="38" t="s">
        <v>210</v>
      </c>
      <c r="B409" s="39" t="s">
        <v>211</v>
      </c>
      <c r="C409" s="40" t="s">
        <v>29</v>
      </c>
      <c r="D409" s="40">
        <v>29</v>
      </c>
      <c r="E409" s="40" t="s">
        <v>22</v>
      </c>
      <c r="F409" s="41" t="s">
        <v>25</v>
      </c>
      <c r="G409" s="42">
        <v>1127.8499999999999</v>
      </c>
      <c r="H409" s="43">
        <f>IF(Inventory[[#This Row],[Premium?]]="Y",Inventory[[#This Row],[Cost Price]]*1.25,Inventory[[#This Row],[Cost Price]]*1.18)</f>
        <v>1409.8125</v>
      </c>
      <c r="I409" s="43" t="b">
        <f>Inventory[[#This Row],[Num In Stock]]&lt;$S$5</f>
        <v>0</v>
      </c>
      <c r="J409" s="43" t="str">
        <f>IF(Inventory[[#This Row],[Num In Stock]]&lt;$S$5,"YES","NO")</f>
        <v>NO</v>
      </c>
      <c r="K409" s="44" t="b">
        <f>AND(Inventory[[#This Row],[Num In Stock]]&lt;$S$5,Inventory[[#This Row],[On Backorder]]&lt;&gt;"Y")</f>
        <v>0</v>
      </c>
      <c r="L409" s="44" t="str">
        <f>IF(Inventory[[#This Row],[Num In Stock]]&lt;$S$5,IF(Inventory[[#This Row],[On Backorder]]="Y","","YES"),"")</f>
        <v/>
      </c>
      <c r="M409" s="44" cm="1">
        <f t="array" ref="M409">_xlfn.IFS(Inventory[[#This Row],[Category]]=$Q$9,$R$9,Inventory[[#This Row],[Category]]=$Q$10,$R$10,Inventory[[#This Row],[Category]]=$Q$11,$R$11,Inventory[[#This Row],[Category]]=$Q$12,$R$12)</f>
        <v>35</v>
      </c>
      <c r="N409" s="44">
        <f>INDEX($Q$9:$R$12,MATCH(Inventory[[#This Row],[Category]],$Q$9:$Q$12,0),2)</f>
        <v>35</v>
      </c>
      <c r="O409" s="45">
        <f>_xlfn.XLOOKUP(Inventory[[#This Row],[Category]],$Q$9:$Q$12,$R$9:$R$12,,0)</f>
        <v>35</v>
      </c>
      <c r="P409" s="34" t="b">
        <f t="shared" si="6"/>
        <v>1</v>
      </c>
      <c r="Q409" s="37"/>
      <c r="R409" s="48"/>
      <c r="S409" s="37"/>
      <c r="U409" s="34"/>
      <c r="V409" s="37"/>
      <c r="AF409" s="46">
        <v>21995</v>
      </c>
    </row>
    <row r="410" spans="1:32" x14ac:dyDescent="0.3">
      <c r="A410" s="38" t="s">
        <v>208</v>
      </c>
      <c r="B410" s="39" t="s">
        <v>209</v>
      </c>
      <c r="C410" s="40" t="s">
        <v>29</v>
      </c>
      <c r="D410" s="40">
        <v>3</v>
      </c>
      <c r="E410" s="40" t="s">
        <v>25</v>
      </c>
      <c r="F410" s="41" t="s">
        <v>25</v>
      </c>
      <c r="G410" s="42">
        <v>1149.75</v>
      </c>
      <c r="H410" s="43">
        <f>IF(Inventory[[#This Row],[Premium?]]="Y",Inventory[[#This Row],[Cost Price]]*1.25,Inventory[[#This Row],[Cost Price]]*1.18)</f>
        <v>1437.1875</v>
      </c>
      <c r="I410" s="43" t="b">
        <f>Inventory[[#This Row],[Num In Stock]]&lt;$S$5</f>
        <v>1</v>
      </c>
      <c r="J410" s="43" t="str">
        <f>IF(Inventory[[#This Row],[Num In Stock]]&lt;$S$5,"YES","NO")</f>
        <v>YES</v>
      </c>
      <c r="K410" s="44" t="b">
        <f>AND(Inventory[[#This Row],[Num In Stock]]&lt;$S$5,Inventory[[#This Row],[On Backorder]]&lt;&gt;"Y")</f>
        <v>0</v>
      </c>
      <c r="L410" s="44" t="str">
        <f>IF(Inventory[[#This Row],[Num In Stock]]&lt;$S$5,IF(Inventory[[#This Row],[On Backorder]]="Y","","YES"),"")</f>
        <v/>
      </c>
      <c r="M410" s="44" cm="1">
        <f t="array" ref="M410">_xlfn.IFS(Inventory[[#This Row],[Category]]=$Q$9,$R$9,Inventory[[#This Row],[Category]]=$Q$10,$R$10,Inventory[[#This Row],[Category]]=$Q$11,$R$11,Inventory[[#This Row],[Category]]=$Q$12,$R$12)</f>
        <v>35</v>
      </c>
      <c r="N410" s="44">
        <f>INDEX($Q$9:$R$12,MATCH(Inventory[[#This Row],[Category]],$Q$9:$Q$12,0),2)</f>
        <v>35</v>
      </c>
      <c r="O410" s="45">
        <f>_xlfn.XLOOKUP(Inventory[[#This Row],[Category]],$Q$9:$Q$12,$R$9:$R$12,,0)</f>
        <v>35</v>
      </c>
      <c r="P410" s="34" t="b">
        <f t="shared" si="6"/>
        <v>1</v>
      </c>
      <c r="Q410" s="37"/>
      <c r="R410" s="48"/>
      <c r="S410" s="37"/>
      <c r="U410" s="34"/>
      <c r="V410" s="37"/>
      <c r="AF410" s="46">
        <v>21995</v>
      </c>
    </row>
    <row r="411" spans="1:32" x14ac:dyDescent="0.3">
      <c r="A411" s="38" t="s">
        <v>352</v>
      </c>
      <c r="B411" s="39" t="s">
        <v>353</v>
      </c>
      <c r="C411" s="40" t="s">
        <v>29</v>
      </c>
      <c r="D411" s="40">
        <v>0</v>
      </c>
      <c r="E411" s="40" t="s">
        <v>25</v>
      </c>
      <c r="F411" s="41" t="s">
        <v>25</v>
      </c>
      <c r="G411" s="42">
        <v>1677.9</v>
      </c>
      <c r="H411" s="43">
        <f>IF(Inventory[[#This Row],[Premium?]]="Y",Inventory[[#This Row],[Cost Price]]*1.25,Inventory[[#This Row],[Cost Price]]*1.18)</f>
        <v>2097.375</v>
      </c>
      <c r="I411" s="43" t="b">
        <f>Inventory[[#This Row],[Num In Stock]]&lt;$S$5</f>
        <v>1</v>
      </c>
      <c r="J411" s="43" t="str">
        <f>IF(Inventory[[#This Row],[Num In Stock]]&lt;$S$5,"YES","NO")</f>
        <v>YES</v>
      </c>
      <c r="K411" s="44" t="b">
        <f>AND(Inventory[[#This Row],[Num In Stock]]&lt;$S$5,Inventory[[#This Row],[On Backorder]]&lt;&gt;"Y")</f>
        <v>0</v>
      </c>
      <c r="L411" s="44" t="str">
        <f>IF(Inventory[[#This Row],[Num In Stock]]&lt;$S$5,IF(Inventory[[#This Row],[On Backorder]]="Y","","YES"),"")</f>
        <v/>
      </c>
      <c r="M411" s="44" cm="1">
        <f t="array" ref="M411">_xlfn.IFS(Inventory[[#This Row],[Category]]=$Q$9,$R$9,Inventory[[#This Row],[Category]]=$Q$10,$R$10,Inventory[[#This Row],[Category]]=$Q$11,$R$11,Inventory[[#This Row],[Category]]=$Q$12,$R$12)</f>
        <v>35</v>
      </c>
      <c r="N411" s="44">
        <f>INDEX($Q$9:$R$12,MATCH(Inventory[[#This Row],[Category]],$Q$9:$Q$12,0),2)</f>
        <v>35</v>
      </c>
      <c r="O411" s="45">
        <f>_xlfn.XLOOKUP(Inventory[[#This Row],[Category]],$Q$9:$Q$12,$R$9:$R$12,,0)</f>
        <v>35</v>
      </c>
      <c r="P411" s="34" t="b">
        <f t="shared" si="6"/>
        <v>1</v>
      </c>
      <c r="Q411" s="37"/>
      <c r="R411" s="48"/>
      <c r="S411" s="37"/>
      <c r="U411" s="34"/>
      <c r="V411" s="37"/>
      <c r="AF411" s="46">
        <v>21995</v>
      </c>
    </row>
    <row r="412" spans="1:32" x14ac:dyDescent="0.3">
      <c r="A412" s="38" t="s">
        <v>410</v>
      </c>
      <c r="B412" s="39" t="s">
        <v>411</v>
      </c>
      <c r="C412" s="40" t="s">
        <v>29</v>
      </c>
      <c r="D412" s="40">
        <v>27</v>
      </c>
      <c r="E412" s="40" t="s">
        <v>22</v>
      </c>
      <c r="F412" s="41" t="s">
        <v>22</v>
      </c>
      <c r="G412" s="42">
        <v>1171.6500000000001</v>
      </c>
      <c r="H412" s="43">
        <f>IF(Inventory[[#This Row],[Premium?]]="Y",Inventory[[#This Row],[Cost Price]]*1.25,Inventory[[#This Row],[Cost Price]]*1.18)</f>
        <v>1382.547</v>
      </c>
      <c r="I412" s="43" t="b">
        <f>Inventory[[#This Row],[Num In Stock]]&lt;$S$5</f>
        <v>0</v>
      </c>
      <c r="J412" s="43" t="str">
        <f>IF(Inventory[[#This Row],[Num In Stock]]&lt;$S$5,"YES","NO")</f>
        <v>NO</v>
      </c>
      <c r="K412" s="44" t="b">
        <f>AND(Inventory[[#This Row],[Num In Stock]]&lt;$S$5,Inventory[[#This Row],[On Backorder]]&lt;&gt;"Y")</f>
        <v>0</v>
      </c>
      <c r="L412" s="44" t="str">
        <f>IF(Inventory[[#This Row],[Num In Stock]]&lt;$S$5,IF(Inventory[[#This Row],[On Backorder]]="Y","","YES"),"")</f>
        <v/>
      </c>
      <c r="M412" s="44" cm="1">
        <f t="array" ref="M412">_xlfn.IFS(Inventory[[#This Row],[Category]]=$Q$9,$R$9,Inventory[[#This Row],[Category]]=$Q$10,$R$10,Inventory[[#This Row],[Category]]=$Q$11,$R$11,Inventory[[#This Row],[Category]]=$Q$12,$R$12)</f>
        <v>35</v>
      </c>
      <c r="N412" s="44">
        <f>INDEX($Q$9:$R$12,MATCH(Inventory[[#This Row],[Category]],$Q$9:$Q$12,0),2)</f>
        <v>35</v>
      </c>
      <c r="O412" s="45">
        <f>_xlfn.XLOOKUP(Inventory[[#This Row],[Category]],$Q$9:$Q$12,$R$9:$R$12,,0)</f>
        <v>35</v>
      </c>
      <c r="P412" s="34" t="b">
        <f t="shared" si="6"/>
        <v>1</v>
      </c>
      <c r="Q412" s="37"/>
      <c r="R412" s="48"/>
      <c r="S412" s="37"/>
      <c r="U412" s="34"/>
      <c r="V412" s="37"/>
      <c r="AF412" s="46">
        <v>21995</v>
      </c>
    </row>
    <row r="413" spans="1:32" x14ac:dyDescent="0.3">
      <c r="A413" s="38" t="s">
        <v>350</v>
      </c>
      <c r="B413" s="39" t="s">
        <v>351</v>
      </c>
      <c r="C413" s="40" t="s">
        <v>27</v>
      </c>
      <c r="D413" s="40">
        <v>11</v>
      </c>
      <c r="E413" s="40" t="s">
        <v>22</v>
      </c>
      <c r="F413" s="41" t="s">
        <v>25</v>
      </c>
      <c r="G413" s="42">
        <v>5714.8</v>
      </c>
      <c r="H413" s="43">
        <f>IF(Inventory[[#This Row],[Premium?]]="Y",Inventory[[#This Row],[Cost Price]]*1.25,Inventory[[#This Row],[Cost Price]]*1.18)</f>
        <v>7143.5</v>
      </c>
      <c r="I413" s="43" t="b">
        <f>Inventory[[#This Row],[Num In Stock]]&lt;$S$5</f>
        <v>0</v>
      </c>
      <c r="J413" s="43" t="str">
        <f>IF(Inventory[[#This Row],[Num In Stock]]&lt;$S$5,"YES","NO")</f>
        <v>NO</v>
      </c>
      <c r="K413" s="44" t="b">
        <f>AND(Inventory[[#This Row],[Num In Stock]]&lt;$S$5,Inventory[[#This Row],[On Backorder]]&lt;&gt;"Y")</f>
        <v>0</v>
      </c>
      <c r="L413" s="44" t="str">
        <f>IF(Inventory[[#This Row],[Num In Stock]]&lt;$S$5,IF(Inventory[[#This Row],[On Backorder]]="Y","","YES"),"")</f>
        <v/>
      </c>
      <c r="M413" s="44" cm="1">
        <f t="array" ref="M413">_xlfn.IFS(Inventory[[#This Row],[Category]]=$Q$9,$R$9,Inventory[[#This Row],[Category]]=$Q$10,$R$10,Inventory[[#This Row],[Category]]=$Q$11,$R$11,Inventory[[#This Row],[Category]]=$Q$12,$R$12)</f>
        <v>15</v>
      </c>
      <c r="N413" s="44">
        <f>INDEX($Q$9:$R$12,MATCH(Inventory[[#This Row],[Category]],$Q$9:$Q$12,0),2)</f>
        <v>15</v>
      </c>
      <c r="O413" s="45">
        <f>_xlfn.XLOOKUP(Inventory[[#This Row],[Category]],$Q$9:$Q$12,$R$9:$R$12,,0)</f>
        <v>15</v>
      </c>
      <c r="P413" s="34" t="b">
        <f t="shared" si="6"/>
        <v>1</v>
      </c>
      <c r="Q413" s="37"/>
      <c r="R413" s="48"/>
      <c r="S413" s="37"/>
      <c r="U413" s="34"/>
      <c r="V413" s="37"/>
      <c r="AF413" s="46">
        <v>21995</v>
      </c>
    </row>
    <row r="414" spans="1:32" x14ac:dyDescent="0.3">
      <c r="A414" s="38" t="s">
        <v>358</v>
      </c>
      <c r="B414" s="39" t="s">
        <v>359</v>
      </c>
      <c r="C414" s="40" t="s">
        <v>29</v>
      </c>
      <c r="D414" s="40">
        <v>17</v>
      </c>
      <c r="E414" s="40" t="s">
        <v>22</v>
      </c>
      <c r="F414" s="41" t="s">
        <v>22</v>
      </c>
      <c r="G414" s="42">
        <v>1760.15</v>
      </c>
      <c r="H414" s="43">
        <f>IF(Inventory[[#This Row],[Premium?]]="Y",Inventory[[#This Row],[Cost Price]]*1.25,Inventory[[#This Row],[Cost Price]]*1.18)</f>
        <v>2076.9769999999999</v>
      </c>
      <c r="I414" s="43" t="b">
        <f>Inventory[[#This Row],[Num In Stock]]&lt;$S$5</f>
        <v>0</v>
      </c>
      <c r="J414" s="43" t="str">
        <f>IF(Inventory[[#This Row],[Num In Stock]]&lt;$S$5,"YES","NO")</f>
        <v>NO</v>
      </c>
      <c r="K414" s="44" t="b">
        <f>AND(Inventory[[#This Row],[Num In Stock]]&lt;$S$5,Inventory[[#This Row],[On Backorder]]&lt;&gt;"Y")</f>
        <v>0</v>
      </c>
      <c r="L414" s="44" t="str">
        <f>IF(Inventory[[#This Row],[Num In Stock]]&lt;$S$5,IF(Inventory[[#This Row],[On Backorder]]="Y","","YES"),"")</f>
        <v/>
      </c>
      <c r="M414" s="44" cm="1">
        <f t="array" ref="M414">_xlfn.IFS(Inventory[[#This Row],[Category]]=$Q$9,$R$9,Inventory[[#This Row],[Category]]=$Q$10,$R$10,Inventory[[#This Row],[Category]]=$Q$11,$R$11,Inventory[[#This Row],[Category]]=$Q$12,$R$12)</f>
        <v>35</v>
      </c>
      <c r="N414" s="44">
        <f>INDEX($Q$9:$R$12,MATCH(Inventory[[#This Row],[Category]],$Q$9:$Q$12,0),2)</f>
        <v>35</v>
      </c>
      <c r="O414" s="45">
        <f>_xlfn.XLOOKUP(Inventory[[#This Row],[Category]],$Q$9:$Q$12,$R$9:$R$12,,0)</f>
        <v>35</v>
      </c>
      <c r="P414" s="34" t="b">
        <f t="shared" si="6"/>
        <v>1</v>
      </c>
      <c r="Q414" s="37"/>
      <c r="R414" s="48"/>
      <c r="S414" s="37"/>
      <c r="U414" s="34"/>
      <c r="V414" s="37"/>
      <c r="AF414" s="46">
        <v>21995</v>
      </c>
    </row>
    <row r="415" spans="1:32" x14ac:dyDescent="0.3">
      <c r="A415" s="38" t="s">
        <v>418</v>
      </c>
      <c r="B415" s="39" t="s">
        <v>419</v>
      </c>
      <c r="C415" s="40" t="s">
        <v>27</v>
      </c>
      <c r="D415" s="40">
        <v>32</v>
      </c>
      <c r="E415" s="40" t="s">
        <v>22</v>
      </c>
      <c r="F415" s="41" t="s">
        <v>25</v>
      </c>
      <c r="G415" s="42">
        <v>6990.7</v>
      </c>
      <c r="H415" s="43">
        <f>IF(Inventory[[#This Row],[Premium?]]="Y",Inventory[[#This Row],[Cost Price]]*1.25,Inventory[[#This Row],[Cost Price]]*1.18)</f>
        <v>8738.375</v>
      </c>
      <c r="I415" s="43" t="b">
        <f>Inventory[[#This Row],[Num In Stock]]&lt;$S$5</f>
        <v>0</v>
      </c>
      <c r="J415" s="43" t="str">
        <f>IF(Inventory[[#This Row],[Num In Stock]]&lt;$S$5,"YES","NO")</f>
        <v>NO</v>
      </c>
      <c r="K415" s="44" t="b">
        <f>AND(Inventory[[#This Row],[Num In Stock]]&lt;$S$5,Inventory[[#This Row],[On Backorder]]&lt;&gt;"Y")</f>
        <v>0</v>
      </c>
      <c r="L415" s="44" t="str">
        <f>IF(Inventory[[#This Row],[Num In Stock]]&lt;$S$5,IF(Inventory[[#This Row],[On Backorder]]="Y","","YES"),"")</f>
        <v/>
      </c>
      <c r="M415" s="44" cm="1">
        <f t="array" ref="M415">_xlfn.IFS(Inventory[[#This Row],[Category]]=$Q$9,$R$9,Inventory[[#This Row],[Category]]=$Q$10,$R$10,Inventory[[#This Row],[Category]]=$Q$11,$R$11,Inventory[[#This Row],[Category]]=$Q$12,$R$12)</f>
        <v>15</v>
      </c>
      <c r="N415" s="44">
        <f>INDEX($Q$9:$R$12,MATCH(Inventory[[#This Row],[Category]],$Q$9:$Q$12,0),2)</f>
        <v>15</v>
      </c>
      <c r="O415" s="45">
        <f>_xlfn.XLOOKUP(Inventory[[#This Row],[Category]],$Q$9:$Q$12,$R$9:$R$12,,0)</f>
        <v>15</v>
      </c>
      <c r="P415" s="34" t="b">
        <f t="shared" si="6"/>
        <v>1</v>
      </c>
      <c r="Q415" s="37"/>
      <c r="R415" s="48"/>
      <c r="S415" s="37"/>
      <c r="U415" s="34"/>
      <c r="V415" s="37"/>
      <c r="AF415" s="46">
        <v>21995</v>
      </c>
    </row>
    <row r="416" spans="1:32" x14ac:dyDescent="0.3">
      <c r="A416" s="38" t="s">
        <v>416</v>
      </c>
      <c r="B416" s="39" t="s">
        <v>417</v>
      </c>
      <c r="C416" s="40" t="s">
        <v>29</v>
      </c>
      <c r="D416" s="40">
        <v>28</v>
      </c>
      <c r="E416" s="40" t="s">
        <v>22</v>
      </c>
      <c r="F416" s="41" t="s">
        <v>25</v>
      </c>
      <c r="G416" s="42">
        <v>1674.75</v>
      </c>
      <c r="H416" s="43">
        <f>IF(Inventory[[#This Row],[Premium?]]="Y",Inventory[[#This Row],[Cost Price]]*1.25,Inventory[[#This Row],[Cost Price]]*1.18)</f>
        <v>2093.4375</v>
      </c>
      <c r="I416" s="43" t="b">
        <f>Inventory[[#This Row],[Num In Stock]]&lt;$S$5</f>
        <v>0</v>
      </c>
      <c r="J416" s="43" t="str">
        <f>IF(Inventory[[#This Row],[Num In Stock]]&lt;$S$5,"YES","NO")</f>
        <v>NO</v>
      </c>
      <c r="K416" s="44" t="b">
        <f>AND(Inventory[[#This Row],[Num In Stock]]&lt;$S$5,Inventory[[#This Row],[On Backorder]]&lt;&gt;"Y")</f>
        <v>0</v>
      </c>
      <c r="L416" s="44" t="str">
        <f>IF(Inventory[[#This Row],[Num In Stock]]&lt;$S$5,IF(Inventory[[#This Row],[On Backorder]]="Y","","YES"),"")</f>
        <v/>
      </c>
      <c r="M416" s="44" cm="1">
        <f t="array" ref="M416">_xlfn.IFS(Inventory[[#This Row],[Category]]=$Q$9,$R$9,Inventory[[#This Row],[Category]]=$Q$10,$R$10,Inventory[[#This Row],[Category]]=$Q$11,$R$11,Inventory[[#This Row],[Category]]=$Q$12,$R$12)</f>
        <v>35</v>
      </c>
      <c r="N416" s="44">
        <f>INDEX($Q$9:$R$12,MATCH(Inventory[[#This Row],[Category]],$Q$9:$Q$12,0),2)</f>
        <v>35</v>
      </c>
      <c r="O416" s="45">
        <f>_xlfn.XLOOKUP(Inventory[[#This Row],[Category]],$Q$9:$Q$12,$R$9:$R$12,,0)</f>
        <v>35</v>
      </c>
      <c r="P416" s="34" t="b">
        <f t="shared" si="6"/>
        <v>1</v>
      </c>
      <c r="Q416" s="37"/>
      <c r="R416" s="48"/>
      <c r="S416" s="37"/>
      <c r="U416" s="34"/>
      <c r="V416" s="37"/>
      <c r="AF416" s="46">
        <v>21995</v>
      </c>
    </row>
    <row r="417" spans="1:32" x14ac:dyDescent="0.3">
      <c r="A417" s="38" t="s">
        <v>408</v>
      </c>
      <c r="B417" s="39" t="s">
        <v>409</v>
      </c>
      <c r="C417" s="40" t="s">
        <v>28</v>
      </c>
      <c r="D417" s="40">
        <v>24</v>
      </c>
      <c r="E417" s="40" t="s">
        <v>22</v>
      </c>
      <c r="F417" s="41" t="s">
        <v>22</v>
      </c>
      <c r="G417" s="42">
        <v>2882.25</v>
      </c>
      <c r="H417" s="43">
        <f>IF(Inventory[[#This Row],[Premium?]]="Y",Inventory[[#This Row],[Cost Price]]*1.25,Inventory[[#This Row],[Cost Price]]*1.18)</f>
        <v>3401.0549999999998</v>
      </c>
      <c r="I417" s="43" t="b">
        <f>Inventory[[#This Row],[Num In Stock]]&lt;$S$5</f>
        <v>0</v>
      </c>
      <c r="J417" s="43" t="str">
        <f>IF(Inventory[[#This Row],[Num In Stock]]&lt;$S$5,"YES","NO")</f>
        <v>NO</v>
      </c>
      <c r="K417" s="44" t="b">
        <f>AND(Inventory[[#This Row],[Num In Stock]]&lt;$S$5,Inventory[[#This Row],[On Backorder]]&lt;&gt;"Y")</f>
        <v>0</v>
      </c>
      <c r="L417" s="44" t="str">
        <f>IF(Inventory[[#This Row],[Num In Stock]]&lt;$S$5,IF(Inventory[[#This Row],[On Backorder]]="Y","","YES"),"")</f>
        <v/>
      </c>
      <c r="M417" s="44" cm="1">
        <f t="array" ref="M417">_xlfn.IFS(Inventory[[#This Row],[Category]]=$Q$9,$R$9,Inventory[[#This Row],[Category]]=$Q$10,$R$10,Inventory[[#This Row],[Category]]=$Q$11,$R$11,Inventory[[#This Row],[Category]]=$Q$12,$R$12)</f>
        <v>25</v>
      </c>
      <c r="N417" s="44">
        <f>INDEX($Q$9:$R$12,MATCH(Inventory[[#This Row],[Category]],$Q$9:$Q$12,0),2)</f>
        <v>25</v>
      </c>
      <c r="O417" s="45">
        <f>_xlfn.XLOOKUP(Inventory[[#This Row],[Category]],$Q$9:$Q$12,$R$9:$R$12,,0)</f>
        <v>25</v>
      </c>
      <c r="P417" s="34" t="b">
        <f t="shared" si="6"/>
        <v>1</v>
      </c>
      <c r="Q417" s="37"/>
      <c r="R417" s="48"/>
      <c r="S417" s="37"/>
      <c r="U417" s="34"/>
      <c r="V417" s="37"/>
      <c r="AF417" s="46">
        <v>21995</v>
      </c>
    </row>
    <row r="418" spans="1:32" x14ac:dyDescent="0.3">
      <c r="A418" s="38" t="s">
        <v>206</v>
      </c>
      <c r="B418" s="39" t="s">
        <v>207</v>
      </c>
      <c r="C418" s="40" t="s">
        <v>29</v>
      </c>
      <c r="D418" s="40">
        <v>19</v>
      </c>
      <c r="E418" s="40" t="s">
        <v>22</v>
      </c>
      <c r="F418" s="41" t="s">
        <v>22</v>
      </c>
      <c r="G418" s="42">
        <v>1510.5</v>
      </c>
      <c r="H418" s="43">
        <f>IF(Inventory[[#This Row],[Premium?]]="Y",Inventory[[#This Row],[Cost Price]]*1.25,Inventory[[#This Row],[Cost Price]]*1.18)</f>
        <v>1782.3899999999999</v>
      </c>
      <c r="I418" s="43" t="b">
        <f>Inventory[[#This Row],[Num In Stock]]&lt;$S$5</f>
        <v>0</v>
      </c>
      <c r="J418" s="43" t="str">
        <f>IF(Inventory[[#This Row],[Num In Stock]]&lt;$S$5,"YES","NO")</f>
        <v>NO</v>
      </c>
      <c r="K418" s="44" t="b">
        <f>AND(Inventory[[#This Row],[Num In Stock]]&lt;$S$5,Inventory[[#This Row],[On Backorder]]&lt;&gt;"Y")</f>
        <v>0</v>
      </c>
      <c r="L418" s="44" t="str">
        <f>IF(Inventory[[#This Row],[Num In Stock]]&lt;$S$5,IF(Inventory[[#This Row],[On Backorder]]="Y","","YES"),"")</f>
        <v/>
      </c>
      <c r="M418" s="44" cm="1">
        <f t="array" ref="M418">_xlfn.IFS(Inventory[[#This Row],[Category]]=$Q$9,$R$9,Inventory[[#This Row],[Category]]=$Q$10,$R$10,Inventory[[#This Row],[Category]]=$Q$11,$R$11,Inventory[[#This Row],[Category]]=$Q$12,$R$12)</f>
        <v>35</v>
      </c>
      <c r="N418" s="44">
        <f>INDEX($Q$9:$R$12,MATCH(Inventory[[#This Row],[Category]],$Q$9:$Q$12,0),2)</f>
        <v>35</v>
      </c>
      <c r="O418" s="45">
        <f>_xlfn.XLOOKUP(Inventory[[#This Row],[Category]],$Q$9:$Q$12,$R$9:$R$12,,0)</f>
        <v>35</v>
      </c>
      <c r="P418" s="34" t="b">
        <f t="shared" si="6"/>
        <v>1</v>
      </c>
      <c r="Q418" s="37"/>
      <c r="R418" s="48"/>
      <c r="S418" s="37"/>
      <c r="U418" s="34"/>
      <c r="V418" s="37"/>
      <c r="AF418" s="46">
        <v>21995</v>
      </c>
    </row>
    <row r="419" spans="1:32" x14ac:dyDescent="0.3">
      <c r="A419" s="55" t="s">
        <v>978</v>
      </c>
      <c r="B419" s="54" t="s">
        <v>979</v>
      </c>
      <c r="C419" s="40" t="s">
        <v>28</v>
      </c>
      <c r="D419" s="40">
        <v>3</v>
      </c>
      <c r="E419" s="40" t="s">
        <v>25</v>
      </c>
      <c r="F419" s="41" t="s">
        <v>22</v>
      </c>
      <c r="G419" s="42">
        <v>3360.9</v>
      </c>
      <c r="H419" s="43">
        <f>IF(Inventory[[#This Row],[Premium?]]="Y",Inventory[[#This Row],[Cost Price]]*1.25,Inventory[[#This Row],[Cost Price]]*1.18)</f>
        <v>3965.8620000000001</v>
      </c>
      <c r="I419" s="43" t="b">
        <f>Inventory[[#This Row],[Num In Stock]]&lt;$S$5</f>
        <v>1</v>
      </c>
      <c r="J419" s="43" t="str">
        <f>IF(Inventory[[#This Row],[Num In Stock]]&lt;$S$5,"YES","NO")</f>
        <v>YES</v>
      </c>
      <c r="K419" s="44" t="b">
        <f>AND(Inventory[[#This Row],[Num In Stock]]&lt;$S$5,Inventory[[#This Row],[On Backorder]]&lt;&gt;"Y")</f>
        <v>0</v>
      </c>
      <c r="L419" s="44" t="str">
        <f>IF(Inventory[[#This Row],[Num In Stock]]&lt;$S$5,IF(Inventory[[#This Row],[On Backorder]]="Y","","YES"),"")</f>
        <v/>
      </c>
      <c r="M419" s="44" cm="1">
        <f t="array" ref="M419">_xlfn.IFS(Inventory[[#This Row],[Category]]=$Q$9,$R$9,Inventory[[#This Row],[Category]]=$Q$10,$R$10,Inventory[[#This Row],[Category]]=$Q$11,$R$11,Inventory[[#This Row],[Category]]=$Q$12,$R$12)</f>
        <v>25</v>
      </c>
      <c r="N419" s="44">
        <f>INDEX($Q$9:$R$12,MATCH(Inventory[[#This Row],[Category]],$Q$9:$Q$12,0),2)</f>
        <v>25</v>
      </c>
      <c r="O419" s="45">
        <f>_xlfn.XLOOKUP(Inventory[[#This Row],[Category]],$Q$9:$Q$12,$R$9:$R$12,,0)</f>
        <v>25</v>
      </c>
      <c r="P419" s="34" t="b">
        <f t="shared" si="6"/>
        <v>1</v>
      </c>
      <c r="Q419" s="37"/>
      <c r="R419" s="48"/>
      <c r="S419" s="37"/>
      <c r="U419" s="34"/>
      <c r="V419" s="37"/>
      <c r="AF419" s="46">
        <v>21995</v>
      </c>
    </row>
    <row r="420" spans="1:32" x14ac:dyDescent="0.3">
      <c r="A420" s="38" t="s">
        <v>980</v>
      </c>
      <c r="B420" s="39" t="s">
        <v>981</v>
      </c>
      <c r="C420" s="40" t="s">
        <v>29</v>
      </c>
      <c r="D420" s="40">
        <v>25</v>
      </c>
      <c r="E420" s="40" t="s">
        <v>22</v>
      </c>
      <c r="F420" s="41" t="s">
        <v>22</v>
      </c>
      <c r="G420" s="42">
        <v>1710.8</v>
      </c>
      <c r="H420" s="43">
        <f>IF(Inventory[[#This Row],[Premium?]]="Y",Inventory[[#This Row],[Cost Price]]*1.25,Inventory[[#This Row],[Cost Price]]*1.18)</f>
        <v>2018.7439999999999</v>
      </c>
      <c r="I420" s="43" t="b">
        <f>Inventory[[#This Row],[Num In Stock]]&lt;$S$5</f>
        <v>0</v>
      </c>
      <c r="J420" s="43" t="str">
        <f>IF(Inventory[[#This Row],[Num In Stock]]&lt;$S$5,"YES","NO")</f>
        <v>NO</v>
      </c>
      <c r="K420" s="44" t="b">
        <f>AND(Inventory[[#This Row],[Num In Stock]]&lt;$S$5,Inventory[[#This Row],[On Backorder]]&lt;&gt;"Y")</f>
        <v>0</v>
      </c>
      <c r="L420" s="44" t="str">
        <f>IF(Inventory[[#This Row],[Num In Stock]]&lt;$S$5,IF(Inventory[[#This Row],[On Backorder]]="Y","","YES"),"")</f>
        <v/>
      </c>
      <c r="M420" s="44" cm="1">
        <f t="array" ref="M420">_xlfn.IFS(Inventory[[#This Row],[Category]]=$Q$9,$R$9,Inventory[[#This Row],[Category]]=$Q$10,$R$10,Inventory[[#This Row],[Category]]=$Q$11,$R$11,Inventory[[#This Row],[Category]]=$Q$12,$R$12)</f>
        <v>35</v>
      </c>
      <c r="N420" s="44">
        <f>INDEX($Q$9:$R$12,MATCH(Inventory[[#This Row],[Category]],$Q$9:$Q$12,0),2)</f>
        <v>35</v>
      </c>
      <c r="O420" s="45">
        <f>_xlfn.XLOOKUP(Inventory[[#This Row],[Category]],$Q$9:$Q$12,$R$9:$R$12,,0)</f>
        <v>35</v>
      </c>
      <c r="P420" s="34" t="b">
        <f t="shared" si="6"/>
        <v>1</v>
      </c>
      <c r="Q420" s="37"/>
      <c r="R420" s="48"/>
      <c r="S420" s="37"/>
      <c r="U420" s="34"/>
      <c r="V420" s="37"/>
      <c r="AF420" s="46">
        <v>21995</v>
      </c>
    </row>
    <row r="421" spans="1:32" x14ac:dyDescent="0.3">
      <c r="A421" s="38" t="s">
        <v>520</v>
      </c>
      <c r="B421" s="39" t="s">
        <v>521</v>
      </c>
      <c r="C421" s="40" t="s">
        <v>29</v>
      </c>
      <c r="D421" s="40">
        <v>17</v>
      </c>
      <c r="E421" s="40" t="s">
        <v>22</v>
      </c>
      <c r="F421" s="41" t="s">
        <v>22</v>
      </c>
      <c r="G421" s="42">
        <v>1496.25</v>
      </c>
      <c r="H421" s="43">
        <f>IF(Inventory[[#This Row],[Premium?]]="Y",Inventory[[#This Row],[Cost Price]]*1.25,Inventory[[#This Row],[Cost Price]]*1.18)</f>
        <v>1765.5749999999998</v>
      </c>
      <c r="I421" s="43" t="b">
        <f>Inventory[[#This Row],[Num In Stock]]&lt;$S$5</f>
        <v>0</v>
      </c>
      <c r="J421" s="43" t="str">
        <f>IF(Inventory[[#This Row],[Num In Stock]]&lt;$S$5,"YES","NO")</f>
        <v>NO</v>
      </c>
      <c r="K421" s="44" t="b">
        <f>AND(Inventory[[#This Row],[Num In Stock]]&lt;$S$5,Inventory[[#This Row],[On Backorder]]&lt;&gt;"Y")</f>
        <v>0</v>
      </c>
      <c r="L421" s="44" t="str">
        <f>IF(Inventory[[#This Row],[Num In Stock]]&lt;$S$5,IF(Inventory[[#This Row],[On Backorder]]="Y","","YES"),"")</f>
        <v/>
      </c>
      <c r="M421" s="44" cm="1">
        <f t="array" ref="M421">_xlfn.IFS(Inventory[[#This Row],[Category]]=$Q$9,$R$9,Inventory[[#This Row],[Category]]=$Q$10,$R$10,Inventory[[#This Row],[Category]]=$Q$11,$R$11,Inventory[[#This Row],[Category]]=$Q$12,$R$12)</f>
        <v>35</v>
      </c>
      <c r="N421" s="44">
        <f>INDEX($Q$9:$R$12,MATCH(Inventory[[#This Row],[Category]],$Q$9:$Q$12,0),2)</f>
        <v>35</v>
      </c>
      <c r="O421" s="45">
        <f>_xlfn.XLOOKUP(Inventory[[#This Row],[Category]],$Q$9:$Q$12,$R$9:$R$12,,0)</f>
        <v>35</v>
      </c>
      <c r="P421" s="34" t="b">
        <f t="shared" si="6"/>
        <v>1</v>
      </c>
      <c r="Q421" s="37"/>
      <c r="R421" s="48"/>
      <c r="S421" s="37"/>
      <c r="U421" s="34"/>
      <c r="V421" s="37"/>
      <c r="AF421" s="46">
        <v>21995</v>
      </c>
    </row>
    <row r="422" spans="1:32" x14ac:dyDescent="0.3">
      <c r="A422" s="55" t="s">
        <v>360</v>
      </c>
      <c r="B422" s="39" t="s">
        <v>361</v>
      </c>
      <c r="C422" s="40" t="s">
        <v>28</v>
      </c>
      <c r="D422" s="40">
        <v>9</v>
      </c>
      <c r="E422" s="40" t="s">
        <v>25</v>
      </c>
      <c r="F422" s="41" t="s">
        <v>22</v>
      </c>
      <c r="G422" s="42">
        <v>2093.5</v>
      </c>
      <c r="H422" s="43">
        <f>IF(Inventory[[#This Row],[Premium?]]="Y",Inventory[[#This Row],[Cost Price]]*1.25,Inventory[[#This Row],[Cost Price]]*1.18)</f>
        <v>2470.33</v>
      </c>
      <c r="I422" s="43" t="b">
        <f>Inventory[[#This Row],[Num In Stock]]&lt;$S$5</f>
        <v>1</v>
      </c>
      <c r="J422" s="43" t="str">
        <f>IF(Inventory[[#This Row],[Num In Stock]]&lt;$S$5,"YES","NO")</f>
        <v>YES</v>
      </c>
      <c r="K422" s="44" t="b">
        <f>AND(Inventory[[#This Row],[Num In Stock]]&lt;$S$5,Inventory[[#This Row],[On Backorder]]&lt;&gt;"Y")</f>
        <v>0</v>
      </c>
      <c r="L422" s="44" t="str">
        <f>IF(Inventory[[#This Row],[Num In Stock]]&lt;$S$5,IF(Inventory[[#This Row],[On Backorder]]="Y","","YES"),"")</f>
        <v/>
      </c>
      <c r="M422" s="44" cm="1">
        <f t="array" ref="M422">_xlfn.IFS(Inventory[[#This Row],[Category]]=$Q$9,$R$9,Inventory[[#This Row],[Category]]=$Q$10,$R$10,Inventory[[#This Row],[Category]]=$Q$11,$R$11,Inventory[[#This Row],[Category]]=$Q$12,$R$12)</f>
        <v>25</v>
      </c>
      <c r="N422" s="44">
        <f>INDEX($Q$9:$R$12,MATCH(Inventory[[#This Row],[Category]],$Q$9:$Q$12,0),2)</f>
        <v>25</v>
      </c>
      <c r="O422" s="45">
        <f>_xlfn.XLOOKUP(Inventory[[#This Row],[Category]],$Q$9:$Q$12,$R$9:$R$12,,0)</f>
        <v>25</v>
      </c>
      <c r="P422" s="34" t="b">
        <f t="shared" si="6"/>
        <v>1</v>
      </c>
      <c r="Q422" s="37"/>
      <c r="R422" s="48"/>
      <c r="S422" s="37"/>
      <c r="U422" s="34"/>
      <c r="V422" s="37"/>
      <c r="AF422" s="46">
        <v>21995</v>
      </c>
    </row>
    <row r="423" spans="1:32" x14ac:dyDescent="0.3">
      <c r="A423" s="53" t="s">
        <v>356</v>
      </c>
      <c r="B423" s="59" t="s">
        <v>357</v>
      </c>
      <c r="C423" s="40" t="s">
        <v>28</v>
      </c>
      <c r="D423" s="40">
        <v>4</v>
      </c>
      <c r="E423" s="40" t="s">
        <v>22</v>
      </c>
      <c r="F423" s="41" t="s">
        <v>25</v>
      </c>
      <c r="G423" s="42">
        <v>2034.25</v>
      </c>
      <c r="H423" s="43">
        <f>IF(Inventory[[#This Row],[Premium?]]="Y",Inventory[[#This Row],[Cost Price]]*1.25,Inventory[[#This Row],[Cost Price]]*1.18)</f>
        <v>2542.8125</v>
      </c>
      <c r="I423" s="43" t="b">
        <f>Inventory[[#This Row],[Num In Stock]]&lt;$S$5</f>
        <v>1</v>
      </c>
      <c r="J423" s="43" t="str">
        <f>IF(Inventory[[#This Row],[Num In Stock]]&lt;$S$5,"YES","NO")</f>
        <v>YES</v>
      </c>
      <c r="K423" s="44" t="b">
        <f>AND(Inventory[[#This Row],[Num In Stock]]&lt;$S$5,Inventory[[#This Row],[On Backorder]]&lt;&gt;"Y")</f>
        <v>1</v>
      </c>
      <c r="L423" s="44" t="str">
        <f>IF(Inventory[[#This Row],[Num In Stock]]&lt;$S$5,IF(Inventory[[#This Row],[On Backorder]]="Y","","YES"),"")</f>
        <v>YES</v>
      </c>
      <c r="M423" s="44" cm="1">
        <f t="array" ref="M423">_xlfn.IFS(Inventory[[#This Row],[Category]]=$Q$9,$R$9,Inventory[[#This Row],[Category]]=$Q$10,$R$10,Inventory[[#This Row],[Category]]=$Q$11,$R$11,Inventory[[#This Row],[Category]]=$Q$12,$R$12)</f>
        <v>25</v>
      </c>
      <c r="N423" s="44">
        <f>INDEX($Q$9:$R$12,MATCH(Inventory[[#This Row],[Category]],$Q$9:$Q$12,0),2)</f>
        <v>25</v>
      </c>
      <c r="O423" s="45">
        <f>_xlfn.XLOOKUP(Inventory[[#This Row],[Category]],$Q$9:$Q$12,$R$9:$R$12,,0)</f>
        <v>25</v>
      </c>
      <c r="P423" s="34" t="b">
        <f t="shared" si="6"/>
        <v>1</v>
      </c>
      <c r="Q423" s="37"/>
      <c r="R423" s="48"/>
      <c r="S423" s="37"/>
      <c r="U423" s="34"/>
      <c r="V423" s="37"/>
      <c r="AF423" s="46">
        <v>21995</v>
      </c>
    </row>
    <row r="424" spans="1:32" x14ac:dyDescent="0.3">
      <c r="A424" s="53" t="s">
        <v>354</v>
      </c>
      <c r="B424" s="59" t="s">
        <v>355</v>
      </c>
      <c r="C424" s="40" t="s">
        <v>29</v>
      </c>
      <c r="D424" s="40">
        <v>15</v>
      </c>
      <c r="E424" s="40" t="s">
        <v>22</v>
      </c>
      <c r="F424" s="41" t="s">
        <v>25</v>
      </c>
      <c r="G424" s="42">
        <v>1760.15</v>
      </c>
      <c r="H424" s="43">
        <f>IF(Inventory[[#This Row],[Premium?]]="Y",Inventory[[#This Row],[Cost Price]]*1.25,Inventory[[#This Row],[Cost Price]]*1.18)</f>
        <v>2200.1875</v>
      </c>
      <c r="I424" s="43" t="b">
        <f>Inventory[[#This Row],[Num In Stock]]&lt;$S$5</f>
        <v>0</v>
      </c>
      <c r="J424" s="43" t="str">
        <f>IF(Inventory[[#This Row],[Num In Stock]]&lt;$S$5,"YES","NO")</f>
        <v>NO</v>
      </c>
      <c r="K424" s="44" t="b">
        <f>AND(Inventory[[#This Row],[Num In Stock]]&lt;$S$5,Inventory[[#This Row],[On Backorder]]&lt;&gt;"Y")</f>
        <v>0</v>
      </c>
      <c r="L424" s="44" t="str">
        <f>IF(Inventory[[#This Row],[Num In Stock]]&lt;$S$5,IF(Inventory[[#This Row],[On Backorder]]="Y","","YES"),"")</f>
        <v/>
      </c>
      <c r="M424" s="44" cm="1">
        <f t="array" ref="M424">_xlfn.IFS(Inventory[[#This Row],[Category]]=$Q$9,$R$9,Inventory[[#This Row],[Category]]=$Q$10,$R$10,Inventory[[#This Row],[Category]]=$Q$11,$R$11,Inventory[[#This Row],[Category]]=$Q$12,$R$12)</f>
        <v>35</v>
      </c>
      <c r="N424" s="44">
        <f>INDEX($Q$9:$R$12,MATCH(Inventory[[#This Row],[Category]],$Q$9:$Q$12,0),2)</f>
        <v>35</v>
      </c>
      <c r="O424" s="45">
        <f>_xlfn.XLOOKUP(Inventory[[#This Row],[Category]],$Q$9:$Q$12,$R$9:$R$12,,0)</f>
        <v>35</v>
      </c>
      <c r="P424" s="34" t="b">
        <f t="shared" si="6"/>
        <v>1</v>
      </c>
      <c r="Q424" s="37"/>
      <c r="R424" s="48"/>
      <c r="S424" s="37"/>
      <c r="U424" s="34"/>
      <c r="V424" s="37"/>
      <c r="AF424" s="46">
        <v>21995</v>
      </c>
    </row>
    <row r="425" spans="1:32" x14ac:dyDescent="0.3">
      <c r="A425" s="38" t="s">
        <v>462</v>
      </c>
      <c r="B425" s="39" t="s">
        <v>463</v>
      </c>
      <c r="C425" s="40" t="s">
        <v>28</v>
      </c>
      <c r="D425" s="40">
        <v>23</v>
      </c>
      <c r="E425" s="40" t="s">
        <v>22</v>
      </c>
      <c r="F425" s="41" t="s">
        <v>25</v>
      </c>
      <c r="G425" s="42">
        <v>2562.65</v>
      </c>
      <c r="H425" s="43">
        <f>IF(Inventory[[#This Row],[Premium?]]="Y",Inventory[[#This Row],[Cost Price]]*1.25,Inventory[[#This Row],[Cost Price]]*1.18)</f>
        <v>3203.3125</v>
      </c>
      <c r="I425" s="43" t="b">
        <f>Inventory[[#This Row],[Num In Stock]]&lt;$S$5</f>
        <v>0</v>
      </c>
      <c r="J425" s="43" t="str">
        <f>IF(Inventory[[#This Row],[Num In Stock]]&lt;$S$5,"YES","NO")</f>
        <v>NO</v>
      </c>
      <c r="K425" s="44" t="b">
        <f>AND(Inventory[[#This Row],[Num In Stock]]&lt;$S$5,Inventory[[#This Row],[On Backorder]]&lt;&gt;"Y")</f>
        <v>0</v>
      </c>
      <c r="L425" s="44" t="str">
        <f>IF(Inventory[[#This Row],[Num In Stock]]&lt;$S$5,IF(Inventory[[#This Row],[On Backorder]]="Y","","YES"),"")</f>
        <v/>
      </c>
      <c r="M425" s="44" cm="1">
        <f t="array" ref="M425">_xlfn.IFS(Inventory[[#This Row],[Category]]=$Q$9,$R$9,Inventory[[#This Row],[Category]]=$Q$10,$R$10,Inventory[[#This Row],[Category]]=$Q$11,$R$11,Inventory[[#This Row],[Category]]=$Q$12,$R$12)</f>
        <v>25</v>
      </c>
      <c r="N425" s="44">
        <f>INDEX($Q$9:$R$12,MATCH(Inventory[[#This Row],[Category]],$Q$9:$Q$12,0),2)</f>
        <v>25</v>
      </c>
      <c r="O425" s="45">
        <f>_xlfn.XLOOKUP(Inventory[[#This Row],[Category]],$Q$9:$Q$12,$R$9:$R$12,,0)</f>
        <v>25</v>
      </c>
      <c r="P425" s="34" t="b">
        <f t="shared" si="6"/>
        <v>1</v>
      </c>
      <c r="Q425" s="37"/>
      <c r="R425" s="48"/>
      <c r="S425" s="37"/>
      <c r="U425" s="34"/>
      <c r="V425" s="37"/>
      <c r="AF425" s="46">
        <v>21995</v>
      </c>
    </row>
    <row r="426" spans="1:32" x14ac:dyDescent="0.3">
      <c r="A426" s="38" t="s">
        <v>988</v>
      </c>
      <c r="B426" s="39" t="s">
        <v>989</v>
      </c>
      <c r="C426" s="40" t="s">
        <v>28</v>
      </c>
      <c r="D426" s="40">
        <v>22</v>
      </c>
      <c r="E426" s="40" t="s">
        <v>22</v>
      </c>
      <c r="F426" s="41" t="s">
        <v>25</v>
      </c>
      <c r="G426" s="42">
        <v>2054</v>
      </c>
      <c r="H426" s="43">
        <f>IF(Inventory[[#This Row],[Premium?]]="Y",Inventory[[#This Row],[Cost Price]]*1.25,Inventory[[#This Row],[Cost Price]]*1.18)</f>
        <v>2567.5</v>
      </c>
      <c r="I426" s="43" t="b">
        <f>Inventory[[#This Row],[Num In Stock]]&lt;$S$5</f>
        <v>0</v>
      </c>
      <c r="J426" s="43" t="str">
        <f>IF(Inventory[[#This Row],[Num In Stock]]&lt;$S$5,"YES","NO")</f>
        <v>NO</v>
      </c>
      <c r="K426" s="44" t="b">
        <f>AND(Inventory[[#This Row],[Num In Stock]]&lt;$S$5,Inventory[[#This Row],[On Backorder]]&lt;&gt;"Y")</f>
        <v>0</v>
      </c>
      <c r="L426" s="44" t="str">
        <f>IF(Inventory[[#This Row],[Num In Stock]]&lt;$S$5,IF(Inventory[[#This Row],[On Backorder]]="Y","","YES"),"")</f>
        <v/>
      </c>
      <c r="M426" s="44" cm="1">
        <f t="array" ref="M426">_xlfn.IFS(Inventory[[#This Row],[Category]]=$Q$9,$R$9,Inventory[[#This Row],[Category]]=$Q$10,$R$10,Inventory[[#This Row],[Category]]=$Q$11,$R$11,Inventory[[#This Row],[Category]]=$Q$12,$R$12)</f>
        <v>25</v>
      </c>
      <c r="N426" s="44">
        <f>INDEX($Q$9:$R$12,MATCH(Inventory[[#This Row],[Category]],$Q$9:$Q$12,0),2)</f>
        <v>25</v>
      </c>
      <c r="O426" s="45">
        <f>_xlfn.XLOOKUP(Inventory[[#This Row],[Category]],$Q$9:$Q$12,$R$9:$R$12,,0)</f>
        <v>25</v>
      </c>
      <c r="P426" s="34" t="b">
        <f t="shared" si="6"/>
        <v>1</v>
      </c>
      <c r="Q426" s="37"/>
      <c r="R426" s="48"/>
      <c r="S426" s="37"/>
      <c r="U426" s="34"/>
      <c r="V426" s="37"/>
      <c r="AF426" s="46">
        <v>21995</v>
      </c>
    </row>
    <row r="427" spans="1:32" x14ac:dyDescent="0.3">
      <c r="A427" s="38" t="s">
        <v>990</v>
      </c>
      <c r="B427" s="39" t="s">
        <v>991</v>
      </c>
      <c r="C427" s="40" t="s">
        <v>28</v>
      </c>
      <c r="D427" s="40">
        <v>31</v>
      </c>
      <c r="E427" s="40" t="s">
        <v>22</v>
      </c>
      <c r="F427" s="41" t="s">
        <v>25</v>
      </c>
      <c r="G427" s="42">
        <v>2034.25</v>
      </c>
      <c r="H427" s="43">
        <f>IF(Inventory[[#This Row],[Premium?]]="Y",Inventory[[#This Row],[Cost Price]]*1.25,Inventory[[#This Row],[Cost Price]]*1.18)</f>
        <v>2542.8125</v>
      </c>
      <c r="I427" s="43" t="b">
        <f>Inventory[[#This Row],[Num In Stock]]&lt;$S$5</f>
        <v>0</v>
      </c>
      <c r="J427" s="43" t="str">
        <f>IF(Inventory[[#This Row],[Num In Stock]]&lt;$S$5,"YES","NO")</f>
        <v>NO</v>
      </c>
      <c r="K427" s="44" t="b">
        <f>AND(Inventory[[#This Row],[Num In Stock]]&lt;$S$5,Inventory[[#This Row],[On Backorder]]&lt;&gt;"Y")</f>
        <v>0</v>
      </c>
      <c r="L427" s="44" t="str">
        <f>IF(Inventory[[#This Row],[Num In Stock]]&lt;$S$5,IF(Inventory[[#This Row],[On Backorder]]="Y","","YES"),"")</f>
        <v/>
      </c>
      <c r="M427" s="44" cm="1">
        <f t="array" ref="M427">_xlfn.IFS(Inventory[[#This Row],[Category]]=$Q$9,$R$9,Inventory[[#This Row],[Category]]=$Q$10,$R$10,Inventory[[#This Row],[Category]]=$Q$11,$R$11,Inventory[[#This Row],[Category]]=$Q$12,$R$12)</f>
        <v>25</v>
      </c>
      <c r="N427" s="44">
        <f>INDEX($Q$9:$R$12,MATCH(Inventory[[#This Row],[Category]],$Q$9:$Q$12,0),2)</f>
        <v>25</v>
      </c>
      <c r="O427" s="45">
        <f>_xlfn.XLOOKUP(Inventory[[#This Row],[Category]],$Q$9:$Q$12,$R$9:$R$12,,0)</f>
        <v>25</v>
      </c>
      <c r="P427" s="34" t="b">
        <f t="shared" si="6"/>
        <v>1</v>
      </c>
      <c r="Q427" s="37"/>
      <c r="R427" s="48"/>
      <c r="S427" s="37"/>
      <c r="U427" s="34"/>
      <c r="V427" s="37"/>
      <c r="AF427" s="46">
        <v>21995</v>
      </c>
    </row>
    <row r="428" spans="1:32" x14ac:dyDescent="0.3">
      <c r="A428" s="38" t="s">
        <v>986</v>
      </c>
      <c r="B428" s="39" t="s">
        <v>987</v>
      </c>
      <c r="C428" s="40" t="s">
        <v>29</v>
      </c>
      <c r="D428" s="40">
        <v>24</v>
      </c>
      <c r="E428" s="40" t="s">
        <v>22</v>
      </c>
      <c r="F428" s="41" t="s">
        <v>25</v>
      </c>
      <c r="G428" s="42">
        <v>1727.25</v>
      </c>
      <c r="H428" s="43">
        <f>IF(Inventory[[#This Row],[Premium?]]="Y",Inventory[[#This Row],[Cost Price]]*1.25,Inventory[[#This Row],[Cost Price]]*1.18)</f>
        <v>2159.0625</v>
      </c>
      <c r="I428" s="43" t="b">
        <f>Inventory[[#This Row],[Num In Stock]]&lt;$S$5</f>
        <v>0</v>
      </c>
      <c r="J428" s="43" t="str">
        <f>IF(Inventory[[#This Row],[Num In Stock]]&lt;$S$5,"YES","NO")</f>
        <v>NO</v>
      </c>
      <c r="K428" s="44" t="b">
        <f>AND(Inventory[[#This Row],[Num In Stock]]&lt;$S$5,Inventory[[#This Row],[On Backorder]]&lt;&gt;"Y")</f>
        <v>0</v>
      </c>
      <c r="L428" s="44" t="str">
        <f>IF(Inventory[[#This Row],[Num In Stock]]&lt;$S$5,IF(Inventory[[#This Row],[On Backorder]]="Y","","YES"),"")</f>
        <v/>
      </c>
      <c r="M428" s="44" cm="1">
        <f t="array" ref="M428">_xlfn.IFS(Inventory[[#This Row],[Category]]=$Q$9,$R$9,Inventory[[#This Row],[Category]]=$Q$10,$R$10,Inventory[[#This Row],[Category]]=$Q$11,$R$11,Inventory[[#This Row],[Category]]=$Q$12,$R$12)</f>
        <v>35</v>
      </c>
      <c r="N428" s="44">
        <f>INDEX($Q$9:$R$12,MATCH(Inventory[[#This Row],[Category]],$Q$9:$Q$12,0),2)</f>
        <v>35</v>
      </c>
      <c r="O428" s="45">
        <f>_xlfn.XLOOKUP(Inventory[[#This Row],[Category]],$Q$9:$Q$12,$R$9:$R$12,,0)</f>
        <v>35</v>
      </c>
      <c r="P428" s="34" t="b">
        <f t="shared" si="6"/>
        <v>1</v>
      </c>
      <c r="Q428" s="37"/>
      <c r="R428" s="48"/>
      <c r="S428" s="37"/>
      <c r="U428" s="34"/>
      <c r="V428" s="37"/>
      <c r="AF428" s="46">
        <v>21995</v>
      </c>
    </row>
    <row r="429" spans="1:32" x14ac:dyDescent="0.3">
      <c r="A429" s="38" t="s">
        <v>992</v>
      </c>
      <c r="B429" s="39" t="s">
        <v>993</v>
      </c>
      <c r="C429" s="40" t="s">
        <v>29</v>
      </c>
      <c r="D429" s="40">
        <v>30</v>
      </c>
      <c r="E429" s="40" t="s">
        <v>22</v>
      </c>
      <c r="F429" s="41" t="s">
        <v>25</v>
      </c>
      <c r="G429" s="42">
        <v>1453.5</v>
      </c>
      <c r="H429" s="43">
        <f>IF(Inventory[[#This Row],[Premium?]]="Y",Inventory[[#This Row],[Cost Price]]*1.25,Inventory[[#This Row],[Cost Price]]*1.18)</f>
        <v>1816.875</v>
      </c>
      <c r="I429" s="43" t="b">
        <f>Inventory[[#This Row],[Num In Stock]]&lt;$S$5</f>
        <v>0</v>
      </c>
      <c r="J429" s="43" t="str">
        <f>IF(Inventory[[#This Row],[Num In Stock]]&lt;$S$5,"YES","NO")</f>
        <v>NO</v>
      </c>
      <c r="K429" s="44" t="b">
        <f>AND(Inventory[[#This Row],[Num In Stock]]&lt;$S$5,Inventory[[#This Row],[On Backorder]]&lt;&gt;"Y")</f>
        <v>0</v>
      </c>
      <c r="L429" s="44" t="str">
        <f>IF(Inventory[[#This Row],[Num In Stock]]&lt;$S$5,IF(Inventory[[#This Row],[On Backorder]]="Y","","YES"),"")</f>
        <v/>
      </c>
      <c r="M429" s="44" cm="1">
        <f t="array" ref="M429">_xlfn.IFS(Inventory[[#This Row],[Category]]=$Q$9,$R$9,Inventory[[#This Row],[Category]]=$Q$10,$R$10,Inventory[[#This Row],[Category]]=$Q$11,$R$11,Inventory[[#This Row],[Category]]=$Q$12,$R$12)</f>
        <v>35</v>
      </c>
      <c r="N429" s="44">
        <f>INDEX($Q$9:$R$12,MATCH(Inventory[[#This Row],[Category]],$Q$9:$Q$12,0),2)</f>
        <v>35</v>
      </c>
      <c r="O429" s="45">
        <f>_xlfn.XLOOKUP(Inventory[[#This Row],[Category]],$Q$9:$Q$12,$R$9:$R$12,,0)</f>
        <v>35</v>
      </c>
      <c r="P429" s="34" t="b">
        <f t="shared" si="6"/>
        <v>1</v>
      </c>
      <c r="Q429" s="37"/>
      <c r="R429" s="48"/>
      <c r="S429" s="37"/>
      <c r="U429" s="34"/>
      <c r="V429" s="37"/>
      <c r="AF429" s="46">
        <v>21995</v>
      </c>
    </row>
    <row r="430" spans="1:32" x14ac:dyDescent="0.3">
      <c r="A430" s="38" t="s">
        <v>984</v>
      </c>
      <c r="B430" s="39" t="s">
        <v>985</v>
      </c>
      <c r="C430" s="40" t="s">
        <v>29</v>
      </c>
      <c r="D430" s="40">
        <v>19</v>
      </c>
      <c r="E430" s="40" t="s">
        <v>22</v>
      </c>
      <c r="F430" s="41" t="s">
        <v>22</v>
      </c>
      <c r="G430" s="42">
        <v>1171.6500000000001</v>
      </c>
      <c r="H430" s="43">
        <f>IF(Inventory[[#This Row],[Premium?]]="Y",Inventory[[#This Row],[Cost Price]]*1.25,Inventory[[#This Row],[Cost Price]]*1.18)</f>
        <v>1382.547</v>
      </c>
      <c r="I430" s="43" t="b">
        <f>Inventory[[#This Row],[Num In Stock]]&lt;$S$5</f>
        <v>0</v>
      </c>
      <c r="J430" s="43" t="str">
        <f>IF(Inventory[[#This Row],[Num In Stock]]&lt;$S$5,"YES","NO")</f>
        <v>NO</v>
      </c>
      <c r="K430" s="44" t="b">
        <f>AND(Inventory[[#This Row],[Num In Stock]]&lt;$S$5,Inventory[[#This Row],[On Backorder]]&lt;&gt;"Y")</f>
        <v>0</v>
      </c>
      <c r="L430" s="44" t="str">
        <f>IF(Inventory[[#This Row],[Num In Stock]]&lt;$S$5,IF(Inventory[[#This Row],[On Backorder]]="Y","","YES"),"")</f>
        <v/>
      </c>
      <c r="M430" s="44" cm="1">
        <f t="array" ref="M430">_xlfn.IFS(Inventory[[#This Row],[Category]]=$Q$9,$R$9,Inventory[[#This Row],[Category]]=$Q$10,$R$10,Inventory[[#This Row],[Category]]=$Q$11,$R$11,Inventory[[#This Row],[Category]]=$Q$12,$R$12)</f>
        <v>35</v>
      </c>
      <c r="N430" s="44">
        <f>INDEX($Q$9:$R$12,MATCH(Inventory[[#This Row],[Category]],$Q$9:$Q$12,0),2)</f>
        <v>35</v>
      </c>
      <c r="O430" s="45">
        <f>_xlfn.XLOOKUP(Inventory[[#This Row],[Category]],$Q$9:$Q$12,$R$9:$R$12,,0)</f>
        <v>35</v>
      </c>
      <c r="P430" s="34" t="b">
        <f t="shared" si="6"/>
        <v>1</v>
      </c>
      <c r="Q430" s="37"/>
      <c r="R430" s="48"/>
      <c r="S430" s="37"/>
      <c r="U430" s="34"/>
      <c r="V430" s="37"/>
      <c r="AF430" s="46">
        <v>21995</v>
      </c>
    </row>
    <row r="431" spans="1:32" x14ac:dyDescent="0.3">
      <c r="A431" s="38" t="s">
        <v>310</v>
      </c>
      <c r="B431" s="39" t="s">
        <v>311</v>
      </c>
      <c r="C431" s="40" t="s">
        <v>29</v>
      </c>
      <c r="D431" s="40">
        <v>5</v>
      </c>
      <c r="E431" s="40" t="s">
        <v>22</v>
      </c>
      <c r="F431" s="41" t="s">
        <v>22</v>
      </c>
      <c r="G431" s="42">
        <v>67.319999999999993</v>
      </c>
      <c r="H431" s="43">
        <f>IF(Inventory[[#This Row],[Premium?]]="Y",Inventory[[#This Row],[Cost Price]]*1.25,Inventory[[#This Row],[Cost Price]]*1.18)</f>
        <v>79.437599999999989</v>
      </c>
      <c r="I431" s="43" t="b">
        <f>Inventory[[#This Row],[Num In Stock]]&lt;$S$5</f>
        <v>1</v>
      </c>
      <c r="J431" s="43" t="str">
        <f>IF(Inventory[[#This Row],[Num In Stock]]&lt;$S$5,"YES","NO")</f>
        <v>YES</v>
      </c>
      <c r="K431" s="44" t="b">
        <f>AND(Inventory[[#This Row],[Num In Stock]]&lt;$S$5,Inventory[[#This Row],[On Backorder]]&lt;&gt;"Y")</f>
        <v>1</v>
      </c>
      <c r="L431" s="44" t="str">
        <f>IF(Inventory[[#This Row],[Num In Stock]]&lt;$S$5,IF(Inventory[[#This Row],[On Backorder]]="Y","","YES"),"")</f>
        <v>YES</v>
      </c>
      <c r="M431" s="44" cm="1">
        <f t="array" ref="M431">_xlfn.IFS(Inventory[[#This Row],[Category]]=$Q$9,$R$9,Inventory[[#This Row],[Category]]=$Q$10,$R$10,Inventory[[#This Row],[Category]]=$Q$11,$R$11,Inventory[[#This Row],[Category]]=$Q$12,$R$12)</f>
        <v>35</v>
      </c>
      <c r="N431" s="44">
        <f>INDEX($Q$9:$R$12,MATCH(Inventory[[#This Row],[Category]],$Q$9:$Q$12,0),2)</f>
        <v>35</v>
      </c>
      <c r="O431" s="45">
        <f>_xlfn.XLOOKUP(Inventory[[#This Row],[Category]],$Q$9:$Q$12,$R$9:$R$12,,0)</f>
        <v>35</v>
      </c>
      <c r="P431" s="34" t="b">
        <f t="shared" si="6"/>
        <v>1</v>
      </c>
      <c r="Q431" s="37"/>
      <c r="R431" s="48"/>
      <c r="S431" s="37"/>
      <c r="U431" s="34"/>
      <c r="V431" s="37"/>
      <c r="AF431" s="46">
        <v>325</v>
      </c>
    </row>
    <row r="432" spans="1:32" x14ac:dyDescent="0.3">
      <c r="A432" s="38" t="s">
        <v>994</v>
      </c>
      <c r="B432" s="39" t="s">
        <v>995</v>
      </c>
      <c r="C432" s="40" t="s">
        <v>28</v>
      </c>
      <c r="D432" s="40">
        <v>29</v>
      </c>
      <c r="E432" s="40" t="s">
        <v>22</v>
      </c>
      <c r="F432" s="41" t="s">
        <v>22</v>
      </c>
      <c r="G432" s="42">
        <v>3459.75</v>
      </c>
      <c r="H432" s="43">
        <f>IF(Inventory[[#This Row],[Premium?]]="Y",Inventory[[#This Row],[Cost Price]]*1.25,Inventory[[#This Row],[Cost Price]]*1.18)</f>
        <v>4082.5049999999997</v>
      </c>
      <c r="I432" s="43" t="b">
        <f>Inventory[[#This Row],[Num In Stock]]&lt;$S$5</f>
        <v>0</v>
      </c>
      <c r="J432" s="43" t="str">
        <f>IF(Inventory[[#This Row],[Num In Stock]]&lt;$S$5,"YES","NO")</f>
        <v>NO</v>
      </c>
      <c r="K432" s="44" t="b">
        <f>AND(Inventory[[#This Row],[Num In Stock]]&lt;$S$5,Inventory[[#This Row],[On Backorder]]&lt;&gt;"Y")</f>
        <v>0</v>
      </c>
      <c r="L432" s="44" t="str">
        <f>IF(Inventory[[#This Row],[Num In Stock]]&lt;$S$5,IF(Inventory[[#This Row],[On Backorder]]="Y","","YES"),"")</f>
        <v/>
      </c>
      <c r="M432" s="44" cm="1">
        <f t="array" ref="M432">_xlfn.IFS(Inventory[[#This Row],[Category]]=$Q$9,$R$9,Inventory[[#This Row],[Category]]=$Q$10,$R$10,Inventory[[#This Row],[Category]]=$Q$11,$R$11,Inventory[[#This Row],[Category]]=$Q$12,$R$12)</f>
        <v>25</v>
      </c>
      <c r="N432" s="44">
        <f>INDEX($Q$9:$R$12,MATCH(Inventory[[#This Row],[Category]],$Q$9:$Q$12,0),2)</f>
        <v>25</v>
      </c>
      <c r="O432" s="45">
        <f>_xlfn.XLOOKUP(Inventory[[#This Row],[Category]],$Q$9:$Q$12,$R$9:$R$12,,0)</f>
        <v>25</v>
      </c>
      <c r="P432" s="34" t="b">
        <f t="shared" si="6"/>
        <v>1</v>
      </c>
      <c r="Q432" s="37"/>
      <c r="R432" s="48"/>
      <c r="S432" s="37"/>
      <c r="U432" s="34"/>
      <c r="V432" s="37"/>
      <c r="AF432" s="46">
        <v>490</v>
      </c>
    </row>
    <row r="433" spans="1:32" x14ac:dyDescent="0.3">
      <c r="A433" s="38" t="s">
        <v>1000</v>
      </c>
      <c r="B433" s="39" t="s">
        <v>1001</v>
      </c>
      <c r="C433" s="40" t="s">
        <v>28</v>
      </c>
      <c r="D433" s="40">
        <v>25</v>
      </c>
      <c r="E433" s="40" t="s">
        <v>22</v>
      </c>
      <c r="F433" s="41" t="s">
        <v>22</v>
      </c>
      <c r="G433" s="42">
        <v>2238.9</v>
      </c>
      <c r="H433" s="43">
        <f>IF(Inventory[[#This Row],[Premium?]]="Y",Inventory[[#This Row],[Cost Price]]*1.25,Inventory[[#This Row],[Cost Price]]*1.18)</f>
        <v>2641.902</v>
      </c>
      <c r="I433" s="43" t="b">
        <f>Inventory[[#This Row],[Num In Stock]]&lt;$S$5</f>
        <v>0</v>
      </c>
      <c r="J433" s="43" t="str">
        <f>IF(Inventory[[#This Row],[Num In Stock]]&lt;$S$5,"YES","NO")</f>
        <v>NO</v>
      </c>
      <c r="K433" s="44" t="b">
        <f>AND(Inventory[[#This Row],[Num In Stock]]&lt;$S$5,Inventory[[#This Row],[On Backorder]]&lt;&gt;"Y")</f>
        <v>0</v>
      </c>
      <c r="L433" s="44" t="str">
        <f>IF(Inventory[[#This Row],[Num In Stock]]&lt;$S$5,IF(Inventory[[#This Row],[On Backorder]]="Y","","YES"),"")</f>
        <v/>
      </c>
      <c r="M433" s="44" cm="1">
        <f t="array" ref="M433">_xlfn.IFS(Inventory[[#This Row],[Category]]=$Q$9,$R$9,Inventory[[#This Row],[Category]]=$Q$10,$R$10,Inventory[[#This Row],[Category]]=$Q$11,$R$11,Inventory[[#This Row],[Category]]=$Q$12,$R$12)</f>
        <v>25</v>
      </c>
      <c r="N433" s="44">
        <f>INDEX($Q$9:$R$12,MATCH(Inventory[[#This Row],[Category]],$Q$9:$Q$12,0),2)</f>
        <v>25</v>
      </c>
      <c r="O433" s="45">
        <f>_xlfn.XLOOKUP(Inventory[[#This Row],[Category]],$Q$9:$Q$12,$R$9:$R$12,,0)</f>
        <v>25</v>
      </c>
      <c r="P433" s="34" t="b">
        <f t="shared" si="6"/>
        <v>1</v>
      </c>
      <c r="Q433" s="37"/>
      <c r="R433" s="48"/>
      <c r="S433" s="37"/>
      <c r="U433" s="34"/>
      <c r="V433" s="37"/>
      <c r="AF433" s="46">
        <v>490</v>
      </c>
    </row>
    <row r="434" spans="1:32" x14ac:dyDescent="0.3">
      <c r="A434" s="38" t="s">
        <v>998</v>
      </c>
      <c r="B434" s="39" t="s">
        <v>999</v>
      </c>
      <c r="C434" s="40" t="s">
        <v>28</v>
      </c>
      <c r="D434" s="40">
        <v>28</v>
      </c>
      <c r="E434" s="40" t="s">
        <v>22</v>
      </c>
      <c r="F434" s="41" t="s">
        <v>25</v>
      </c>
      <c r="G434" s="42">
        <v>2304.75</v>
      </c>
      <c r="H434" s="43">
        <f>IF(Inventory[[#This Row],[Premium?]]="Y",Inventory[[#This Row],[Cost Price]]*1.25,Inventory[[#This Row],[Cost Price]]*1.18)</f>
        <v>2880.9375</v>
      </c>
      <c r="I434" s="43" t="b">
        <f>Inventory[[#This Row],[Num In Stock]]&lt;$S$5</f>
        <v>0</v>
      </c>
      <c r="J434" s="43" t="str">
        <f>IF(Inventory[[#This Row],[Num In Stock]]&lt;$S$5,"YES","NO")</f>
        <v>NO</v>
      </c>
      <c r="K434" s="44" t="b">
        <f>AND(Inventory[[#This Row],[Num In Stock]]&lt;$S$5,Inventory[[#This Row],[On Backorder]]&lt;&gt;"Y")</f>
        <v>0</v>
      </c>
      <c r="L434" s="44" t="str">
        <f>IF(Inventory[[#This Row],[Num In Stock]]&lt;$S$5,IF(Inventory[[#This Row],[On Backorder]]="Y","","YES"),"")</f>
        <v/>
      </c>
      <c r="M434" s="44" cm="1">
        <f t="array" ref="M434">_xlfn.IFS(Inventory[[#This Row],[Category]]=$Q$9,$R$9,Inventory[[#This Row],[Category]]=$Q$10,$R$10,Inventory[[#This Row],[Category]]=$Q$11,$R$11,Inventory[[#This Row],[Category]]=$Q$12,$R$12)</f>
        <v>25</v>
      </c>
      <c r="N434" s="44">
        <f>INDEX($Q$9:$R$12,MATCH(Inventory[[#This Row],[Category]],$Q$9:$Q$12,0),2)</f>
        <v>25</v>
      </c>
      <c r="O434" s="45">
        <f>_xlfn.XLOOKUP(Inventory[[#This Row],[Category]],$Q$9:$Q$12,$R$9:$R$12,,0)</f>
        <v>25</v>
      </c>
      <c r="P434" s="34" t="b">
        <f t="shared" si="6"/>
        <v>1</v>
      </c>
      <c r="Q434" s="37"/>
      <c r="R434" s="48"/>
      <c r="S434" s="37"/>
      <c r="U434" s="34"/>
      <c r="V434" s="37"/>
      <c r="AF434" s="46">
        <v>1095</v>
      </c>
    </row>
    <row r="435" spans="1:32" x14ac:dyDescent="0.3">
      <c r="A435" s="38" t="s">
        <v>192</v>
      </c>
      <c r="B435" s="39" t="s">
        <v>193</v>
      </c>
      <c r="C435" s="40" t="s">
        <v>29</v>
      </c>
      <c r="D435" s="40">
        <v>28</v>
      </c>
      <c r="E435" s="40" t="s">
        <v>22</v>
      </c>
      <c r="F435" s="41" t="s">
        <v>22</v>
      </c>
      <c r="G435" s="42">
        <v>1743.7</v>
      </c>
      <c r="H435" s="43">
        <f>IF(Inventory[[#This Row],[Premium?]]="Y",Inventory[[#This Row],[Cost Price]]*1.25,Inventory[[#This Row],[Cost Price]]*1.18)</f>
        <v>2057.5659999999998</v>
      </c>
      <c r="I435" s="43" t="b">
        <f>Inventory[[#This Row],[Num In Stock]]&lt;$S$5</f>
        <v>0</v>
      </c>
      <c r="J435" s="43" t="str">
        <f>IF(Inventory[[#This Row],[Num In Stock]]&lt;$S$5,"YES","NO")</f>
        <v>NO</v>
      </c>
      <c r="K435" s="44" t="b">
        <f>AND(Inventory[[#This Row],[Num In Stock]]&lt;$S$5,Inventory[[#This Row],[On Backorder]]&lt;&gt;"Y")</f>
        <v>0</v>
      </c>
      <c r="L435" s="44" t="str">
        <f>IF(Inventory[[#This Row],[Num In Stock]]&lt;$S$5,IF(Inventory[[#This Row],[On Backorder]]="Y","","YES"),"")</f>
        <v/>
      </c>
      <c r="M435" s="44" cm="1">
        <f t="array" ref="M435">_xlfn.IFS(Inventory[[#This Row],[Category]]=$Q$9,$R$9,Inventory[[#This Row],[Category]]=$Q$10,$R$10,Inventory[[#This Row],[Category]]=$Q$11,$R$11,Inventory[[#This Row],[Category]]=$Q$12,$R$12)</f>
        <v>35</v>
      </c>
      <c r="N435" s="44">
        <f>INDEX($Q$9:$R$12,MATCH(Inventory[[#This Row],[Category]],$Q$9:$Q$12,0),2)</f>
        <v>35</v>
      </c>
      <c r="O435" s="45">
        <f>_xlfn.XLOOKUP(Inventory[[#This Row],[Category]],$Q$9:$Q$12,$R$9:$R$12,,0)</f>
        <v>35</v>
      </c>
      <c r="P435" s="34" t="b">
        <f t="shared" si="6"/>
        <v>1</v>
      </c>
      <c r="Q435" s="37"/>
      <c r="R435" s="48"/>
      <c r="S435" s="37"/>
      <c r="U435" s="34"/>
      <c r="V435" s="37"/>
      <c r="AF435" s="46">
        <v>4395</v>
      </c>
    </row>
    <row r="436" spans="1:32" x14ac:dyDescent="0.3">
      <c r="A436" s="38" t="s">
        <v>1046</v>
      </c>
      <c r="B436" s="39" t="s">
        <v>1047</v>
      </c>
      <c r="C436" s="40" t="s">
        <v>28</v>
      </c>
      <c r="D436" s="40">
        <v>7</v>
      </c>
      <c r="E436" s="40" t="s">
        <v>22</v>
      </c>
      <c r="F436" s="41" t="s">
        <v>25</v>
      </c>
      <c r="G436" s="42">
        <v>4075.7</v>
      </c>
      <c r="H436" s="43">
        <f>IF(Inventory[[#This Row],[Premium?]]="Y",Inventory[[#This Row],[Cost Price]]*1.25,Inventory[[#This Row],[Cost Price]]*1.18)</f>
        <v>5094.625</v>
      </c>
      <c r="I436" s="43" t="b">
        <f>Inventory[[#This Row],[Num In Stock]]&lt;$S$5</f>
        <v>1</v>
      </c>
      <c r="J436" s="43" t="str">
        <f>IF(Inventory[[#This Row],[Num In Stock]]&lt;$S$5,"YES","NO")</f>
        <v>YES</v>
      </c>
      <c r="K436" s="44" t="b">
        <f>AND(Inventory[[#This Row],[Num In Stock]]&lt;$S$5,Inventory[[#This Row],[On Backorder]]&lt;&gt;"Y")</f>
        <v>1</v>
      </c>
      <c r="L436" s="44" t="str">
        <f>IF(Inventory[[#This Row],[Num In Stock]]&lt;$S$5,IF(Inventory[[#This Row],[On Backorder]]="Y","","YES"),"")</f>
        <v>YES</v>
      </c>
      <c r="M436" s="44" cm="1">
        <f t="array" ref="M436">_xlfn.IFS(Inventory[[#This Row],[Category]]=$Q$9,$R$9,Inventory[[#This Row],[Category]]=$Q$10,$R$10,Inventory[[#This Row],[Category]]=$Q$11,$R$11,Inventory[[#This Row],[Category]]=$Q$12,$R$12)</f>
        <v>25</v>
      </c>
      <c r="N436" s="44">
        <f>INDEX($Q$9:$R$12,MATCH(Inventory[[#This Row],[Category]],$Q$9:$Q$12,0),2)</f>
        <v>25</v>
      </c>
      <c r="O436" s="45">
        <f>_xlfn.XLOOKUP(Inventory[[#This Row],[Category]],$Q$9:$Q$12,$R$9:$R$12,,0)</f>
        <v>25</v>
      </c>
      <c r="P436" s="34" t="b">
        <f t="shared" si="6"/>
        <v>1</v>
      </c>
      <c r="Q436" s="37"/>
      <c r="R436" s="48"/>
      <c r="S436" s="37"/>
      <c r="U436" s="34"/>
      <c r="V436" s="37"/>
      <c r="AF436" s="46">
        <v>5495</v>
      </c>
    </row>
    <row r="437" spans="1:32" x14ac:dyDescent="0.3">
      <c r="A437" s="38" t="s">
        <v>468</v>
      </c>
      <c r="B437" s="39" t="s">
        <v>469</v>
      </c>
      <c r="C437" s="40" t="s">
        <v>29</v>
      </c>
      <c r="D437" s="40">
        <v>11</v>
      </c>
      <c r="E437" s="40" t="s">
        <v>22</v>
      </c>
      <c r="F437" s="41" t="s">
        <v>22</v>
      </c>
      <c r="G437" s="42">
        <v>205.92</v>
      </c>
      <c r="H437" s="43">
        <f>IF(Inventory[[#This Row],[Premium?]]="Y",Inventory[[#This Row],[Cost Price]]*1.25,Inventory[[#This Row],[Cost Price]]*1.18)</f>
        <v>242.98559999999998</v>
      </c>
      <c r="I437" s="43" t="b">
        <f>Inventory[[#This Row],[Num In Stock]]&lt;$S$5</f>
        <v>0</v>
      </c>
      <c r="J437" s="43" t="str">
        <f>IF(Inventory[[#This Row],[Num In Stock]]&lt;$S$5,"YES","NO")</f>
        <v>NO</v>
      </c>
      <c r="K437" s="44" t="b">
        <f>AND(Inventory[[#This Row],[Num In Stock]]&lt;$S$5,Inventory[[#This Row],[On Backorder]]&lt;&gt;"Y")</f>
        <v>0</v>
      </c>
      <c r="L437" s="44" t="str">
        <f>IF(Inventory[[#This Row],[Num In Stock]]&lt;$S$5,IF(Inventory[[#This Row],[On Backorder]]="Y","","YES"),"")</f>
        <v/>
      </c>
      <c r="M437" s="44" cm="1">
        <f t="array" ref="M437">_xlfn.IFS(Inventory[[#This Row],[Category]]=$Q$9,$R$9,Inventory[[#This Row],[Category]]=$Q$10,$R$10,Inventory[[#This Row],[Category]]=$Q$11,$R$11,Inventory[[#This Row],[Category]]=$Q$12,$R$12)</f>
        <v>35</v>
      </c>
      <c r="N437" s="44">
        <f>INDEX($Q$9:$R$12,MATCH(Inventory[[#This Row],[Category]],$Q$9:$Q$12,0),2)</f>
        <v>35</v>
      </c>
      <c r="O437" s="45">
        <f>_xlfn.XLOOKUP(Inventory[[#This Row],[Category]],$Q$9:$Q$12,$R$9:$R$12,,0)</f>
        <v>35</v>
      </c>
      <c r="P437" s="34" t="b">
        <f t="shared" si="6"/>
        <v>1</v>
      </c>
      <c r="Q437" s="37"/>
      <c r="R437" s="48"/>
      <c r="S437" s="37"/>
      <c r="U437" s="34"/>
      <c r="V437" s="37"/>
      <c r="AF437" s="46">
        <v>5495</v>
      </c>
    </row>
    <row r="438" spans="1:32" x14ac:dyDescent="0.3">
      <c r="A438" s="38" t="s">
        <v>474</v>
      </c>
      <c r="B438" s="39" t="s">
        <v>475</v>
      </c>
      <c r="C438" s="40" t="s">
        <v>29</v>
      </c>
      <c r="D438" s="40">
        <v>32</v>
      </c>
      <c r="E438" s="40" t="s">
        <v>22</v>
      </c>
      <c r="F438" s="41" t="s">
        <v>22</v>
      </c>
      <c r="G438" s="42">
        <v>209.88</v>
      </c>
      <c r="H438" s="43">
        <f>IF(Inventory[[#This Row],[Premium?]]="Y",Inventory[[#This Row],[Cost Price]]*1.25,Inventory[[#This Row],[Cost Price]]*1.18)</f>
        <v>247.65839999999997</v>
      </c>
      <c r="I438" s="43" t="b">
        <f>Inventory[[#This Row],[Num In Stock]]&lt;$S$5</f>
        <v>0</v>
      </c>
      <c r="J438" s="43" t="str">
        <f>IF(Inventory[[#This Row],[Num In Stock]]&lt;$S$5,"YES","NO")</f>
        <v>NO</v>
      </c>
      <c r="K438" s="44" t="b">
        <f>AND(Inventory[[#This Row],[Num In Stock]]&lt;$S$5,Inventory[[#This Row],[On Backorder]]&lt;&gt;"Y")</f>
        <v>0</v>
      </c>
      <c r="L438" s="44" t="str">
        <f>IF(Inventory[[#This Row],[Num In Stock]]&lt;$S$5,IF(Inventory[[#This Row],[On Backorder]]="Y","","YES"),"")</f>
        <v/>
      </c>
      <c r="M438" s="44" cm="1">
        <f t="array" ref="M438">_xlfn.IFS(Inventory[[#This Row],[Category]]=$Q$9,$R$9,Inventory[[#This Row],[Category]]=$Q$10,$R$10,Inventory[[#This Row],[Category]]=$Q$11,$R$11,Inventory[[#This Row],[Category]]=$Q$12,$R$12)</f>
        <v>35</v>
      </c>
      <c r="N438" s="44">
        <f>INDEX($Q$9:$R$12,MATCH(Inventory[[#This Row],[Category]],$Q$9:$Q$12,0),2)</f>
        <v>35</v>
      </c>
      <c r="O438" s="45">
        <f>_xlfn.XLOOKUP(Inventory[[#This Row],[Category]],$Q$9:$Q$12,$R$9:$R$12,,0)</f>
        <v>35</v>
      </c>
      <c r="P438" s="34" t="b">
        <f t="shared" si="6"/>
        <v>1</v>
      </c>
      <c r="Q438" s="37"/>
      <c r="R438" s="48"/>
      <c r="S438" s="37"/>
      <c r="U438" s="34"/>
      <c r="V438" s="37"/>
      <c r="AF438" s="46">
        <v>5495</v>
      </c>
    </row>
    <row r="439" spans="1:32" x14ac:dyDescent="0.3">
      <c r="A439" s="38" t="s">
        <v>224</v>
      </c>
      <c r="B439" s="39" t="s">
        <v>225</v>
      </c>
      <c r="C439" s="40" t="s">
        <v>27</v>
      </c>
      <c r="D439" s="40">
        <v>3</v>
      </c>
      <c r="E439" s="40" t="s">
        <v>22</v>
      </c>
      <c r="F439" s="41" t="s">
        <v>25</v>
      </c>
      <c r="G439" s="42">
        <v>9146.7999999999993</v>
      </c>
      <c r="H439" s="43">
        <f>IF(Inventory[[#This Row],[Premium?]]="Y",Inventory[[#This Row],[Cost Price]]*1.25,Inventory[[#This Row],[Cost Price]]*1.18)</f>
        <v>11433.5</v>
      </c>
      <c r="I439" s="43" t="b">
        <f>Inventory[[#This Row],[Num In Stock]]&lt;$S$5</f>
        <v>1</v>
      </c>
      <c r="J439" s="43" t="str">
        <f>IF(Inventory[[#This Row],[Num In Stock]]&lt;$S$5,"YES","NO")</f>
        <v>YES</v>
      </c>
      <c r="K439" s="44" t="b">
        <f>AND(Inventory[[#This Row],[Num In Stock]]&lt;$S$5,Inventory[[#This Row],[On Backorder]]&lt;&gt;"Y")</f>
        <v>1</v>
      </c>
      <c r="L439" s="44" t="str">
        <f>IF(Inventory[[#This Row],[Num In Stock]]&lt;$S$5,IF(Inventory[[#This Row],[On Backorder]]="Y","","YES"),"")</f>
        <v>YES</v>
      </c>
      <c r="M439" s="44" cm="1">
        <f t="array" ref="M439">_xlfn.IFS(Inventory[[#This Row],[Category]]=$Q$9,$R$9,Inventory[[#This Row],[Category]]=$Q$10,$R$10,Inventory[[#This Row],[Category]]=$Q$11,$R$11,Inventory[[#This Row],[Category]]=$Q$12,$R$12)</f>
        <v>15</v>
      </c>
      <c r="N439" s="44">
        <f>INDEX($Q$9:$R$12,MATCH(Inventory[[#This Row],[Category]],$Q$9:$Q$12,0),2)</f>
        <v>15</v>
      </c>
      <c r="O439" s="45">
        <f>_xlfn.XLOOKUP(Inventory[[#This Row],[Category]],$Q$9:$Q$12,$R$9:$R$12,,0)</f>
        <v>15</v>
      </c>
      <c r="P439" s="34" t="b">
        <f t="shared" si="6"/>
        <v>1</v>
      </c>
      <c r="Q439" s="37"/>
      <c r="R439" s="48"/>
      <c r="S439" s="37"/>
      <c r="U439" s="34"/>
      <c r="V439" s="37"/>
      <c r="AF439" s="46">
        <v>5495</v>
      </c>
    </row>
    <row r="440" spans="1:32" x14ac:dyDescent="0.3">
      <c r="A440" s="38" t="s">
        <v>300</v>
      </c>
      <c r="B440" s="39" t="s">
        <v>301</v>
      </c>
      <c r="C440" s="40" t="s">
        <v>24</v>
      </c>
      <c r="D440" s="40">
        <v>26</v>
      </c>
      <c r="E440" s="40" t="s">
        <v>22</v>
      </c>
      <c r="F440" s="41" t="s">
        <v>22</v>
      </c>
      <c r="G440" s="42">
        <v>17946.900000000001</v>
      </c>
      <c r="H440" s="43">
        <f>IF(Inventory[[#This Row],[Premium?]]="Y",Inventory[[#This Row],[Cost Price]]*1.25,Inventory[[#This Row],[Cost Price]]*1.18)</f>
        <v>21177.342000000001</v>
      </c>
      <c r="I440" s="43" t="b">
        <f>Inventory[[#This Row],[Num In Stock]]&lt;$S$5</f>
        <v>0</v>
      </c>
      <c r="J440" s="43" t="str">
        <f>IF(Inventory[[#This Row],[Num In Stock]]&lt;$S$5,"YES","NO")</f>
        <v>NO</v>
      </c>
      <c r="K440" s="44" t="b">
        <f>AND(Inventory[[#This Row],[Num In Stock]]&lt;$S$5,Inventory[[#This Row],[On Backorder]]&lt;&gt;"Y")</f>
        <v>0</v>
      </c>
      <c r="L440" s="44" t="str">
        <f>IF(Inventory[[#This Row],[Num In Stock]]&lt;$S$5,IF(Inventory[[#This Row],[On Backorder]]="Y","","YES"),"")</f>
        <v/>
      </c>
      <c r="M440" s="44" cm="1">
        <f t="array" ref="M440">_xlfn.IFS(Inventory[[#This Row],[Category]]=$Q$9,$R$9,Inventory[[#This Row],[Category]]=$Q$10,$R$10,Inventory[[#This Row],[Category]]=$Q$11,$R$11,Inventory[[#This Row],[Category]]=$Q$12,$R$12)</f>
        <v>10</v>
      </c>
      <c r="N440" s="44">
        <f>INDEX($Q$9:$R$12,MATCH(Inventory[[#This Row],[Category]],$Q$9:$Q$12,0),2)</f>
        <v>10</v>
      </c>
      <c r="O440" s="45">
        <f>_xlfn.XLOOKUP(Inventory[[#This Row],[Category]],$Q$9:$Q$12,$R$9:$R$12,,0)</f>
        <v>10</v>
      </c>
      <c r="P440" s="34" t="b">
        <f t="shared" si="6"/>
        <v>1</v>
      </c>
      <c r="Q440" s="37"/>
      <c r="R440" s="48"/>
      <c r="S440" s="37"/>
      <c r="U440" s="34"/>
      <c r="V440" s="37"/>
      <c r="AF440" s="46">
        <v>5495</v>
      </c>
    </row>
    <row r="441" spans="1:32" x14ac:dyDescent="0.3">
      <c r="A441" s="38" t="s">
        <v>472</v>
      </c>
      <c r="B441" s="39" t="s">
        <v>473</v>
      </c>
      <c r="C441" s="40" t="s">
        <v>29</v>
      </c>
      <c r="D441" s="40">
        <v>6</v>
      </c>
      <c r="E441" s="40" t="s">
        <v>22</v>
      </c>
      <c r="F441" s="41" t="s">
        <v>22</v>
      </c>
      <c r="G441" s="42">
        <v>209.88</v>
      </c>
      <c r="H441" s="43">
        <f>IF(Inventory[[#This Row],[Premium?]]="Y",Inventory[[#This Row],[Cost Price]]*1.25,Inventory[[#This Row],[Cost Price]]*1.18)</f>
        <v>247.65839999999997</v>
      </c>
      <c r="I441" s="43" t="b">
        <f>Inventory[[#This Row],[Num In Stock]]&lt;$S$5</f>
        <v>1</v>
      </c>
      <c r="J441" s="43" t="str">
        <f>IF(Inventory[[#This Row],[Num In Stock]]&lt;$S$5,"YES","NO")</f>
        <v>YES</v>
      </c>
      <c r="K441" s="44" t="b">
        <f>AND(Inventory[[#This Row],[Num In Stock]]&lt;$S$5,Inventory[[#This Row],[On Backorder]]&lt;&gt;"Y")</f>
        <v>1</v>
      </c>
      <c r="L441" s="44" t="str">
        <f>IF(Inventory[[#This Row],[Num In Stock]]&lt;$S$5,IF(Inventory[[#This Row],[On Backorder]]="Y","","YES"),"")</f>
        <v>YES</v>
      </c>
      <c r="M441" s="44" cm="1">
        <f t="array" ref="M441">_xlfn.IFS(Inventory[[#This Row],[Category]]=$Q$9,$R$9,Inventory[[#This Row],[Category]]=$Q$10,$R$10,Inventory[[#This Row],[Category]]=$Q$11,$R$11,Inventory[[#This Row],[Category]]=$Q$12,$R$12)</f>
        <v>35</v>
      </c>
      <c r="N441" s="44">
        <f>INDEX($Q$9:$R$12,MATCH(Inventory[[#This Row],[Category]],$Q$9:$Q$12,0),2)</f>
        <v>35</v>
      </c>
      <c r="O441" s="45">
        <f>_xlfn.XLOOKUP(Inventory[[#This Row],[Category]],$Q$9:$Q$12,$R$9:$R$12,,0)</f>
        <v>35</v>
      </c>
      <c r="P441" s="34" t="b">
        <f t="shared" si="6"/>
        <v>1</v>
      </c>
      <c r="Q441" s="37"/>
      <c r="R441" s="48"/>
      <c r="S441" s="37"/>
      <c r="U441" s="34"/>
      <c r="V441" s="37"/>
      <c r="AF441" s="46">
        <v>5495</v>
      </c>
    </row>
    <row r="442" spans="1:32" x14ac:dyDescent="0.3">
      <c r="A442" s="38" t="s">
        <v>232</v>
      </c>
      <c r="B442" s="39" t="s">
        <v>233</v>
      </c>
      <c r="C442" s="40" t="s">
        <v>24</v>
      </c>
      <c r="D442" s="40">
        <v>5</v>
      </c>
      <c r="E442" s="40" t="s">
        <v>25</v>
      </c>
      <c r="F442" s="41" t="s">
        <v>25</v>
      </c>
      <c r="G442" s="42">
        <v>10389.75</v>
      </c>
      <c r="H442" s="43">
        <f>IF(Inventory[[#This Row],[Premium?]]="Y",Inventory[[#This Row],[Cost Price]]*1.25,Inventory[[#This Row],[Cost Price]]*1.18)</f>
        <v>12987.1875</v>
      </c>
      <c r="I442" s="43" t="b">
        <f>Inventory[[#This Row],[Num In Stock]]&lt;$S$5</f>
        <v>1</v>
      </c>
      <c r="J442" s="43" t="str">
        <f>IF(Inventory[[#This Row],[Num In Stock]]&lt;$S$5,"YES","NO")</f>
        <v>YES</v>
      </c>
      <c r="K442" s="44" t="b">
        <f>AND(Inventory[[#This Row],[Num In Stock]]&lt;$S$5,Inventory[[#This Row],[On Backorder]]&lt;&gt;"Y")</f>
        <v>0</v>
      </c>
      <c r="L442" s="44" t="str">
        <f>IF(Inventory[[#This Row],[Num In Stock]]&lt;$S$5,IF(Inventory[[#This Row],[On Backorder]]="Y","","YES"),"")</f>
        <v/>
      </c>
      <c r="M442" s="44" cm="1">
        <f t="array" ref="M442">_xlfn.IFS(Inventory[[#This Row],[Category]]=$Q$9,$R$9,Inventory[[#This Row],[Category]]=$Q$10,$R$10,Inventory[[#This Row],[Category]]=$Q$11,$R$11,Inventory[[#This Row],[Category]]=$Q$12,$R$12)</f>
        <v>10</v>
      </c>
      <c r="N442" s="44">
        <f>INDEX($Q$9:$R$12,MATCH(Inventory[[#This Row],[Category]],$Q$9:$Q$12,0),2)</f>
        <v>10</v>
      </c>
      <c r="O442" s="45">
        <f>_xlfn.XLOOKUP(Inventory[[#This Row],[Category]],$Q$9:$Q$12,$R$9:$R$12,,0)</f>
        <v>10</v>
      </c>
      <c r="P442" s="34" t="b">
        <f t="shared" si="6"/>
        <v>1</v>
      </c>
      <c r="Q442" s="37"/>
      <c r="R442" s="48"/>
      <c r="S442" s="37"/>
      <c r="U442" s="34"/>
      <c r="V442" s="37"/>
      <c r="AF442" s="46">
        <v>5495</v>
      </c>
    </row>
    <row r="443" spans="1:32" x14ac:dyDescent="0.3">
      <c r="A443" s="38" t="s">
        <v>298</v>
      </c>
      <c r="B443" s="39" t="s">
        <v>299</v>
      </c>
      <c r="C443" s="40" t="s">
        <v>24</v>
      </c>
      <c r="D443" s="40">
        <v>22</v>
      </c>
      <c r="E443" s="40" t="s">
        <v>22</v>
      </c>
      <c r="F443" s="41" t="s">
        <v>22</v>
      </c>
      <c r="G443" s="42">
        <v>18474.75</v>
      </c>
      <c r="H443" s="43">
        <f>IF(Inventory[[#This Row],[Premium?]]="Y",Inventory[[#This Row],[Cost Price]]*1.25,Inventory[[#This Row],[Cost Price]]*1.18)</f>
        <v>21800.204999999998</v>
      </c>
      <c r="I443" s="43" t="b">
        <f>Inventory[[#This Row],[Num In Stock]]&lt;$S$5</f>
        <v>0</v>
      </c>
      <c r="J443" s="43" t="str">
        <f>IF(Inventory[[#This Row],[Num In Stock]]&lt;$S$5,"YES","NO")</f>
        <v>NO</v>
      </c>
      <c r="K443" s="44" t="b">
        <f>AND(Inventory[[#This Row],[Num In Stock]]&lt;$S$5,Inventory[[#This Row],[On Backorder]]&lt;&gt;"Y")</f>
        <v>0</v>
      </c>
      <c r="L443" s="44" t="str">
        <f>IF(Inventory[[#This Row],[Num In Stock]]&lt;$S$5,IF(Inventory[[#This Row],[On Backorder]]="Y","","YES"),"")</f>
        <v/>
      </c>
      <c r="M443" s="44" cm="1">
        <f t="array" ref="M443">_xlfn.IFS(Inventory[[#This Row],[Category]]=$Q$9,$R$9,Inventory[[#This Row],[Category]]=$Q$10,$R$10,Inventory[[#This Row],[Category]]=$Q$11,$R$11,Inventory[[#This Row],[Category]]=$Q$12,$R$12)</f>
        <v>10</v>
      </c>
      <c r="N443" s="44">
        <f>INDEX($Q$9:$R$12,MATCH(Inventory[[#This Row],[Category]],$Q$9:$Q$12,0),2)</f>
        <v>10</v>
      </c>
      <c r="O443" s="45">
        <f>_xlfn.XLOOKUP(Inventory[[#This Row],[Category]],$Q$9:$Q$12,$R$9:$R$12,,0)</f>
        <v>10</v>
      </c>
      <c r="P443" s="34" t="b">
        <f t="shared" si="6"/>
        <v>1</v>
      </c>
      <c r="Q443" s="37"/>
      <c r="R443" s="48"/>
      <c r="S443" s="37"/>
      <c r="U443" s="34"/>
      <c r="V443" s="37"/>
      <c r="AF443" s="46">
        <v>5495</v>
      </c>
    </row>
    <row r="444" spans="1:32" x14ac:dyDescent="0.3">
      <c r="A444" s="38" t="s">
        <v>244</v>
      </c>
      <c r="B444" s="39" t="s">
        <v>245</v>
      </c>
      <c r="C444" s="40" t="s">
        <v>24</v>
      </c>
      <c r="D444" s="40">
        <v>12</v>
      </c>
      <c r="E444" s="40" t="s">
        <v>22</v>
      </c>
      <c r="F444" s="41" t="s">
        <v>25</v>
      </c>
      <c r="G444" s="42">
        <v>10967.25</v>
      </c>
      <c r="H444" s="43">
        <f>IF(Inventory[[#This Row],[Premium?]]="Y",Inventory[[#This Row],[Cost Price]]*1.25,Inventory[[#This Row],[Cost Price]]*1.18)</f>
        <v>13709.0625</v>
      </c>
      <c r="I444" s="43" t="b">
        <f>Inventory[[#This Row],[Num In Stock]]&lt;$S$5</f>
        <v>0</v>
      </c>
      <c r="J444" s="43" t="str">
        <f>IF(Inventory[[#This Row],[Num In Stock]]&lt;$S$5,"YES","NO")</f>
        <v>NO</v>
      </c>
      <c r="K444" s="44" t="b">
        <f>AND(Inventory[[#This Row],[Num In Stock]]&lt;$S$5,Inventory[[#This Row],[On Backorder]]&lt;&gt;"Y")</f>
        <v>0</v>
      </c>
      <c r="L444" s="44" t="str">
        <f>IF(Inventory[[#This Row],[Num In Stock]]&lt;$S$5,IF(Inventory[[#This Row],[On Backorder]]="Y","","YES"),"")</f>
        <v/>
      </c>
      <c r="M444" s="44" cm="1">
        <f t="array" ref="M444">_xlfn.IFS(Inventory[[#This Row],[Category]]=$Q$9,$R$9,Inventory[[#This Row],[Category]]=$Q$10,$R$10,Inventory[[#This Row],[Category]]=$Q$11,$R$11,Inventory[[#This Row],[Category]]=$Q$12,$R$12)</f>
        <v>10</v>
      </c>
      <c r="N444" s="44">
        <f>INDEX($Q$9:$R$12,MATCH(Inventory[[#This Row],[Category]],$Q$9:$Q$12,0),2)</f>
        <v>10</v>
      </c>
      <c r="O444" s="45">
        <f>_xlfn.XLOOKUP(Inventory[[#This Row],[Category]],$Q$9:$Q$12,$R$9:$R$12,,0)</f>
        <v>10</v>
      </c>
      <c r="P444" s="34" t="b">
        <f t="shared" si="6"/>
        <v>1</v>
      </c>
      <c r="Q444" s="37"/>
      <c r="R444" s="48"/>
      <c r="S444" s="37"/>
      <c r="U444" s="34"/>
      <c r="V444" s="37"/>
      <c r="AF444" s="46">
        <v>5495</v>
      </c>
    </row>
    <row r="445" spans="1:32" x14ac:dyDescent="0.3">
      <c r="A445" s="38" t="s">
        <v>190</v>
      </c>
      <c r="B445" s="39" t="s">
        <v>191</v>
      </c>
      <c r="C445" s="40" t="s">
        <v>29</v>
      </c>
      <c r="D445" s="40">
        <v>13</v>
      </c>
      <c r="E445" s="40" t="s">
        <v>22</v>
      </c>
      <c r="F445" s="41" t="s">
        <v>22</v>
      </c>
      <c r="G445" s="42">
        <v>1694.35</v>
      </c>
      <c r="H445" s="43">
        <f>IF(Inventory[[#This Row],[Premium?]]="Y",Inventory[[#This Row],[Cost Price]]*1.25,Inventory[[#This Row],[Cost Price]]*1.18)</f>
        <v>1999.3329999999999</v>
      </c>
      <c r="I445" s="43" t="b">
        <f>Inventory[[#This Row],[Num In Stock]]&lt;$S$5</f>
        <v>0</v>
      </c>
      <c r="J445" s="43" t="str">
        <f>IF(Inventory[[#This Row],[Num In Stock]]&lt;$S$5,"YES","NO")</f>
        <v>NO</v>
      </c>
      <c r="K445" s="44" t="b">
        <f>AND(Inventory[[#This Row],[Num In Stock]]&lt;$S$5,Inventory[[#This Row],[On Backorder]]&lt;&gt;"Y")</f>
        <v>0</v>
      </c>
      <c r="L445" s="44" t="str">
        <f>IF(Inventory[[#This Row],[Num In Stock]]&lt;$S$5,IF(Inventory[[#This Row],[On Backorder]]="Y","","YES"),"")</f>
        <v/>
      </c>
      <c r="M445" s="44" cm="1">
        <f t="array" ref="M445">_xlfn.IFS(Inventory[[#This Row],[Category]]=$Q$9,$R$9,Inventory[[#This Row],[Category]]=$Q$10,$R$10,Inventory[[#This Row],[Category]]=$Q$11,$R$11,Inventory[[#This Row],[Category]]=$Q$12,$R$12)</f>
        <v>35</v>
      </c>
      <c r="N445" s="44">
        <f>INDEX($Q$9:$R$12,MATCH(Inventory[[#This Row],[Category]],$Q$9:$Q$12,0),2)</f>
        <v>35</v>
      </c>
      <c r="O445" s="45">
        <f>_xlfn.XLOOKUP(Inventory[[#This Row],[Category]],$Q$9:$Q$12,$R$9:$R$12,,0)</f>
        <v>35</v>
      </c>
      <c r="P445" s="34" t="b">
        <f t="shared" si="6"/>
        <v>1</v>
      </c>
      <c r="Q445" s="37"/>
      <c r="R445" s="48"/>
      <c r="S445" s="37"/>
      <c r="U445" s="34"/>
      <c r="V445" s="37"/>
      <c r="AF445" s="46">
        <v>1315</v>
      </c>
    </row>
    <row r="446" spans="1:32" x14ac:dyDescent="0.3">
      <c r="A446" s="38" t="s">
        <v>1044</v>
      </c>
      <c r="B446" s="39" t="s">
        <v>1045</v>
      </c>
      <c r="C446" s="40" t="s">
        <v>27</v>
      </c>
      <c r="D446" s="40">
        <v>17</v>
      </c>
      <c r="E446" s="40" t="s">
        <v>22</v>
      </c>
      <c r="F446" s="41" t="s">
        <v>25</v>
      </c>
      <c r="G446" s="42">
        <v>8739.7000000000007</v>
      </c>
      <c r="H446" s="43">
        <f>IF(Inventory[[#This Row],[Premium?]]="Y",Inventory[[#This Row],[Cost Price]]*1.25,Inventory[[#This Row],[Cost Price]]*1.18)</f>
        <v>10924.625</v>
      </c>
      <c r="I446" s="43" t="b">
        <f>Inventory[[#This Row],[Num In Stock]]&lt;$S$5</f>
        <v>0</v>
      </c>
      <c r="J446" s="43" t="str">
        <f>IF(Inventory[[#This Row],[Num In Stock]]&lt;$S$5,"YES","NO")</f>
        <v>NO</v>
      </c>
      <c r="K446" s="44" t="b">
        <f>AND(Inventory[[#This Row],[Num In Stock]]&lt;$S$5,Inventory[[#This Row],[On Backorder]]&lt;&gt;"Y")</f>
        <v>0</v>
      </c>
      <c r="L446" s="44" t="str">
        <f>IF(Inventory[[#This Row],[Num In Stock]]&lt;$S$5,IF(Inventory[[#This Row],[On Backorder]]="Y","","YES"),"")</f>
        <v/>
      </c>
      <c r="M446" s="44" cm="1">
        <f t="array" ref="M446">_xlfn.IFS(Inventory[[#This Row],[Category]]=$Q$9,$R$9,Inventory[[#This Row],[Category]]=$Q$10,$R$10,Inventory[[#This Row],[Category]]=$Q$11,$R$11,Inventory[[#This Row],[Category]]=$Q$12,$R$12)</f>
        <v>15</v>
      </c>
      <c r="N446" s="44">
        <f>INDEX($Q$9:$R$12,MATCH(Inventory[[#This Row],[Category]],$Q$9:$Q$12,0),2)</f>
        <v>15</v>
      </c>
      <c r="O446" s="45">
        <f>_xlfn.XLOOKUP(Inventory[[#This Row],[Category]],$Q$9:$Q$12,$R$9:$R$12,,0)</f>
        <v>15</v>
      </c>
      <c r="P446" s="34" t="b">
        <f t="shared" si="6"/>
        <v>1</v>
      </c>
      <c r="Q446" s="37"/>
      <c r="R446" s="48"/>
      <c r="S446" s="37"/>
      <c r="U446" s="34"/>
      <c r="V446" s="37"/>
      <c r="AF446" s="46">
        <v>1315</v>
      </c>
    </row>
    <row r="447" spans="1:32" x14ac:dyDescent="0.3">
      <c r="A447" s="38" t="s">
        <v>470</v>
      </c>
      <c r="B447" s="39" t="s">
        <v>471</v>
      </c>
      <c r="C447" s="40" t="s">
        <v>29</v>
      </c>
      <c r="D447" s="40">
        <v>22</v>
      </c>
      <c r="E447" s="40" t="s">
        <v>22</v>
      </c>
      <c r="F447" s="41" t="s">
        <v>25</v>
      </c>
      <c r="G447" s="42">
        <v>211.86</v>
      </c>
      <c r="H447" s="43">
        <f>IF(Inventory[[#This Row],[Premium?]]="Y",Inventory[[#This Row],[Cost Price]]*1.25,Inventory[[#This Row],[Cost Price]]*1.18)</f>
        <v>264.82500000000005</v>
      </c>
      <c r="I447" s="43" t="b">
        <f>Inventory[[#This Row],[Num In Stock]]&lt;$S$5</f>
        <v>0</v>
      </c>
      <c r="J447" s="43" t="str">
        <f>IF(Inventory[[#This Row],[Num In Stock]]&lt;$S$5,"YES","NO")</f>
        <v>NO</v>
      </c>
      <c r="K447" s="44" t="b">
        <f>AND(Inventory[[#This Row],[Num In Stock]]&lt;$S$5,Inventory[[#This Row],[On Backorder]]&lt;&gt;"Y")</f>
        <v>0</v>
      </c>
      <c r="L447" s="44" t="str">
        <f>IF(Inventory[[#This Row],[Num In Stock]]&lt;$S$5,IF(Inventory[[#This Row],[On Backorder]]="Y","","YES"),"")</f>
        <v/>
      </c>
      <c r="M447" s="44" cm="1">
        <f t="array" ref="M447">_xlfn.IFS(Inventory[[#This Row],[Category]]=$Q$9,$R$9,Inventory[[#This Row],[Category]]=$Q$10,$R$10,Inventory[[#This Row],[Category]]=$Q$11,$R$11,Inventory[[#This Row],[Category]]=$Q$12,$R$12)</f>
        <v>35</v>
      </c>
      <c r="N447" s="44">
        <f>INDEX($Q$9:$R$12,MATCH(Inventory[[#This Row],[Category]],$Q$9:$Q$12,0),2)</f>
        <v>35</v>
      </c>
      <c r="O447" s="45">
        <f>_xlfn.XLOOKUP(Inventory[[#This Row],[Category]],$Q$9:$Q$12,$R$9:$R$12,,0)</f>
        <v>35</v>
      </c>
      <c r="P447" s="34" t="b">
        <f t="shared" si="6"/>
        <v>1</v>
      </c>
      <c r="Q447" s="37"/>
      <c r="R447" s="48"/>
      <c r="S447" s="37"/>
      <c r="U447" s="34"/>
      <c r="V447" s="37"/>
      <c r="AF447" s="46">
        <v>655</v>
      </c>
    </row>
    <row r="448" spans="1:32" x14ac:dyDescent="0.3">
      <c r="A448" s="38" t="s">
        <v>228</v>
      </c>
      <c r="B448" s="39" t="s">
        <v>229</v>
      </c>
      <c r="C448" s="40" t="s">
        <v>24</v>
      </c>
      <c r="D448" s="40">
        <v>4</v>
      </c>
      <c r="E448" s="40" t="s">
        <v>22</v>
      </c>
      <c r="F448" s="41" t="s">
        <v>25</v>
      </c>
      <c r="G448" s="42">
        <v>11214.9</v>
      </c>
      <c r="H448" s="43">
        <f>IF(Inventory[[#This Row],[Premium?]]="Y",Inventory[[#This Row],[Cost Price]]*1.25,Inventory[[#This Row],[Cost Price]]*1.18)</f>
        <v>14018.625</v>
      </c>
      <c r="I448" s="43" t="b">
        <f>Inventory[[#This Row],[Num In Stock]]&lt;$S$5</f>
        <v>1</v>
      </c>
      <c r="J448" s="43" t="str">
        <f>IF(Inventory[[#This Row],[Num In Stock]]&lt;$S$5,"YES","NO")</f>
        <v>YES</v>
      </c>
      <c r="K448" s="44" t="b">
        <f>AND(Inventory[[#This Row],[Num In Stock]]&lt;$S$5,Inventory[[#This Row],[On Backorder]]&lt;&gt;"Y")</f>
        <v>1</v>
      </c>
      <c r="L448" s="44" t="str">
        <f>IF(Inventory[[#This Row],[Num In Stock]]&lt;$S$5,IF(Inventory[[#This Row],[On Backorder]]="Y","","YES"),"")</f>
        <v>YES</v>
      </c>
      <c r="M448" s="44" cm="1">
        <f t="array" ref="M448">_xlfn.IFS(Inventory[[#This Row],[Category]]=$Q$9,$R$9,Inventory[[#This Row],[Category]]=$Q$10,$R$10,Inventory[[#This Row],[Category]]=$Q$11,$R$11,Inventory[[#This Row],[Category]]=$Q$12,$R$12)</f>
        <v>10</v>
      </c>
      <c r="N448" s="44">
        <f>INDEX($Q$9:$R$12,MATCH(Inventory[[#This Row],[Category]],$Q$9:$Q$12,0),2)</f>
        <v>10</v>
      </c>
      <c r="O448" s="45">
        <f>_xlfn.XLOOKUP(Inventory[[#This Row],[Category]],$Q$9:$Q$12,$R$9:$R$12,,0)</f>
        <v>10</v>
      </c>
      <c r="P448" s="34" t="b">
        <f t="shared" si="6"/>
        <v>1</v>
      </c>
      <c r="Q448" s="37"/>
      <c r="R448" s="48"/>
      <c r="S448" s="37"/>
      <c r="U448" s="34"/>
      <c r="V448" s="37"/>
      <c r="AF448" s="46">
        <v>435</v>
      </c>
    </row>
    <row r="449" spans="1:32" x14ac:dyDescent="0.3">
      <c r="A449" s="38" t="s">
        <v>760</v>
      </c>
      <c r="B449" s="39" t="s">
        <v>761</v>
      </c>
      <c r="C449" s="40" t="s">
        <v>27</v>
      </c>
      <c r="D449" s="40">
        <v>13</v>
      </c>
      <c r="E449" s="40" t="s">
        <v>22</v>
      </c>
      <c r="F449" s="41" t="s">
        <v>22</v>
      </c>
      <c r="G449" s="42">
        <v>9410.65</v>
      </c>
      <c r="H449" s="43">
        <f>IF(Inventory[[#This Row],[Premium?]]="Y",Inventory[[#This Row],[Cost Price]]*1.25,Inventory[[#This Row],[Cost Price]]*1.18)</f>
        <v>11104.566999999999</v>
      </c>
      <c r="I449" s="43" t="b">
        <f>Inventory[[#This Row],[Num In Stock]]&lt;$S$5</f>
        <v>0</v>
      </c>
      <c r="J449" s="43" t="str">
        <f>IF(Inventory[[#This Row],[Num In Stock]]&lt;$S$5,"YES","NO")</f>
        <v>NO</v>
      </c>
      <c r="K449" s="44" t="b">
        <f>AND(Inventory[[#This Row],[Num In Stock]]&lt;$S$5,Inventory[[#This Row],[On Backorder]]&lt;&gt;"Y")</f>
        <v>0</v>
      </c>
      <c r="L449" s="44" t="str">
        <f>IF(Inventory[[#This Row],[Num In Stock]]&lt;$S$5,IF(Inventory[[#This Row],[On Backorder]]="Y","","YES"),"")</f>
        <v/>
      </c>
      <c r="M449" s="44" cm="1">
        <f t="array" ref="M449">_xlfn.IFS(Inventory[[#This Row],[Category]]=$Q$9,$R$9,Inventory[[#This Row],[Category]]=$Q$10,$R$10,Inventory[[#This Row],[Category]]=$Q$11,$R$11,Inventory[[#This Row],[Category]]=$Q$12,$R$12)</f>
        <v>15</v>
      </c>
      <c r="N449" s="44">
        <f>INDEX($Q$9:$R$12,MATCH(Inventory[[#This Row],[Category]],$Q$9:$Q$12,0),2)</f>
        <v>15</v>
      </c>
      <c r="O449" s="45">
        <f>_xlfn.XLOOKUP(Inventory[[#This Row],[Category]],$Q$9:$Q$12,$R$9:$R$12,,0)</f>
        <v>15</v>
      </c>
      <c r="P449" s="34" t="b">
        <f t="shared" si="6"/>
        <v>1</v>
      </c>
      <c r="Q449" s="37"/>
      <c r="R449" s="48"/>
      <c r="S449" s="37"/>
      <c r="U449" s="34"/>
      <c r="V449" s="37"/>
      <c r="AF449" s="46">
        <v>435</v>
      </c>
    </row>
    <row r="450" spans="1:32" x14ac:dyDescent="0.3">
      <c r="A450" s="38" t="s">
        <v>758</v>
      </c>
      <c r="B450" s="39" t="s">
        <v>759</v>
      </c>
      <c r="C450" s="40" t="s">
        <v>27</v>
      </c>
      <c r="D450" s="40">
        <v>28</v>
      </c>
      <c r="E450" s="40" t="s">
        <v>22</v>
      </c>
      <c r="F450" s="41" t="s">
        <v>22</v>
      </c>
      <c r="G450" s="42">
        <v>8156.7</v>
      </c>
      <c r="H450" s="43">
        <f>IF(Inventory[[#This Row],[Premium?]]="Y",Inventory[[#This Row],[Cost Price]]*1.25,Inventory[[#This Row],[Cost Price]]*1.18)</f>
        <v>9624.905999999999</v>
      </c>
      <c r="I450" s="43" t="b">
        <f>Inventory[[#This Row],[Num In Stock]]&lt;$S$5</f>
        <v>0</v>
      </c>
      <c r="J450" s="43" t="str">
        <f>IF(Inventory[[#This Row],[Num In Stock]]&lt;$S$5,"YES","NO")</f>
        <v>NO</v>
      </c>
      <c r="K450" s="44" t="b">
        <f>AND(Inventory[[#This Row],[Num In Stock]]&lt;$S$5,Inventory[[#This Row],[On Backorder]]&lt;&gt;"Y")</f>
        <v>0</v>
      </c>
      <c r="L450" s="44" t="str">
        <f>IF(Inventory[[#This Row],[Num In Stock]]&lt;$S$5,IF(Inventory[[#This Row],[On Backorder]]="Y","","YES"),"")</f>
        <v/>
      </c>
      <c r="M450" s="44" cm="1">
        <f t="array" ref="M450">_xlfn.IFS(Inventory[[#This Row],[Category]]=$Q$9,$R$9,Inventory[[#This Row],[Category]]=$Q$10,$R$10,Inventory[[#This Row],[Category]]=$Q$11,$R$11,Inventory[[#This Row],[Category]]=$Q$12,$R$12)</f>
        <v>15</v>
      </c>
      <c r="N450" s="44">
        <f>INDEX($Q$9:$R$12,MATCH(Inventory[[#This Row],[Category]],$Q$9:$Q$12,0),2)</f>
        <v>15</v>
      </c>
      <c r="O450" s="45">
        <f>_xlfn.XLOOKUP(Inventory[[#This Row],[Category]],$Q$9:$Q$12,$R$9:$R$12,,0)</f>
        <v>15</v>
      </c>
      <c r="P450" s="34" t="b">
        <f t="shared" si="6"/>
        <v>1</v>
      </c>
      <c r="Q450" s="37"/>
      <c r="R450" s="48"/>
      <c r="S450" s="37"/>
      <c r="U450" s="34"/>
      <c r="V450" s="37"/>
      <c r="AF450" s="46">
        <v>185</v>
      </c>
    </row>
    <row r="451" spans="1:32" x14ac:dyDescent="0.3">
      <c r="A451" s="38" t="s">
        <v>498</v>
      </c>
      <c r="B451" s="39" t="s">
        <v>499</v>
      </c>
      <c r="C451" s="40" t="s">
        <v>28</v>
      </c>
      <c r="D451" s="40">
        <v>31</v>
      </c>
      <c r="E451" s="40" t="s">
        <v>22</v>
      </c>
      <c r="F451" s="41" t="s">
        <v>22</v>
      </c>
      <c r="G451" s="42">
        <v>3360.9</v>
      </c>
      <c r="H451" s="43">
        <f>IF(Inventory[[#This Row],[Premium?]]="Y",Inventory[[#This Row],[Cost Price]]*1.25,Inventory[[#This Row],[Cost Price]]*1.18)</f>
        <v>3965.8620000000001</v>
      </c>
      <c r="I451" s="43" t="b">
        <f>Inventory[[#This Row],[Num In Stock]]&lt;$S$5</f>
        <v>0</v>
      </c>
      <c r="J451" s="43" t="str">
        <f>IF(Inventory[[#This Row],[Num In Stock]]&lt;$S$5,"YES","NO")</f>
        <v>NO</v>
      </c>
      <c r="K451" s="44" t="b">
        <f>AND(Inventory[[#This Row],[Num In Stock]]&lt;$S$5,Inventory[[#This Row],[On Backorder]]&lt;&gt;"Y")</f>
        <v>0</v>
      </c>
      <c r="L451" s="44" t="str">
        <f>IF(Inventory[[#This Row],[Num In Stock]]&lt;$S$5,IF(Inventory[[#This Row],[On Backorder]]="Y","","YES"),"")</f>
        <v/>
      </c>
      <c r="M451" s="44" cm="1">
        <f t="array" ref="M451">_xlfn.IFS(Inventory[[#This Row],[Category]]=$Q$9,$R$9,Inventory[[#This Row],[Category]]=$Q$10,$R$10,Inventory[[#This Row],[Category]]=$Q$11,$R$11,Inventory[[#This Row],[Category]]=$Q$12,$R$12)</f>
        <v>25</v>
      </c>
      <c r="N451" s="44">
        <f>INDEX($Q$9:$R$12,MATCH(Inventory[[#This Row],[Category]],$Q$9:$Q$12,0),2)</f>
        <v>25</v>
      </c>
      <c r="O451" s="45">
        <f>_xlfn.XLOOKUP(Inventory[[#This Row],[Category]],$Q$9:$Q$12,$R$9:$R$12,,0)</f>
        <v>25</v>
      </c>
      <c r="P451" s="34" t="b">
        <f t="shared" si="6"/>
        <v>1</v>
      </c>
      <c r="Q451" s="37"/>
      <c r="R451" s="48"/>
      <c r="S451" s="37"/>
      <c r="U451" s="34"/>
      <c r="V451" s="37"/>
      <c r="AF451" s="46">
        <v>10445</v>
      </c>
    </row>
    <row r="452" spans="1:32" x14ac:dyDescent="0.3">
      <c r="A452" s="38" t="s">
        <v>500</v>
      </c>
      <c r="B452" s="39" t="s">
        <v>501</v>
      </c>
      <c r="C452" s="40" t="s">
        <v>28</v>
      </c>
      <c r="D452" s="40">
        <v>12</v>
      </c>
      <c r="E452" s="40" t="s">
        <v>22</v>
      </c>
      <c r="F452" s="41" t="s">
        <v>22</v>
      </c>
      <c r="G452" s="42">
        <v>3459.75</v>
      </c>
      <c r="H452" s="43">
        <f>IF(Inventory[[#This Row],[Premium?]]="Y",Inventory[[#This Row],[Cost Price]]*1.25,Inventory[[#This Row],[Cost Price]]*1.18)</f>
        <v>4082.5049999999997</v>
      </c>
      <c r="I452" s="43" t="b">
        <f>Inventory[[#This Row],[Num In Stock]]&lt;$S$5</f>
        <v>0</v>
      </c>
      <c r="J452" s="43" t="str">
        <f>IF(Inventory[[#This Row],[Num In Stock]]&lt;$S$5,"YES","NO")</f>
        <v>NO</v>
      </c>
      <c r="K452" s="44" t="b">
        <f>AND(Inventory[[#This Row],[Num In Stock]]&lt;$S$5,Inventory[[#This Row],[On Backorder]]&lt;&gt;"Y")</f>
        <v>0</v>
      </c>
      <c r="L452" s="44" t="str">
        <f>IF(Inventory[[#This Row],[Num In Stock]]&lt;$S$5,IF(Inventory[[#This Row],[On Backorder]]="Y","","YES"),"")</f>
        <v/>
      </c>
      <c r="M452" s="44" cm="1">
        <f t="array" ref="M452">_xlfn.IFS(Inventory[[#This Row],[Category]]=$Q$9,$R$9,Inventory[[#This Row],[Category]]=$Q$10,$R$10,Inventory[[#This Row],[Category]]=$Q$11,$R$11,Inventory[[#This Row],[Category]]=$Q$12,$R$12)</f>
        <v>25</v>
      </c>
      <c r="N452" s="44">
        <f>INDEX($Q$9:$R$12,MATCH(Inventory[[#This Row],[Category]],$Q$9:$Q$12,0),2)</f>
        <v>25</v>
      </c>
      <c r="O452" s="45">
        <f>_xlfn.XLOOKUP(Inventory[[#This Row],[Category]],$Q$9:$Q$12,$R$9:$R$12,,0)</f>
        <v>25</v>
      </c>
      <c r="P452" s="34" t="b">
        <f t="shared" ref="P452:P515" si="7">AND($M452=$N452,$N452=$O452)</f>
        <v>1</v>
      </c>
      <c r="Q452" s="37"/>
      <c r="R452" s="48"/>
      <c r="S452" s="37"/>
      <c r="U452" s="34"/>
      <c r="V452" s="37"/>
      <c r="AF452" s="46">
        <v>7145</v>
      </c>
    </row>
    <row r="453" spans="1:32" x14ac:dyDescent="0.3">
      <c r="A453" s="38" t="s">
        <v>476</v>
      </c>
      <c r="B453" s="39" t="s">
        <v>477</v>
      </c>
      <c r="C453" s="40" t="s">
        <v>29</v>
      </c>
      <c r="D453" s="40">
        <v>13</v>
      </c>
      <c r="E453" s="40" t="s">
        <v>22</v>
      </c>
      <c r="F453" s="41" t="s">
        <v>25</v>
      </c>
      <c r="G453" s="42">
        <v>207.9</v>
      </c>
      <c r="H453" s="43">
        <f>IF(Inventory[[#This Row],[Premium?]]="Y",Inventory[[#This Row],[Cost Price]]*1.25,Inventory[[#This Row],[Cost Price]]*1.18)</f>
        <v>259.875</v>
      </c>
      <c r="I453" s="43" t="b">
        <f>Inventory[[#This Row],[Num In Stock]]&lt;$S$5</f>
        <v>0</v>
      </c>
      <c r="J453" s="43" t="str">
        <f>IF(Inventory[[#This Row],[Num In Stock]]&lt;$S$5,"YES","NO")</f>
        <v>NO</v>
      </c>
      <c r="K453" s="44" t="b">
        <f>AND(Inventory[[#This Row],[Num In Stock]]&lt;$S$5,Inventory[[#This Row],[On Backorder]]&lt;&gt;"Y")</f>
        <v>0</v>
      </c>
      <c r="L453" s="44" t="str">
        <f>IF(Inventory[[#This Row],[Num In Stock]]&lt;$S$5,IF(Inventory[[#This Row],[On Backorder]]="Y","","YES"),"")</f>
        <v/>
      </c>
      <c r="M453" s="44" cm="1">
        <f t="array" ref="M453">_xlfn.IFS(Inventory[[#This Row],[Category]]=$Q$9,$R$9,Inventory[[#This Row],[Category]]=$Q$10,$R$10,Inventory[[#This Row],[Category]]=$Q$11,$R$11,Inventory[[#This Row],[Category]]=$Q$12,$R$12)</f>
        <v>35</v>
      </c>
      <c r="N453" s="44">
        <f>INDEX($Q$9:$R$12,MATCH(Inventory[[#This Row],[Category]],$Q$9:$Q$12,0),2)</f>
        <v>35</v>
      </c>
      <c r="O453" s="45">
        <f>_xlfn.XLOOKUP(Inventory[[#This Row],[Category]],$Q$9:$Q$12,$R$9:$R$12,,0)</f>
        <v>35</v>
      </c>
      <c r="P453" s="34" t="b">
        <f t="shared" si="7"/>
        <v>1</v>
      </c>
      <c r="Q453" s="37"/>
      <c r="R453" s="48"/>
      <c r="S453" s="37"/>
      <c r="U453" s="34"/>
      <c r="V453" s="37"/>
      <c r="AF453" s="46">
        <v>5495</v>
      </c>
    </row>
    <row r="454" spans="1:32" x14ac:dyDescent="0.3">
      <c r="A454" s="38" t="s">
        <v>484</v>
      </c>
      <c r="B454" s="39" t="s">
        <v>485</v>
      </c>
      <c r="C454" s="40" t="s">
        <v>29</v>
      </c>
      <c r="D454" s="40">
        <v>11</v>
      </c>
      <c r="E454" s="40" t="s">
        <v>22</v>
      </c>
      <c r="F454" s="41" t="s">
        <v>22</v>
      </c>
      <c r="G454" s="42">
        <v>207.9</v>
      </c>
      <c r="H454" s="43">
        <f>IF(Inventory[[#This Row],[Premium?]]="Y",Inventory[[#This Row],[Cost Price]]*1.25,Inventory[[#This Row],[Cost Price]]*1.18)</f>
        <v>245.322</v>
      </c>
      <c r="I454" s="43" t="b">
        <f>Inventory[[#This Row],[Num In Stock]]&lt;$S$5</f>
        <v>0</v>
      </c>
      <c r="J454" s="43" t="str">
        <f>IF(Inventory[[#This Row],[Num In Stock]]&lt;$S$5,"YES","NO")</f>
        <v>NO</v>
      </c>
      <c r="K454" s="44" t="b">
        <f>AND(Inventory[[#This Row],[Num In Stock]]&lt;$S$5,Inventory[[#This Row],[On Backorder]]&lt;&gt;"Y")</f>
        <v>0</v>
      </c>
      <c r="L454" s="44" t="str">
        <f>IF(Inventory[[#This Row],[Num In Stock]]&lt;$S$5,IF(Inventory[[#This Row],[On Backorder]]="Y","","YES"),"")</f>
        <v/>
      </c>
      <c r="M454" s="44" cm="1">
        <f t="array" ref="M454">_xlfn.IFS(Inventory[[#This Row],[Category]]=$Q$9,$R$9,Inventory[[#This Row],[Category]]=$Q$10,$R$10,Inventory[[#This Row],[Category]]=$Q$11,$R$11,Inventory[[#This Row],[Category]]=$Q$12,$R$12)</f>
        <v>35</v>
      </c>
      <c r="N454" s="44">
        <f>INDEX($Q$9:$R$12,MATCH(Inventory[[#This Row],[Category]],$Q$9:$Q$12,0),2)</f>
        <v>35</v>
      </c>
      <c r="O454" s="45">
        <f>_xlfn.XLOOKUP(Inventory[[#This Row],[Category]],$Q$9:$Q$12,$R$9:$R$12,,0)</f>
        <v>35</v>
      </c>
      <c r="P454" s="34" t="b">
        <f t="shared" si="7"/>
        <v>1</v>
      </c>
      <c r="Q454" s="37"/>
      <c r="R454" s="48"/>
      <c r="S454" s="37"/>
      <c r="U454" s="34"/>
      <c r="V454" s="37"/>
      <c r="AF454" s="46">
        <v>1095</v>
      </c>
    </row>
    <row r="455" spans="1:32" x14ac:dyDescent="0.3">
      <c r="A455" s="38" t="s">
        <v>276</v>
      </c>
      <c r="B455" s="39" t="s">
        <v>277</v>
      </c>
      <c r="C455" s="40" t="s">
        <v>28</v>
      </c>
      <c r="D455" s="40">
        <v>3</v>
      </c>
      <c r="E455" s="40" t="s">
        <v>25</v>
      </c>
      <c r="F455" s="41" t="s">
        <v>22</v>
      </c>
      <c r="G455" s="42">
        <v>4074.9</v>
      </c>
      <c r="H455" s="43">
        <f>IF(Inventory[[#This Row],[Premium?]]="Y",Inventory[[#This Row],[Cost Price]]*1.25,Inventory[[#This Row],[Cost Price]]*1.18)</f>
        <v>4808.3819999999996</v>
      </c>
      <c r="I455" s="43" t="b">
        <f>Inventory[[#This Row],[Num In Stock]]&lt;$S$5</f>
        <v>1</v>
      </c>
      <c r="J455" s="43" t="str">
        <f>IF(Inventory[[#This Row],[Num In Stock]]&lt;$S$5,"YES","NO")</f>
        <v>YES</v>
      </c>
      <c r="K455" s="44" t="b">
        <f>AND(Inventory[[#This Row],[Num In Stock]]&lt;$S$5,Inventory[[#This Row],[On Backorder]]&lt;&gt;"Y")</f>
        <v>0</v>
      </c>
      <c r="L455" s="44" t="str">
        <f>IF(Inventory[[#This Row],[Num In Stock]]&lt;$S$5,IF(Inventory[[#This Row],[On Backorder]]="Y","","YES"),"")</f>
        <v/>
      </c>
      <c r="M455" s="44" cm="1">
        <f t="array" ref="M455">_xlfn.IFS(Inventory[[#This Row],[Category]]=$Q$9,$R$9,Inventory[[#This Row],[Category]]=$Q$10,$R$10,Inventory[[#This Row],[Category]]=$Q$11,$R$11,Inventory[[#This Row],[Category]]=$Q$12,$R$12)</f>
        <v>25</v>
      </c>
      <c r="N455" s="44">
        <f>INDEX($Q$9:$R$12,MATCH(Inventory[[#This Row],[Category]],$Q$9:$Q$12,0),2)</f>
        <v>25</v>
      </c>
      <c r="O455" s="45">
        <f>_xlfn.XLOOKUP(Inventory[[#This Row],[Category]],$Q$9:$Q$12,$R$9:$R$12,,0)</f>
        <v>25</v>
      </c>
      <c r="P455" s="34" t="b">
        <f t="shared" si="7"/>
        <v>1</v>
      </c>
      <c r="Q455" s="37"/>
      <c r="R455" s="48"/>
      <c r="S455" s="37"/>
      <c r="U455" s="34"/>
      <c r="V455" s="37"/>
      <c r="AF455" s="46">
        <v>1095</v>
      </c>
    </row>
    <row r="456" spans="1:32" x14ac:dyDescent="0.3">
      <c r="A456" s="55" t="s">
        <v>274</v>
      </c>
      <c r="B456" s="54" t="s">
        <v>275</v>
      </c>
      <c r="C456" s="40" t="s">
        <v>27</v>
      </c>
      <c r="D456" s="40">
        <v>16</v>
      </c>
      <c r="E456" s="40" t="s">
        <v>22</v>
      </c>
      <c r="F456" s="41" t="s">
        <v>22</v>
      </c>
      <c r="G456" s="42">
        <v>7410.85</v>
      </c>
      <c r="H456" s="43">
        <f>IF(Inventory[[#This Row],[Premium?]]="Y",Inventory[[#This Row],[Cost Price]]*1.25,Inventory[[#This Row],[Cost Price]]*1.18)</f>
        <v>8744.8029999999999</v>
      </c>
      <c r="I456" s="43" t="b">
        <f>Inventory[[#This Row],[Num In Stock]]&lt;$S$5</f>
        <v>0</v>
      </c>
      <c r="J456" s="43" t="str">
        <f>IF(Inventory[[#This Row],[Num In Stock]]&lt;$S$5,"YES","NO")</f>
        <v>NO</v>
      </c>
      <c r="K456" s="44" t="b">
        <f>AND(Inventory[[#This Row],[Num In Stock]]&lt;$S$5,Inventory[[#This Row],[On Backorder]]&lt;&gt;"Y")</f>
        <v>0</v>
      </c>
      <c r="L456" s="44" t="str">
        <f>IF(Inventory[[#This Row],[Num In Stock]]&lt;$S$5,IF(Inventory[[#This Row],[On Backorder]]="Y","","YES"),"")</f>
        <v/>
      </c>
      <c r="M456" s="44" cm="1">
        <f t="array" ref="M456">_xlfn.IFS(Inventory[[#This Row],[Category]]=$Q$9,$R$9,Inventory[[#This Row],[Category]]=$Q$10,$R$10,Inventory[[#This Row],[Category]]=$Q$11,$R$11,Inventory[[#This Row],[Category]]=$Q$12,$R$12)</f>
        <v>15</v>
      </c>
      <c r="N456" s="44">
        <f>INDEX($Q$9:$R$12,MATCH(Inventory[[#This Row],[Category]],$Q$9:$Q$12,0),2)</f>
        <v>15</v>
      </c>
      <c r="O456" s="45">
        <f>_xlfn.XLOOKUP(Inventory[[#This Row],[Category]],$Q$9:$Q$12,$R$9:$R$12,,0)</f>
        <v>15</v>
      </c>
      <c r="P456" s="34" t="b">
        <f t="shared" si="7"/>
        <v>1</v>
      </c>
      <c r="Q456" s="37"/>
      <c r="R456" s="48"/>
      <c r="S456" s="37"/>
      <c r="U456" s="34"/>
      <c r="V456" s="37"/>
      <c r="AF456" s="46">
        <v>825</v>
      </c>
    </row>
    <row r="457" spans="1:32" x14ac:dyDescent="0.3">
      <c r="A457" s="38" t="s">
        <v>272</v>
      </c>
      <c r="B457" s="39" t="s">
        <v>273</v>
      </c>
      <c r="C457" s="40" t="s">
        <v>28</v>
      </c>
      <c r="D457" s="40">
        <v>10</v>
      </c>
      <c r="E457" s="40" t="s">
        <v>22</v>
      </c>
      <c r="F457" s="41" t="s">
        <v>22</v>
      </c>
      <c r="G457" s="42">
        <v>2348.65</v>
      </c>
      <c r="H457" s="43">
        <f>IF(Inventory[[#This Row],[Premium?]]="Y",Inventory[[#This Row],[Cost Price]]*1.25,Inventory[[#This Row],[Cost Price]]*1.18)</f>
        <v>2771.4070000000002</v>
      </c>
      <c r="I457" s="43" t="b">
        <f>Inventory[[#This Row],[Num In Stock]]&lt;$S$5</f>
        <v>0</v>
      </c>
      <c r="J457" s="43" t="str">
        <f>IF(Inventory[[#This Row],[Num In Stock]]&lt;$S$5,"YES","NO")</f>
        <v>NO</v>
      </c>
      <c r="K457" s="44" t="b">
        <f>AND(Inventory[[#This Row],[Num In Stock]]&lt;$S$5,Inventory[[#This Row],[On Backorder]]&lt;&gt;"Y")</f>
        <v>0</v>
      </c>
      <c r="L457" s="44" t="str">
        <f>IF(Inventory[[#This Row],[Num In Stock]]&lt;$S$5,IF(Inventory[[#This Row],[On Backorder]]="Y","","YES"),"")</f>
        <v/>
      </c>
      <c r="M457" s="44" cm="1">
        <f t="array" ref="M457">_xlfn.IFS(Inventory[[#This Row],[Category]]=$Q$9,$R$9,Inventory[[#This Row],[Category]]=$Q$10,$R$10,Inventory[[#This Row],[Category]]=$Q$11,$R$11,Inventory[[#This Row],[Category]]=$Q$12,$R$12)</f>
        <v>25</v>
      </c>
      <c r="N457" s="44">
        <f>INDEX($Q$9:$R$12,MATCH(Inventory[[#This Row],[Category]],$Q$9:$Q$12,0),2)</f>
        <v>25</v>
      </c>
      <c r="O457" s="45">
        <f>_xlfn.XLOOKUP(Inventory[[#This Row],[Category]],$Q$9:$Q$12,$R$9:$R$12,,0)</f>
        <v>25</v>
      </c>
      <c r="P457" s="34" t="b">
        <f t="shared" si="7"/>
        <v>1</v>
      </c>
      <c r="Q457" s="37"/>
      <c r="R457" s="48"/>
      <c r="S457" s="37"/>
      <c r="U457" s="34"/>
      <c r="V457" s="37"/>
      <c r="AF457" s="46">
        <v>545</v>
      </c>
    </row>
    <row r="458" spans="1:32" x14ac:dyDescent="0.3">
      <c r="A458" s="38" t="s">
        <v>344</v>
      </c>
      <c r="B458" s="39" t="s">
        <v>345</v>
      </c>
      <c r="C458" s="40" t="s">
        <v>28</v>
      </c>
      <c r="D458" s="40">
        <v>22</v>
      </c>
      <c r="E458" s="40" t="s">
        <v>22</v>
      </c>
      <c r="F458" s="41" t="s">
        <v>22</v>
      </c>
      <c r="G458" s="42">
        <v>4570.8</v>
      </c>
      <c r="H458" s="43">
        <f>IF(Inventory[[#This Row],[Premium?]]="Y",Inventory[[#This Row],[Cost Price]]*1.25,Inventory[[#This Row],[Cost Price]]*1.18)</f>
        <v>5393.5439999999999</v>
      </c>
      <c r="I458" s="43" t="b">
        <f>Inventory[[#This Row],[Num In Stock]]&lt;$S$5</f>
        <v>0</v>
      </c>
      <c r="J458" s="43" t="str">
        <f>IF(Inventory[[#This Row],[Num In Stock]]&lt;$S$5,"YES","NO")</f>
        <v>NO</v>
      </c>
      <c r="K458" s="44" t="b">
        <f>AND(Inventory[[#This Row],[Num In Stock]]&lt;$S$5,Inventory[[#This Row],[On Backorder]]&lt;&gt;"Y")</f>
        <v>0</v>
      </c>
      <c r="L458" s="44" t="str">
        <f>IF(Inventory[[#This Row],[Num In Stock]]&lt;$S$5,IF(Inventory[[#This Row],[On Backorder]]="Y","","YES"),"")</f>
        <v/>
      </c>
      <c r="M458" s="44" cm="1">
        <f t="array" ref="M458">_xlfn.IFS(Inventory[[#This Row],[Category]]=$Q$9,$R$9,Inventory[[#This Row],[Category]]=$Q$10,$R$10,Inventory[[#This Row],[Category]]=$Q$11,$R$11,Inventory[[#This Row],[Category]]=$Q$12,$R$12)</f>
        <v>25</v>
      </c>
      <c r="N458" s="44">
        <f>INDEX($Q$9:$R$12,MATCH(Inventory[[#This Row],[Category]],$Q$9:$Q$12,0),2)</f>
        <v>25</v>
      </c>
      <c r="O458" s="45">
        <f>_xlfn.XLOOKUP(Inventory[[#This Row],[Category]],$Q$9:$Q$12,$R$9:$R$12,,0)</f>
        <v>25</v>
      </c>
      <c r="P458" s="34" t="b">
        <f t="shared" si="7"/>
        <v>1</v>
      </c>
      <c r="Q458" s="37"/>
      <c r="R458" s="48"/>
      <c r="S458" s="37"/>
      <c r="U458" s="34"/>
      <c r="V458" s="37"/>
      <c r="AF458" s="46">
        <v>198</v>
      </c>
    </row>
    <row r="459" spans="1:32" x14ac:dyDescent="0.3">
      <c r="A459" s="38" t="s">
        <v>342</v>
      </c>
      <c r="B459" s="39" t="s">
        <v>343</v>
      </c>
      <c r="C459" s="40" t="s">
        <v>27</v>
      </c>
      <c r="D459" s="40">
        <v>22</v>
      </c>
      <c r="E459" s="40" t="s">
        <v>22</v>
      </c>
      <c r="F459" s="41" t="s">
        <v>25</v>
      </c>
      <c r="G459" s="42">
        <v>7410.85</v>
      </c>
      <c r="H459" s="43">
        <f>IF(Inventory[[#This Row],[Premium?]]="Y",Inventory[[#This Row],[Cost Price]]*1.25,Inventory[[#This Row],[Cost Price]]*1.18)</f>
        <v>9263.5625</v>
      </c>
      <c r="I459" s="43" t="b">
        <f>Inventory[[#This Row],[Num In Stock]]&lt;$S$5</f>
        <v>0</v>
      </c>
      <c r="J459" s="43" t="str">
        <f>IF(Inventory[[#This Row],[Num In Stock]]&lt;$S$5,"YES","NO")</f>
        <v>NO</v>
      </c>
      <c r="K459" s="44" t="b">
        <f>AND(Inventory[[#This Row],[Num In Stock]]&lt;$S$5,Inventory[[#This Row],[On Backorder]]&lt;&gt;"Y")</f>
        <v>0</v>
      </c>
      <c r="L459" s="44" t="str">
        <f>IF(Inventory[[#This Row],[Num In Stock]]&lt;$S$5,IF(Inventory[[#This Row],[On Backorder]]="Y","","YES"),"")</f>
        <v/>
      </c>
      <c r="M459" s="44" cm="1">
        <f t="array" ref="M459">_xlfn.IFS(Inventory[[#This Row],[Category]]=$Q$9,$R$9,Inventory[[#This Row],[Category]]=$Q$10,$R$10,Inventory[[#This Row],[Category]]=$Q$11,$R$11,Inventory[[#This Row],[Category]]=$Q$12,$R$12)</f>
        <v>15</v>
      </c>
      <c r="N459" s="44">
        <f>INDEX($Q$9:$R$12,MATCH(Inventory[[#This Row],[Category]],$Q$9:$Q$12,0),2)</f>
        <v>15</v>
      </c>
      <c r="O459" s="45">
        <f>_xlfn.XLOOKUP(Inventory[[#This Row],[Category]],$Q$9:$Q$12,$R$9:$R$12,,0)</f>
        <v>15</v>
      </c>
      <c r="P459" s="34" t="b">
        <f t="shared" si="7"/>
        <v>1</v>
      </c>
      <c r="Q459" s="37"/>
      <c r="R459" s="48"/>
      <c r="S459" s="37"/>
      <c r="U459" s="34"/>
      <c r="V459" s="37"/>
      <c r="AF459" s="46">
        <v>198</v>
      </c>
    </row>
    <row r="460" spans="1:32" x14ac:dyDescent="0.3">
      <c r="A460" s="38" t="s">
        <v>346</v>
      </c>
      <c r="B460" s="39" t="s">
        <v>347</v>
      </c>
      <c r="C460" s="40" t="s">
        <v>28</v>
      </c>
      <c r="D460" s="40">
        <v>31</v>
      </c>
      <c r="E460" s="40" t="s">
        <v>22</v>
      </c>
      <c r="F460" s="41" t="s">
        <v>25</v>
      </c>
      <c r="G460" s="42">
        <v>2850.9</v>
      </c>
      <c r="H460" s="43">
        <f>IF(Inventory[[#This Row],[Premium?]]="Y",Inventory[[#This Row],[Cost Price]]*1.25,Inventory[[#This Row],[Cost Price]]*1.18)</f>
        <v>3563.625</v>
      </c>
      <c r="I460" s="43" t="b">
        <f>Inventory[[#This Row],[Num In Stock]]&lt;$S$5</f>
        <v>0</v>
      </c>
      <c r="J460" s="43" t="str">
        <f>IF(Inventory[[#This Row],[Num In Stock]]&lt;$S$5,"YES","NO")</f>
        <v>NO</v>
      </c>
      <c r="K460" s="44" t="b">
        <f>AND(Inventory[[#This Row],[Num In Stock]]&lt;$S$5,Inventory[[#This Row],[On Backorder]]&lt;&gt;"Y")</f>
        <v>0</v>
      </c>
      <c r="L460" s="44" t="str">
        <f>IF(Inventory[[#This Row],[Num In Stock]]&lt;$S$5,IF(Inventory[[#This Row],[On Backorder]]="Y","","YES"),"")</f>
        <v/>
      </c>
      <c r="M460" s="44" cm="1">
        <f t="array" ref="M460">_xlfn.IFS(Inventory[[#This Row],[Category]]=$Q$9,$R$9,Inventory[[#This Row],[Category]]=$Q$10,$R$10,Inventory[[#This Row],[Category]]=$Q$11,$R$11,Inventory[[#This Row],[Category]]=$Q$12,$R$12)</f>
        <v>25</v>
      </c>
      <c r="N460" s="44">
        <f>INDEX($Q$9:$R$12,MATCH(Inventory[[#This Row],[Category]],$Q$9:$Q$12,0),2)</f>
        <v>25</v>
      </c>
      <c r="O460" s="45">
        <f>_xlfn.XLOOKUP(Inventory[[#This Row],[Category]],$Q$9:$Q$12,$R$9:$R$12,,0)</f>
        <v>25</v>
      </c>
      <c r="P460" s="34" t="b">
        <f t="shared" si="7"/>
        <v>1</v>
      </c>
      <c r="Q460" s="37"/>
      <c r="R460" s="48"/>
      <c r="S460" s="37"/>
      <c r="U460" s="34"/>
      <c r="V460" s="37"/>
      <c r="AF460" s="46">
        <v>198</v>
      </c>
    </row>
    <row r="461" spans="1:32" x14ac:dyDescent="0.3">
      <c r="A461" s="38" t="s">
        <v>396</v>
      </c>
      <c r="B461" s="39" t="s">
        <v>397</v>
      </c>
      <c r="C461" s="40" t="s">
        <v>27</v>
      </c>
      <c r="D461" s="40">
        <v>28</v>
      </c>
      <c r="E461" s="40" t="s">
        <v>22</v>
      </c>
      <c r="F461" s="41" t="s">
        <v>25</v>
      </c>
      <c r="G461" s="42">
        <v>9322.7000000000007</v>
      </c>
      <c r="H461" s="43">
        <f>IF(Inventory[[#This Row],[Premium?]]="Y",Inventory[[#This Row],[Cost Price]]*1.25,Inventory[[#This Row],[Cost Price]]*1.18)</f>
        <v>11653.375</v>
      </c>
      <c r="I461" s="43" t="b">
        <f>Inventory[[#This Row],[Num In Stock]]&lt;$S$5</f>
        <v>0</v>
      </c>
      <c r="J461" s="43" t="str">
        <f>IF(Inventory[[#This Row],[Num In Stock]]&lt;$S$5,"YES","NO")</f>
        <v>NO</v>
      </c>
      <c r="K461" s="44" t="b">
        <f>AND(Inventory[[#This Row],[Num In Stock]]&lt;$S$5,Inventory[[#This Row],[On Backorder]]&lt;&gt;"Y")</f>
        <v>0</v>
      </c>
      <c r="L461" s="44" t="str">
        <f>IF(Inventory[[#This Row],[Num In Stock]]&lt;$S$5,IF(Inventory[[#This Row],[On Backorder]]="Y","","YES"),"")</f>
        <v/>
      </c>
      <c r="M461" s="44" cm="1">
        <f t="array" ref="M461">_xlfn.IFS(Inventory[[#This Row],[Category]]=$Q$9,$R$9,Inventory[[#This Row],[Category]]=$Q$10,$R$10,Inventory[[#This Row],[Category]]=$Q$11,$R$11,Inventory[[#This Row],[Category]]=$Q$12,$R$12)</f>
        <v>15</v>
      </c>
      <c r="N461" s="44">
        <f>INDEX($Q$9:$R$12,MATCH(Inventory[[#This Row],[Category]],$Q$9:$Q$12,0),2)</f>
        <v>15</v>
      </c>
      <c r="O461" s="45">
        <f>_xlfn.XLOOKUP(Inventory[[#This Row],[Category]],$Q$9:$Q$12,$R$9:$R$12,,0)</f>
        <v>15</v>
      </c>
      <c r="P461" s="34" t="b">
        <f t="shared" si="7"/>
        <v>1</v>
      </c>
      <c r="Q461" s="37"/>
      <c r="R461" s="48"/>
      <c r="S461" s="37"/>
      <c r="U461" s="34"/>
      <c r="V461" s="37"/>
      <c r="AF461" s="46">
        <v>198</v>
      </c>
    </row>
    <row r="462" spans="1:32" x14ac:dyDescent="0.3">
      <c r="A462" s="38" t="s">
        <v>394</v>
      </c>
      <c r="B462" s="39" t="s">
        <v>395</v>
      </c>
      <c r="C462" s="40" t="s">
        <v>24</v>
      </c>
      <c r="D462" s="40">
        <v>22</v>
      </c>
      <c r="E462" s="40" t="s">
        <v>22</v>
      </c>
      <c r="F462" s="41" t="s">
        <v>22</v>
      </c>
      <c r="G462" s="42">
        <v>11839.85</v>
      </c>
      <c r="H462" s="43">
        <f>IF(Inventory[[#This Row],[Premium?]]="Y",Inventory[[#This Row],[Cost Price]]*1.25,Inventory[[#This Row],[Cost Price]]*1.18)</f>
        <v>13971.022999999999</v>
      </c>
      <c r="I462" s="43" t="b">
        <f>Inventory[[#This Row],[Num In Stock]]&lt;$S$5</f>
        <v>0</v>
      </c>
      <c r="J462" s="43" t="str">
        <f>IF(Inventory[[#This Row],[Num In Stock]]&lt;$S$5,"YES","NO")</f>
        <v>NO</v>
      </c>
      <c r="K462" s="44" t="b">
        <f>AND(Inventory[[#This Row],[Num In Stock]]&lt;$S$5,Inventory[[#This Row],[On Backorder]]&lt;&gt;"Y")</f>
        <v>0</v>
      </c>
      <c r="L462" s="44" t="str">
        <f>IF(Inventory[[#This Row],[Num In Stock]]&lt;$S$5,IF(Inventory[[#This Row],[On Backorder]]="Y","","YES"),"")</f>
        <v/>
      </c>
      <c r="M462" s="44" cm="1">
        <f t="array" ref="M462">_xlfn.IFS(Inventory[[#This Row],[Category]]=$Q$9,$R$9,Inventory[[#This Row],[Category]]=$Q$10,$R$10,Inventory[[#This Row],[Category]]=$Q$11,$R$11,Inventory[[#This Row],[Category]]=$Q$12,$R$12)</f>
        <v>10</v>
      </c>
      <c r="N462" s="44">
        <f>INDEX($Q$9:$R$12,MATCH(Inventory[[#This Row],[Category]],$Q$9:$Q$12,0),2)</f>
        <v>10</v>
      </c>
      <c r="O462" s="45">
        <f>_xlfn.XLOOKUP(Inventory[[#This Row],[Category]],$Q$9:$Q$12,$R$9:$R$12,,0)</f>
        <v>10</v>
      </c>
      <c r="P462" s="34" t="b">
        <f t="shared" si="7"/>
        <v>1</v>
      </c>
      <c r="Q462" s="37"/>
      <c r="R462" s="48"/>
      <c r="S462" s="37"/>
      <c r="U462" s="34"/>
      <c r="V462" s="37"/>
      <c r="AF462" s="46">
        <v>198</v>
      </c>
    </row>
    <row r="463" spans="1:32" x14ac:dyDescent="0.3">
      <c r="A463" s="38" t="s">
        <v>398</v>
      </c>
      <c r="B463" s="39" t="s">
        <v>399</v>
      </c>
      <c r="C463" s="40" t="s">
        <v>27</v>
      </c>
      <c r="D463" s="40">
        <v>20</v>
      </c>
      <c r="E463" s="40" t="s">
        <v>22</v>
      </c>
      <c r="F463" s="41" t="s">
        <v>25</v>
      </c>
      <c r="G463" s="42">
        <v>7338.9</v>
      </c>
      <c r="H463" s="43">
        <f>IF(Inventory[[#This Row],[Premium?]]="Y",Inventory[[#This Row],[Cost Price]]*1.25,Inventory[[#This Row],[Cost Price]]*1.18)</f>
        <v>9173.625</v>
      </c>
      <c r="I463" s="43" t="b">
        <f>Inventory[[#This Row],[Num In Stock]]&lt;$S$5</f>
        <v>0</v>
      </c>
      <c r="J463" s="43" t="str">
        <f>IF(Inventory[[#This Row],[Num In Stock]]&lt;$S$5,"YES","NO")</f>
        <v>NO</v>
      </c>
      <c r="K463" s="44" t="b">
        <f>AND(Inventory[[#This Row],[Num In Stock]]&lt;$S$5,Inventory[[#This Row],[On Backorder]]&lt;&gt;"Y")</f>
        <v>0</v>
      </c>
      <c r="L463" s="44" t="str">
        <f>IF(Inventory[[#This Row],[Num In Stock]]&lt;$S$5,IF(Inventory[[#This Row],[On Backorder]]="Y","","YES"),"")</f>
        <v/>
      </c>
      <c r="M463" s="44" cm="1">
        <f t="array" ref="M463">_xlfn.IFS(Inventory[[#This Row],[Category]]=$Q$9,$R$9,Inventory[[#This Row],[Category]]=$Q$10,$R$10,Inventory[[#This Row],[Category]]=$Q$11,$R$11,Inventory[[#This Row],[Category]]=$Q$12,$R$12)</f>
        <v>15</v>
      </c>
      <c r="N463" s="44">
        <f>INDEX($Q$9:$R$12,MATCH(Inventory[[#This Row],[Category]],$Q$9:$Q$12,0),2)</f>
        <v>15</v>
      </c>
      <c r="O463" s="45">
        <f>_xlfn.XLOOKUP(Inventory[[#This Row],[Category]],$Q$9:$Q$12,$R$9:$R$12,,0)</f>
        <v>15</v>
      </c>
      <c r="P463" s="34" t="b">
        <f t="shared" si="7"/>
        <v>1</v>
      </c>
      <c r="Q463" s="37"/>
      <c r="R463" s="48"/>
      <c r="S463" s="37"/>
      <c r="U463" s="34"/>
      <c r="V463" s="37"/>
      <c r="AF463" s="46">
        <v>198</v>
      </c>
    </row>
    <row r="464" spans="1:32" x14ac:dyDescent="0.3">
      <c r="A464" s="38" t="s">
        <v>328</v>
      </c>
      <c r="B464" s="39" t="s">
        <v>329</v>
      </c>
      <c r="C464" s="40" t="s">
        <v>24</v>
      </c>
      <c r="D464" s="40">
        <v>5</v>
      </c>
      <c r="E464" s="40" t="s">
        <v>25</v>
      </c>
      <c r="F464" s="41" t="s">
        <v>22</v>
      </c>
      <c r="G464" s="42">
        <v>16824.900000000001</v>
      </c>
      <c r="H464" s="43">
        <f>IF(Inventory[[#This Row],[Premium?]]="Y",Inventory[[#This Row],[Cost Price]]*1.25,Inventory[[#This Row],[Cost Price]]*1.18)</f>
        <v>19853.382000000001</v>
      </c>
      <c r="I464" s="43" t="b">
        <f>Inventory[[#This Row],[Num In Stock]]&lt;$S$5</f>
        <v>1</v>
      </c>
      <c r="J464" s="43" t="str">
        <f>IF(Inventory[[#This Row],[Num In Stock]]&lt;$S$5,"YES","NO")</f>
        <v>YES</v>
      </c>
      <c r="K464" s="44" t="b">
        <f>AND(Inventory[[#This Row],[Num In Stock]]&lt;$S$5,Inventory[[#This Row],[On Backorder]]&lt;&gt;"Y")</f>
        <v>0</v>
      </c>
      <c r="L464" s="44" t="str">
        <f>IF(Inventory[[#This Row],[Num In Stock]]&lt;$S$5,IF(Inventory[[#This Row],[On Backorder]]="Y","","YES"),"")</f>
        <v/>
      </c>
      <c r="M464" s="44" cm="1">
        <f t="array" ref="M464">_xlfn.IFS(Inventory[[#This Row],[Category]]=$Q$9,$R$9,Inventory[[#This Row],[Category]]=$Q$10,$R$10,Inventory[[#This Row],[Category]]=$Q$11,$R$11,Inventory[[#This Row],[Category]]=$Q$12,$R$12)</f>
        <v>10</v>
      </c>
      <c r="N464" s="44">
        <f>INDEX($Q$9:$R$12,MATCH(Inventory[[#This Row],[Category]],$Q$9:$Q$12,0),2)</f>
        <v>10</v>
      </c>
      <c r="O464" s="45">
        <f>_xlfn.XLOOKUP(Inventory[[#This Row],[Category]],$Q$9:$Q$12,$R$9:$R$12,,0)</f>
        <v>10</v>
      </c>
      <c r="P464" s="34" t="b">
        <f t="shared" si="7"/>
        <v>1</v>
      </c>
      <c r="Q464" s="37"/>
      <c r="R464" s="48"/>
      <c r="S464" s="37"/>
      <c r="U464" s="34"/>
      <c r="V464" s="37"/>
      <c r="AF464" s="46">
        <v>765</v>
      </c>
    </row>
    <row r="465" spans="1:32" x14ac:dyDescent="0.3">
      <c r="A465" s="38" t="s">
        <v>326</v>
      </c>
      <c r="B465" s="39" t="s">
        <v>327</v>
      </c>
      <c r="C465" s="40" t="s">
        <v>24</v>
      </c>
      <c r="D465" s="40">
        <v>3</v>
      </c>
      <c r="E465" s="40" t="s">
        <v>25</v>
      </c>
      <c r="F465" s="41" t="s">
        <v>22</v>
      </c>
      <c r="G465" s="42">
        <v>14866.8</v>
      </c>
      <c r="H465" s="43">
        <f>IF(Inventory[[#This Row],[Premium?]]="Y",Inventory[[#This Row],[Cost Price]]*1.25,Inventory[[#This Row],[Cost Price]]*1.18)</f>
        <v>17542.823999999997</v>
      </c>
      <c r="I465" s="43" t="b">
        <f>Inventory[[#This Row],[Num In Stock]]&lt;$S$5</f>
        <v>1</v>
      </c>
      <c r="J465" s="43" t="str">
        <f>IF(Inventory[[#This Row],[Num In Stock]]&lt;$S$5,"YES","NO")</f>
        <v>YES</v>
      </c>
      <c r="K465" s="44" t="b">
        <f>AND(Inventory[[#This Row],[Num In Stock]]&lt;$S$5,Inventory[[#This Row],[On Backorder]]&lt;&gt;"Y")</f>
        <v>0</v>
      </c>
      <c r="L465" s="44" t="str">
        <f>IF(Inventory[[#This Row],[Num In Stock]]&lt;$S$5,IF(Inventory[[#This Row],[On Backorder]]="Y","","YES"),"")</f>
        <v/>
      </c>
      <c r="M465" s="44" cm="1">
        <f t="array" ref="M465">_xlfn.IFS(Inventory[[#This Row],[Category]]=$Q$9,$R$9,Inventory[[#This Row],[Category]]=$Q$10,$R$10,Inventory[[#This Row],[Category]]=$Q$11,$R$11,Inventory[[#This Row],[Category]]=$Q$12,$R$12)</f>
        <v>10</v>
      </c>
      <c r="N465" s="44">
        <f>INDEX($Q$9:$R$12,MATCH(Inventory[[#This Row],[Category]],$Q$9:$Q$12,0),2)</f>
        <v>10</v>
      </c>
      <c r="O465" s="45">
        <f>_xlfn.XLOOKUP(Inventory[[#This Row],[Category]],$Q$9:$Q$12,$R$9:$R$12,,0)</f>
        <v>10</v>
      </c>
      <c r="P465" s="34" t="b">
        <f t="shared" si="7"/>
        <v>1</v>
      </c>
      <c r="Q465" s="37"/>
      <c r="R465" s="48"/>
      <c r="S465" s="37"/>
      <c r="U465" s="34"/>
      <c r="V465" s="37"/>
      <c r="AF465" s="46">
        <v>4395</v>
      </c>
    </row>
    <row r="466" spans="1:32" x14ac:dyDescent="0.3">
      <c r="A466" s="38" t="s">
        <v>324</v>
      </c>
      <c r="B466" s="39" t="s">
        <v>325</v>
      </c>
      <c r="C466" s="40" t="s">
        <v>24</v>
      </c>
      <c r="D466" s="40">
        <v>26</v>
      </c>
      <c r="E466" s="40" t="s">
        <v>22</v>
      </c>
      <c r="F466" s="41" t="s">
        <v>22</v>
      </c>
      <c r="G466" s="42">
        <v>17844.75</v>
      </c>
      <c r="H466" s="43">
        <f>IF(Inventory[[#This Row],[Premium?]]="Y",Inventory[[#This Row],[Cost Price]]*1.25,Inventory[[#This Row],[Cost Price]]*1.18)</f>
        <v>21056.805</v>
      </c>
      <c r="I466" s="43" t="b">
        <f>Inventory[[#This Row],[Num In Stock]]&lt;$S$5</f>
        <v>0</v>
      </c>
      <c r="J466" s="43" t="str">
        <f>IF(Inventory[[#This Row],[Num In Stock]]&lt;$S$5,"YES","NO")</f>
        <v>NO</v>
      </c>
      <c r="K466" s="44" t="b">
        <f>AND(Inventory[[#This Row],[Num In Stock]]&lt;$S$5,Inventory[[#This Row],[On Backorder]]&lt;&gt;"Y")</f>
        <v>0</v>
      </c>
      <c r="L466" s="44" t="str">
        <f>IF(Inventory[[#This Row],[Num In Stock]]&lt;$S$5,IF(Inventory[[#This Row],[On Backorder]]="Y","","YES"),"")</f>
        <v/>
      </c>
      <c r="M466" s="44" cm="1">
        <f t="array" ref="M466">_xlfn.IFS(Inventory[[#This Row],[Category]]=$Q$9,$R$9,Inventory[[#This Row],[Category]]=$Q$10,$R$10,Inventory[[#This Row],[Category]]=$Q$11,$R$11,Inventory[[#This Row],[Category]]=$Q$12,$R$12)</f>
        <v>10</v>
      </c>
      <c r="N466" s="44">
        <f>INDEX($Q$9:$R$12,MATCH(Inventory[[#This Row],[Category]],$Q$9:$Q$12,0),2)</f>
        <v>10</v>
      </c>
      <c r="O466" s="45">
        <f>_xlfn.XLOOKUP(Inventory[[#This Row],[Category]],$Q$9:$Q$12,$R$9:$R$12,,0)</f>
        <v>10</v>
      </c>
      <c r="P466" s="34" t="b">
        <f t="shared" si="7"/>
        <v>1</v>
      </c>
      <c r="Q466" s="37"/>
      <c r="R466" s="48"/>
      <c r="S466" s="37"/>
      <c r="U466" s="34"/>
      <c r="V466" s="37"/>
      <c r="AF466" s="46">
        <v>7195</v>
      </c>
    </row>
    <row r="467" spans="1:32" x14ac:dyDescent="0.3">
      <c r="A467" s="38" t="s">
        <v>330</v>
      </c>
      <c r="B467" s="39" t="s">
        <v>331</v>
      </c>
      <c r="C467" s="40" t="s">
        <v>24</v>
      </c>
      <c r="D467" s="40">
        <v>0</v>
      </c>
      <c r="E467" s="40" t="s">
        <v>25</v>
      </c>
      <c r="F467" s="41" t="s">
        <v>22</v>
      </c>
      <c r="G467" s="42">
        <v>23094.75</v>
      </c>
      <c r="H467" s="43">
        <f>IF(Inventory[[#This Row],[Premium?]]="Y",Inventory[[#This Row],[Cost Price]]*1.25,Inventory[[#This Row],[Cost Price]]*1.18)</f>
        <v>27251.805</v>
      </c>
      <c r="I467" s="43" t="b">
        <f>Inventory[[#This Row],[Num In Stock]]&lt;$S$5</f>
        <v>1</v>
      </c>
      <c r="J467" s="43" t="str">
        <f>IF(Inventory[[#This Row],[Num In Stock]]&lt;$S$5,"YES","NO")</f>
        <v>YES</v>
      </c>
      <c r="K467" s="44" t="b">
        <f>AND(Inventory[[#This Row],[Num In Stock]]&lt;$S$5,Inventory[[#This Row],[On Backorder]]&lt;&gt;"Y")</f>
        <v>0</v>
      </c>
      <c r="L467" s="44" t="str">
        <f>IF(Inventory[[#This Row],[Num In Stock]]&lt;$S$5,IF(Inventory[[#This Row],[On Backorder]]="Y","","YES"),"")</f>
        <v/>
      </c>
      <c r="M467" s="44" cm="1">
        <f t="array" ref="M467">_xlfn.IFS(Inventory[[#This Row],[Category]]=$Q$9,$R$9,Inventory[[#This Row],[Category]]=$Q$10,$R$10,Inventory[[#This Row],[Category]]=$Q$11,$R$11,Inventory[[#This Row],[Category]]=$Q$12,$R$12)</f>
        <v>10</v>
      </c>
      <c r="N467" s="44">
        <f>INDEX($Q$9:$R$12,MATCH(Inventory[[#This Row],[Category]],$Q$9:$Q$12,0),2)</f>
        <v>10</v>
      </c>
      <c r="O467" s="45">
        <f>_xlfn.XLOOKUP(Inventory[[#This Row],[Category]],$Q$9:$Q$12,$R$9:$R$12,,0)</f>
        <v>10</v>
      </c>
      <c r="P467" s="34" t="b">
        <f t="shared" si="7"/>
        <v>1</v>
      </c>
      <c r="Q467" s="37"/>
      <c r="R467" s="48"/>
      <c r="S467" s="37"/>
      <c r="U467" s="34"/>
      <c r="V467" s="37"/>
      <c r="AF467" s="46">
        <v>2745</v>
      </c>
    </row>
    <row r="468" spans="1:32" x14ac:dyDescent="0.3">
      <c r="A468" s="38" t="s">
        <v>332</v>
      </c>
      <c r="B468" s="39" t="s">
        <v>333</v>
      </c>
      <c r="C468" s="40" t="s">
        <v>24</v>
      </c>
      <c r="D468" s="40">
        <v>32</v>
      </c>
      <c r="E468" s="40" t="s">
        <v>22</v>
      </c>
      <c r="F468" s="41" t="s">
        <v>22</v>
      </c>
      <c r="G468" s="42">
        <v>33984.85</v>
      </c>
      <c r="H468" s="43">
        <f>IF(Inventory[[#This Row],[Premium?]]="Y",Inventory[[#This Row],[Cost Price]]*1.25,Inventory[[#This Row],[Cost Price]]*1.18)</f>
        <v>40102.123</v>
      </c>
      <c r="I468" s="43" t="b">
        <f>Inventory[[#This Row],[Num In Stock]]&lt;$S$5</f>
        <v>0</v>
      </c>
      <c r="J468" s="43" t="str">
        <f>IF(Inventory[[#This Row],[Num In Stock]]&lt;$S$5,"YES","NO")</f>
        <v>NO</v>
      </c>
      <c r="K468" s="44" t="b">
        <f>AND(Inventory[[#This Row],[Num In Stock]]&lt;$S$5,Inventory[[#This Row],[On Backorder]]&lt;&gt;"Y")</f>
        <v>0</v>
      </c>
      <c r="L468" s="44" t="str">
        <f>IF(Inventory[[#This Row],[Num In Stock]]&lt;$S$5,IF(Inventory[[#This Row],[On Backorder]]="Y","","YES"),"")</f>
        <v/>
      </c>
      <c r="M468" s="44" cm="1">
        <f t="array" ref="M468">_xlfn.IFS(Inventory[[#This Row],[Category]]=$Q$9,$R$9,Inventory[[#This Row],[Category]]=$Q$10,$R$10,Inventory[[#This Row],[Category]]=$Q$11,$R$11,Inventory[[#This Row],[Category]]=$Q$12,$R$12)</f>
        <v>10</v>
      </c>
      <c r="N468" s="44">
        <f>INDEX($Q$9:$R$12,MATCH(Inventory[[#This Row],[Category]],$Q$9:$Q$12,0),2)</f>
        <v>10</v>
      </c>
      <c r="O468" s="45">
        <f>_xlfn.XLOOKUP(Inventory[[#This Row],[Category]],$Q$9:$Q$12,$R$9:$R$12,,0)</f>
        <v>10</v>
      </c>
      <c r="P468" s="34" t="b">
        <f t="shared" si="7"/>
        <v>1</v>
      </c>
      <c r="Q468" s="37"/>
      <c r="R468" s="48"/>
      <c r="S468" s="37"/>
      <c r="U468" s="34"/>
      <c r="V468" s="37"/>
      <c r="AF468" s="46">
        <v>8795</v>
      </c>
    </row>
    <row r="469" spans="1:32" x14ac:dyDescent="0.3">
      <c r="A469" s="38" t="s">
        <v>334</v>
      </c>
      <c r="B469" s="39" t="s">
        <v>335</v>
      </c>
      <c r="C469" s="40" t="s">
        <v>24</v>
      </c>
      <c r="D469" s="40">
        <v>17</v>
      </c>
      <c r="E469" s="40" t="s">
        <v>22</v>
      </c>
      <c r="F469" s="41" t="s">
        <v>25</v>
      </c>
      <c r="G469" s="42">
        <v>29419.65</v>
      </c>
      <c r="H469" s="43">
        <f>IF(Inventory[[#This Row],[Premium?]]="Y",Inventory[[#This Row],[Cost Price]]*1.25,Inventory[[#This Row],[Cost Price]]*1.18)</f>
        <v>36774.5625</v>
      </c>
      <c r="I469" s="43" t="b">
        <f>Inventory[[#This Row],[Num In Stock]]&lt;$S$5</f>
        <v>0</v>
      </c>
      <c r="J469" s="43" t="str">
        <f>IF(Inventory[[#This Row],[Num In Stock]]&lt;$S$5,"YES","NO")</f>
        <v>NO</v>
      </c>
      <c r="K469" s="44" t="b">
        <f>AND(Inventory[[#This Row],[Num In Stock]]&lt;$S$5,Inventory[[#This Row],[On Backorder]]&lt;&gt;"Y")</f>
        <v>0</v>
      </c>
      <c r="L469" s="44" t="str">
        <f>IF(Inventory[[#This Row],[Num In Stock]]&lt;$S$5,IF(Inventory[[#This Row],[On Backorder]]="Y","","YES"),"")</f>
        <v/>
      </c>
      <c r="M469" s="44" cm="1">
        <f t="array" ref="M469">_xlfn.IFS(Inventory[[#This Row],[Category]]=$Q$9,$R$9,Inventory[[#This Row],[Category]]=$Q$10,$R$10,Inventory[[#This Row],[Category]]=$Q$11,$R$11,Inventory[[#This Row],[Category]]=$Q$12,$R$12)</f>
        <v>10</v>
      </c>
      <c r="N469" s="44">
        <f>INDEX($Q$9:$R$12,MATCH(Inventory[[#This Row],[Category]],$Q$9:$Q$12,0),2)</f>
        <v>10</v>
      </c>
      <c r="O469" s="45">
        <f>_xlfn.XLOOKUP(Inventory[[#This Row],[Category]],$Q$9:$Q$12,$R$9:$R$12,,0)</f>
        <v>10</v>
      </c>
      <c r="P469" s="34" t="b">
        <f t="shared" si="7"/>
        <v>1</v>
      </c>
      <c r="Q469" s="37"/>
      <c r="R469" s="48"/>
      <c r="S469" s="37"/>
      <c r="U469" s="34"/>
      <c r="V469" s="37"/>
      <c r="AF469" s="46">
        <v>11495</v>
      </c>
    </row>
    <row r="470" spans="1:32" x14ac:dyDescent="0.3">
      <c r="A470" s="38" t="s">
        <v>322</v>
      </c>
      <c r="B470" s="39" t="s">
        <v>323</v>
      </c>
      <c r="C470" s="40" t="s">
        <v>24</v>
      </c>
      <c r="D470" s="40">
        <v>1</v>
      </c>
      <c r="E470" s="40" t="s">
        <v>22</v>
      </c>
      <c r="F470" s="41" t="s">
        <v>25</v>
      </c>
      <c r="G470" s="42">
        <v>22874.799999999999</v>
      </c>
      <c r="H470" s="43">
        <f>IF(Inventory[[#This Row],[Premium?]]="Y",Inventory[[#This Row],[Cost Price]]*1.25,Inventory[[#This Row],[Cost Price]]*1.18)</f>
        <v>28593.5</v>
      </c>
      <c r="I470" s="43" t="b">
        <f>Inventory[[#This Row],[Num In Stock]]&lt;$S$5</f>
        <v>1</v>
      </c>
      <c r="J470" s="43" t="str">
        <f>IF(Inventory[[#This Row],[Num In Stock]]&lt;$S$5,"YES","NO")</f>
        <v>YES</v>
      </c>
      <c r="K470" s="44" t="b">
        <f>AND(Inventory[[#This Row],[Num In Stock]]&lt;$S$5,Inventory[[#This Row],[On Backorder]]&lt;&gt;"Y")</f>
        <v>1</v>
      </c>
      <c r="L470" s="44" t="str">
        <f>IF(Inventory[[#This Row],[Num In Stock]]&lt;$S$5,IF(Inventory[[#This Row],[On Backorder]]="Y","","YES"),"")</f>
        <v>YES</v>
      </c>
      <c r="M470" s="44" cm="1">
        <f t="array" ref="M470">_xlfn.IFS(Inventory[[#This Row],[Category]]=$Q$9,$R$9,Inventory[[#This Row],[Category]]=$Q$10,$R$10,Inventory[[#This Row],[Category]]=$Q$11,$R$11,Inventory[[#This Row],[Category]]=$Q$12,$R$12)</f>
        <v>10</v>
      </c>
      <c r="N470" s="44">
        <f>INDEX($Q$9:$R$12,MATCH(Inventory[[#This Row],[Category]],$Q$9:$Q$12,0),2)</f>
        <v>10</v>
      </c>
      <c r="O470" s="45">
        <f>_xlfn.XLOOKUP(Inventory[[#This Row],[Category]],$Q$9:$Q$12,$R$9:$R$12,,0)</f>
        <v>10</v>
      </c>
      <c r="P470" s="34" t="b">
        <f t="shared" si="7"/>
        <v>1</v>
      </c>
      <c r="Q470" s="37"/>
      <c r="R470" s="48"/>
      <c r="S470" s="37"/>
      <c r="U470" s="34"/>
      <c r="V470" s="37"/>
      <c r="AF470" s="46">
        <v>7195</v>
      </c>
    </row>
    <row r="471" spans="1:32" x14ac:dyDescent="0.3">
      <c r="A471" s="38" t="s">
        <v>320</v>
      </c>
      <c r="B471" s="39" t="s">
        <v>321</v>
      </c>
      <c r="C471" s="40" t="s">
        <v>24</v>
      </c>
      <c r="D471" s="40">
        <v>14</v>
      </c>
      <c r="E471" s="40" t="s">
        <v>22</v>
      </c>
      <c r="F471" s="41" t="s">
        <v>25</v>
      </c>
      <c r="G471" s="42">
        <v>25994.799999999999</v>
      </c>
      <c r="H471" s="43">
        <f>IF(Inventory[[#This Row],[Premium?]]="Y",Inventory[[#This Row],[Cost Price]]*1.25,Inventory[[#This Row],[Cost Price]]*1.18)</f>
        <v>32493.5</v>
      </c>
      <c r="I471" s="43" t="b">
        <f>Inventory[[#This Row],[Num In Stock]]&lt;$S$5</f>
        <v>0</v>
      </c>
      <c r="J471" s="43" t="str">
        <f>IF(Inventory[[#This Row],[Num In Stock]]&lt;$S$5,"YES","NO")</f>
        <v>NO</v>
      </c>
      <c r="K471" s="44" t="b">
        <f>AND(Inventory[[#This Row],[Num In Stock]]&lt;$S$5,Inventory[[#This Row],[On Backorder]]&lt;&gt;"Y")</f>
        <v>0</v>
      </c>
      <c r="L471" s="44" t="str">
        <f>IF(Inventory[[#This Row],[Num In Stock]]&lt;$S$5,IF(Inventory[[#This Row],[On Backorder]]="Y","","YES"),"")</f>
        <v/>
      </c>
      <c r="M471" s="44" cm="1">
        <f t="array" ref="M471">_xlfn.IFS(Inventory[[#This Row],[Category]]=$Q$9,$R$9,Inventory[[#This Row],[Category]]=$Q$10,$R$10,Inventory[[#This Row],[Category]]=$Q$11,$R$11,Inventory[[#This Row],[Category]]=$Q$12,$R$12)</f>
        <v>10</v>
      </c>
      <c r="N471" s="44">
        <f>INDEX($Q$9:$R$12,MATCH(Inventory[[#This Row],[Category]],$Q$9:$Q$12,0),2)</f>
        <v>10</v>
      </c>
      <c r="O471" s="45">
        <f>_xlfn.XLOOKUP(Inventory[[#This Row],[Category]],$Q$9:$Q$12,$R$9:$R$12,,0)</f>
        <v>10</v>
      </c>
      <c r="P471" s="34" t="b">
        <f t="shared" si="7"/>
        <v>1</v>
      </c>
      <c r="Q471" s="37"/>
      <c r="R471" s="48"/>
      <c r="S471" s="37"/>
      <c r="U471" s="34"/>
      <c r="V471" s="37"/>
      <c r="AF471" s="46">
        <v>13195</v>
      </c>
    </row>
    <row r="472" spans="1:32" x14ac:dyDescent="0.3">
      <c r="A472" s="38" t="s">
        <v>318</v>
      </c>
      <c r="B472" s="39" t="s">
        <v>319</v>
      </c>
      <c r="C472" s="40" t="s">
        <v>28</v>
      </c>
      <c r="D472" s="40">
        <v>15</v>
      </c>
      <c r="E472" s="40" t="s">
        <v>22</v>
      </c>
      <c r="F472" s="41" t="s">
        <v>25</v>
      </c>
      <c r="G472" s="42">
        <v>4194.75</v>
      </c>
      <c r="H472" s="43">
        <f>IF(Inventory[[#This Row],[Premium?]]="Y",Inventory[[#This Row],[Cost Price]]*1.25,Inventory[[#This Row],[Cost Price]]*1.18)</f>
        <v>5243.4375</v>
      </c>
      <c r="I472" s="43" t="b">
        <f>Inventory[[#This Row],[Num In Stock]]&lt;$S$5</f>
        <v>0</v>
      </c>
      <c r="J472" s="43" t="str">
        <f>IF(Inventory[[#This Row],[Num In Stock]]&lt;$S$5,"YES","NO")</f>
        <v>NO</v>
      </c>
      <c r="K472" s="44" t="b">
        <f>AND(Inventory[[#This Row],[Num In Stock]]&lt;$S$5,Inventory[[#This Row],[On Backorder]]&lt;&gt;"Y")</f>
        <v>0</v>
      </c>
      <c r="L472" s="44" t="str">
        <f>IF(Inventory[[#This Row],[Num In Stock]]&lt;$S$5,IF(Inventory[[#This Row],[On Backorder]]="Y","","YES"),"")</f>
        <v/>
      </c>
      <c r="M472" s="44" cm="1">
        <f t="array" ref="M472">_xlfn.IFS(Inventory[[#This Row],[Category]]=$Q$9,$R$9,Inventory[[#This Row],[Category]]=$Q$10,$R$10,Inventory[[#This Row],[Category]]=$Q$11,$R$11,Inventory[[#This Row],[Category]]=$Q$12,$R$12)</f>
        <v>25</v>
      </c>
      <c r="N472" s="44">
        <f>INDEX($Q$9:$R$12,MATCH(Inventory[[#This Row],[Category]],$Q$9:$Q$12,0),2)</f>
        <v>25</v>
      </c>
      <c r="O472" s="45">
        <f>_xlfn.XLOOKUP(Inventory[[#This Row],[Category]],$Q$9:$Q$12,$R$9:$R$12,,0)</f>
        <v>25</v>
      </c>
      <c r="P472" s="34" t="b">
        <f t="shared" si="7"/>
        <v>1</v>
      </c>
      <c r="Q472" s="37"/>
      <c r="R472" s="48"/>
      <c r="S472" s="37"/>
      <c r="U472" s="34"/>
      <c r="V472" s="37"/>
      <c r="AF472" s="46">
        <v>15395</v>
      </c>
    </row>
    <row r="473" spans="1:32" x14ac:dyDescent="0.3">
      <c r="A473" s="38" t="s">
        <v>514</v>
      </c>
      <c r="B473" s="39" t="s">
        <v>515</v>
      </c>
      <c r="C473" s="40" t="s">
        <v>28</v>
      </c>
      <c r="D473" s="40">
        <v>11</v>
      </c>
      <c r="E473" s="40" t="s">
        <v>22</v>
      </c>
      <c r="F473" s="41" t="s">
        <v>25</v>
      </c>
      <c r="G473" s="42">
        <v>2238.9</v>
      </c>
      <c r="H473" s="43">
        <f>IF(Inventory[[#This Row],[Premium?]]="Y",Inventory[[#This Row],[Cost Price]]*1.25,Inventory[[#This Row],[Cost Price]]*1.18)</f>
        <v>2798.625</v>
      </c>
      <c r="I473" s="43" t="b">
        <f>Inventory[[#This Row],[Num In Stock]]&lt;$S$5</f>
        <v>0</v>
      </c>
      <c r="J473" s="43" t="str">
        <f>IF(Inventory[[#This Row],[Num In Stock]]&lt;$S$5,"YES","NO")</f>
        <v>NO</v>
      </c>
      <c r="K473" s="44" t="b">
        <f>AND(Inventory[[#This Row],[Num In Stock]]&lt;$S$5,Inventory[[#This Row],[On Backorder]]&lt;&gt;"Y")</f>
        <v>0</v>
      </c>
      <c r="L473" s="44" t="str">
        <f>IF(Inventory[[#This Row],[Num In Stock]]&lt;$S$5,IF(Inventory[[#This Row],[On Backorder]]="Y","","YES"),"")</f>
        <v/>
      </c>
      <c r="M473" s="44" cm="1">
        <f t="array" ref="M473">_xlfn.IFS(Inventory[[#This Row],[Category]]=$Q$9,$R$9,Inventory[[#This Row],[Category]]=$Q$10,$R$10,Inventory[[#This Row],[Category]]=$Q$11,$R$11,Inventory[[#This Row],[Category]]=$Q$12,$R$12)</f>
        <v>25</v>
      </c>
      <c r="N473" s="44">
        <f>INDEX($Q$9:$R$12,MATCH(Inventory[[#This Row],[Category]],$Q$9:$Q$12,0),2)</f>
        <v>25</v>
      </c>
      <c r="O473" s="45">
        <f>_xlfn.XLOOKUP(Inventory[[#This Row],[Category]],$Q$9:$Q$12,$R$9:$R$12,,0)</f>
        <v>25</v>
      </c>
      <c r="P473" s="34" t="b">
        <f t="shared" si="7"/>
        <v>1</v>
      </c>
      <c r="Q473" s="37"/>
      <c r="R473" s="48"/>
      <c r="S473" s="37"/>
      <c r="U473" s="34"/>
      <c r="V473" s="37"/>
      <c r="AF473" s="46">
        <v>10495</v>
      </c>
    </row>
    <row r="474" spans="1:32" x14ac:dyDescent="0.3">
      <c r="A474" s="38" t="s">
        <v>1042</v>
      </c>
      <c r="B474" s="39" t="s">
        <v>1043</v>
      </c>
      <c r="C474" s="40" t="s">
        <v>27</v>
      </c>
      <c r="D474" s="40">
        <v>0</v>
      </c>
      <c r="E474" s="40" t="s">
        <v>25</v>
      </c>
      <c r="F474" s="41" t="s">
        <v>22</v>
      </c>
      <c r="G474" s="42">
        <v>7338.9</v>
      </c>
      <c r="H474" s="43">
        <f>IF(Inventory[[#This Row],[Premium?]]="Y",Inventory[[#This Row],[Cost Price]]*1.25,Inventory[[#This Row],[Cost Price]]*1.18)</f>
        <v>8659.9019999999982</v>
      </c>
      <c r="I474" s="43" t="b">
        <f>Inventory[[#This Row],[Num In Stock]]&lt;$S$5</f>
        <v>1</v>
      </c>
      <c r="J474" s="43" t="str">
        <f>IF(Inventory[[#This Row],[Num In Stock]]&lt;$S$5,"YES","NO")</f>
        <v>YES</v>
      </c>
      <c r="K474" s="44" t="b">
        <f>AND(Inventory[[#This Row],[Num In Stock]]&lt;$S$5,Inventory[[#This Row],[On Backorder]]&lt;&gt;"Y")</f>
        <v>0</v>
      </c>
      <c r="L474" s="44" t="str">
        <f>IF(Inventory[[#This Row],[Num In Stock]]&lt;$S$5,IF(Inventory[[#This Row],[On Backorder]]="Y","","YES"),"")</f>
        <v/>
      </c>
      <c r="M474" s="44" cm="1">
        <f t="array" ref="M474">_xlfn.IFS(Inventory[[#This Row],[Category]]=$Q$9,$R$9,Inventory[[#This Row],[Category]]=$Q$10,$R$10,Inventory[[#This Row],[Category]]=$Q$11,$R$11,Inventory[[#This Row],[Category]]=$Q$12,$R$12)</f>
        <v>15</v>
      </c>
      <c r="N474" s="44">
        <f>INDEX($Q$9:$R$12,MATCH(Inventory[[#This Row],[Category]],$Q$9:$Q$12,0),2)</f>
        <v>15</v>
      </c>
      <c r="O474" s="45">
        <f>_xlfn.XLOOKUP(Inventory[[#This Row],[Category]],$Q$9:$Q$12,$R$9:$R$12,,0)</f>
        <v>15</v>
      </c>
      <c r="P474" s="34" t="b">
        <f t="shared" si="7"/>
        <v>1</v>
      </c>
      <c r="Q474" s="37"/>
      <c r="R474" s="48"/>
      <c r="S474" s="37"/>
      <c r="U474" s="34"/>
      <c r="V474" s="37"/>
      <c r="AF474" s="46">
        <v>2745</v>
      </c>
    </row>
    <row r="475" spans="1:32" x14ac:dyDescent="0.3">
      <c r="A475" s="38" t="s">
        <v>284</v>
      </c>
      <c r="B475" s="39" t="s">
        <v>285</v>
      </c>
      <c r="C475" s="40" t="s">
        <v>24</v>
      </c>
      <c r="D475" s="40">
        <v>28</v>
      </c>
      <c r="E475" s="40" t="s">
        <v>22</v>
      </c>
      <c r="F475" s="41" t="s">
        <v>25</v>
      </c>
      <c r="G475" s="42">
        <v>34644.75</v>
      </c>
      <c r="H475" s="43">
        <f>IF(Inventory[[#This Row],[Premium?]]="Y",Inventory[[#This Row],[Cost Price]]*1.25,Inventory[[#This Row],[Cost Price]]*1.18)</f>
        <v>43305.9375</v>
      </c>
      <c r="I475" s="43" t="b">
        <f>Inventory[[#This Row],[Num In Stock]]&lt;$S$5</f>
        <v>0</v>
      </c>
      <c r="J475" s="43" t="str">
        <f>IF(Inventory[[#This Row],[Num In Stock]]&lt;$S$5,"YES","NO")</f>
        <v>NO</v>
      </c>
      <c r="K475" s="44" t="b">
        <f>AND(Inventory[[#This Row],[Num In Stock]]&lt;$S$5,Inventory[[#This Row],[On Backorder]]&lt;&gt;"Y")</f>
        <v>0</v>
      </c>
      <c r="L475" s="44" t="str">
        <f>IF(Inventory[[#This Row],[Num In Stock]]&lt;$S$5,IF(Inventory[[#This Row],[On Backorder]]="Y","","YES"),"")</f>
        <v/>
      </c>
      <c r="M475" s="44" cm="1">
        <f t="array" ref="M475">_xlfn.IFS(Inventory[[#This Row],[Category]]=$Q$9,$R$9,Inventory[[#This Row],[Category]]=$Q$10,$R$10,Inventory[[#This Row],[Category]]=$Q$11,$R$11,Inventory[[#This Row],[Category]]=$Q$12,$R$12)</f>
        <v>10</v>
      </c>
      <c r="N475" s="44">
        <f>INDEX($Q$9:$R$12,MATCH(Inventory[[#This Row],[Category]],$Q$9:$Q$12,0),2)</f>
        <v>10</v>
      </c>
      <c r="O475" s="45">
        <f>_xlfn.XLOOKUP(Inventory[[#This Row],[Category]],$Q$9:$Q$12,$R$9:$R$12,,0)</f>
        <v>10</v>
      </c>
      <c r="P475" s="34" t="b">
        <f t="shared" si="7"/>
        <v>1</v>
      </c>
      <c r="Q475" s="37"/>
      <c r="R475" s="48"/>
      <c r="S475" s="37"/>
      <c r="U475" s="34"/>
      <c r="V475" s="37"/>
      <c r="AF475" s="46">
        <v>5495</v>
      </c>
    </row>
    <row r="476" spans="1:32" x14ac:dyDescent="0.3">
      <c r="A476" s="55" t="s">
        <v>282</v>
      </c>
      <c r="B476" s="54" t="s">
        <v>283</v>
      </c>
      <c r="C476" s="40" t="s">
        <v>24</v>
      </c>
      <c r="D476" s="40">
        <v>6</v>
      </c>
      <c r="E476" s="40" t="s">
        <v>25</v>
      </c>
      <c r="F476" s="41" t="s">
        <v>25</v>
      </c>
      <c r="G476" s="42">
        <v>38300.65</v>
      </c>
      <c r="H476" s="43">
        <f>IF(Inventory[[#This Row],[Premium?]]="Y",Inventory[[#This Row],[Cost Price]]*1.25,Inventory[[#This Row],[Cost Price]]*1.18)</f>
        <v>47875.8125</v>
      </c>
      <c r="I476" s="43" t="b">
        <f>Inventory[[#This Row],[Num In Stock]]&lt;$S$5</f>
        <v>1</v>
      </c>
      <c r="J476" s="43" t="str">
        <f>IF(Inventory[[#This Row],[Num In Stock]]&lt;$S$5,"YES","NO")</f>
        <v>YES</v>
      </c>
      <c r="K476" s="44" t="b">
        <f>AND(Inventory[[#This Row],[Num In Stock]]&lt;$S$5,Inventory[[#This Row],[On Backorder]]&lt;&gt;"Y")</f>
        <v>0</v>
      </c>
      <c r="L476" s="44" t="str">
        <f>IF(Inventory[[#This Row],[Num In Stock]]&lt;$S$5,IF(Inventory[[#This Row],[On Backorder]]="Y","","YES"),"")</f>
        <v/>
      </c>
      <c r="M476" s="44" cm="1">
        <f t="array" ref="M476">_xlfn.IFS(Inventory[[#This Row],[Category]]=$Q$9,$R$9,Inventory[[#This Row],[Category]]=$Q$10,$R$10,Inventory[[#This Row],[Category]]=$Q$11,$R$11,Inventory[[#This Row],[Category]]=$Q$12,$R$12)</f>
        <v>10</v>
      </c>
      <c r="N476" s="44">
        <f>INDEX($Q$9:$R$12,MATCH(Inventory[[#This Row],[Category]],$Q$9:$Q$12,0),2)</f>
        <v>10</v>
      </c>
      <c r="O476" s="45">
        <f>_xlfn.XLOOKUP(Inventory[[#This Row],[Category]],$Q$9:$Q$12,$R$9:$R$12,,0)</f>
        <v>10</v>
      </c>
      <c r="P476" s="34" t="b">
        <f t="shared" si="7"/>
        <v>1</v>
      </c>
      <c r="Q476" s="37"/>
      <c r="R476" s="48"/>
      <c r="S476" s="37"/>
      <c r="U476" s="34"/>
      <c r="V476" s="37"/>
      <c r="AF476" s="46">
        <v>5495</v>
      </c>
    </row>
    <row r="477" spans="1:32" x14ac:dyDescent="0.3">
      <c r="A477" s="55" t="s">
        <v>280</v>
      </c>
      <c r="B477" s="54" t="s">
        <v>281</v>
      </c>
      <c r="C477" s="40" t="s">
        <v>24</v>
      </c>
      <c r="D477" s="40">
        <v>32</v>
      </c>
      <c r="E477" s="40" t="s">
        <v>22</v>
      </c>
      <c r="F477" s="41" t="s">
        <v>22</v>
      </c>
      <c r="G477" s="42">
        <v>40804.699999999997</v>
      </c>
      <c r="H477" s="43">
        <f>IF(Inventory[[#This Row],[Premium?]]="Y",Inventory[[#This Row],[Cost Price]]*1.25,Inventory[[#This Row],[Cost Price]]*1.18)</f>
        <v>48149.545999999995</v>
      </c>
      <c r="I477" s="43" t="b">
        <f>Inventory[[#This Row],[Num In Stock]]&lt;$S$5</f>
        <v>0</v>
      </c>
      <c r="J477" s="43" t="str">
        <f>IF(Inventory[[#This Row],[Num In Stock]]&lt;$S$5,"YES","NO")</f>
        <v>NO</v>
      </c>
      <c r="K477" s="44" t="b">
        <f>AND(Inventory[[#This Row],[Num In Stock]]&lt;$S$5,Inventory[[#This Row],[On Backorder]]&lt;&gt;"Y")</f>
        <v>0</v>
      </c>
      <c r="L477" s="44" t="str">
        <f>IF(Inventory[[#This Row],[Num In Stock]]&lt;$S$5,IF(Inventory[[#This Row],[On Backorder]]="Y","","YES"),"")</f>
        <v/>
      </c>
      <c r="M477" s="44" cm="1">
        <f t="array" ref="M477">_xlfn.IFS(Inventory[[#This Row],[Category]]=$Q$9,$R$9,Inventory[[#This Row],[Category]]=$Q$10,$R$10,Inventory[[#This Row],[Category]]=$Q$11,$R$11,Inventory[[#This Row],[Category]]=$Q$12,$R$12)</f>
        <v>10</v>
      </c>
      <c r="N477" s="44">
        <f>INDEX($Q$9:$R$12,MATCH(Inventory[[#This Row],[Category]],$Q$9:$Q$12,0),2)</f>
        <v>10</v>
      </c>
      <c r="O477" s="45">
        <f>_xlfn.XLOOKUP(Inventory[[#This Row],[Category]],$Q$9:$Q$12,$R$9:$R$12,,0)</f>
        <v>10</v>
      </c>
      <c r="P477" s="34" t="b">
        <f t="shared" si="7"/>
        <v>1</v>
      </c>
      <c r="Q477" s="37"/>
      <c r="R477" s="48"/>
      <c r="S477" s="37"/>
      <c r="U477" s="34"/>
      <c r="V477" s="37"/>
      <c r="AF477" s="46">
        <v>6595</v>
      </c>
    </row>
    <row r="478" spans="1:32" x14ac:dyDescent="0.3">
      <c r="A478" s="55" t="s">
        <v>278</v>
      </c>
      <c r="B478" s="54" t="s">
        <v>279</v>
      </c>
      <c r="C478" s="40" t="s">
        <v>24</v>
      </c>
      <c r="D478" s="40">
        <v>5</v>
      </c>
      <c r="E478" s="40" t="s">
        <v>25</v>
      </c>
      <c r="F478" s="41" t="s">
        <v>22</v>
      </c>
      <c r="G478" s="42">
        <v>42533.85</v>
      </c>
      <c r="H478" s="43">
        <f>IF(Inventory[[#This Row],[Premium?]]="Y",Inventory[[#This Row],[Cost Price]]*1.25,Inventory[[#This Row],[Cost Price]]*1.18)</f>
        <v>50189.942999999992</v>
      </c>
      <c r="I478" s="43" t="b">
        <f>Inventory[[#This Row],[Num In Stock]]&lt;$S$5</f>
        <v>1</v>
      </c>
      <c r="J478" s="43" t="str">
        <f>IF(Inventory[[#This Row],[Num In Stock]]&lt;$S$5,"YES","NO")</f>
        <v>YES</v>
      </c>
      <c r="K478" s="44" t="b">
        <f>AND(Inventory[[#This Row],[Num In Stock]]&lt;$S$5,Inventory[[#This Row],[On Backorder]]&lt;&gt;"Y")</f>
        <v>0</v>
      </c>
      <c r="L478" s="44" t="str">
        <f>IF(Inventory[[#This Row],[Num In Stock]]&lt;$S$5,IF(Inventory[[#This Row],[On Backorder]]="Y","","YES"),"")</f>
        <v/>
      </c>
      <c r="M478" s="44" cm="1">
        <f t="array" ref="M478">_xlfn.IFS(Inventory[[#This Row],[Category]]=$Q$9,$R$9,Inventory[[#This Row],[Category]]=$Q$10,$R$10,Inventory[[#This Row],[Category]]=$Q$11,$R$11,Inventory[[#This Row],[Category]]=$Q$12,$R$12)</f>
        <v>10</v>
      </c>
      <c r="N478" s="44">
        <f>INDEX($Q$9:$R$12,MATCH(Inventory[[#This Row],[Category]],$Q$9:$Q$12,0),2)</f>
        <v>10</v>
      </c>
      <c r="O478" s="45">
        <f>_xlfn.XLOOKUP(Inventory[[#This Row],[Category]],$Q$9:$Q$12,$R$9:$R$12,,0)</f>
        <v>10</v>
      </c>
      <c r="P478" s="34" t="b">
        <f t="shared" si="7"/>
        <v>1</v>
      </c>
      <c r="Q478" s="37"/>
      <c r="R478" s="48"/>
      <c r="S478" s="37"/>
      <c r="U478" s="34"/>
      <c r="V478" s="37"/>
      <c r="AF478" s="46">
        <v>1595</v>
      </c>
    </row>
    <row r="479" spans="1:32" x14ac:dyDescent="0.3">
      <c r="A479" s="38" t="s">
        <v>340</v>
      </c>
      <c r="B479" s="39" t="s">
        <v>341</v>
      </c>
      <c r="C479" s="40" t="s">
        <v>24</v>
      </c>
      <c r="D479" s="40">
        <v>18</v>
      </c>
      <c r="E479" s="40" t="s">
        <v>22</v>
      </c>
      <c r="F479" s="41" t="s">
        <v>25</v>
      </c>
      <c r="G479" s="42">
        <v>34644.75</v>
      </c>
      <c r="H479" s="43">
        <f>IF(Inventory[[#This Row],[Premium?]]="Y",Inventory[[#This Row],[Cost Price]]*1.25,Inventory[[#This Row],[Cost Price]]*1.18)</f>
        <v>43305.9375</v>
      </c>
      <c r="I479" s="43" t="b">
        <f>Inventory[[#This Row],[Num In Stock]]&lt;$S$5</f>
        <v>0</v>
      </c>
      <c r="J479" s="43" t="str">
        <f>IF(Inventory[[#This Row],[Num In Stock]]&lt;$S$5,"YES","NO")</f>
        <v>NO</v>
      </c>
      <c r="K479" s="44" t="b">
        <f>AND(Inventory[[#This Row],[Num In Stock]]&lt;$S$5,Inventory[[#This Row],[On Backorder]]&lt;&gt;"Y")</f>
        <v>0</v>
      </c>
      <c r="L479" s="44" t="str">
        <f>IF(Inventory[[#This Row],[Num In Stock]]&lt;$S$5,IF(Inventory[[#This Row],[On Backorder]]="Y","","YES"),"")</f>
        <v/>
      </c>
      <c r="M479" s="44" cm="1">
        <f t="array" ref="M479">_xlfn.IFS(Inventory[[#This Row],[Category]]=$Q$9,$R$9,Inventory[[#This Row],[Category]]=$Q$10,$R$10,Inventory[[#This Row],[Category]]=$Q$11,$R$11,Inventory[[#This Row],[Category]]=$Q$12,$R$12)</f>
        <v>10</v>
      </c>
      <c r="N479" s="44">
        <f>INDEX($Q$9:$R$12,MATCH(Inventory[[#This Row],[Category]],$Q$9:$Q$12,0),2)</f>
        <v>10</v>
      </c>
      <c r="O479" s="45">
        <f>_xlfn.XLOOKUP(Inventory[[#This Row],[Category]],$Q$9:$Q$12,$R$9:$R$12,,0)</f>
        <v>10</v>
      </c>
      <c r="P479" s="34" t="b">
        <f t="shared" si="7"/>
        <v>1</v>
      </c>
      <c r="Q479" s="37"/>
      <c r="R479" s="48"/>
      <c r="S479" s="37"/>
      <c r="U479" s="34"/>
      <c r="V479" s="37"/>
      <c r="AF479" s="46">
        <v>2395</v>
      </c>
    </row>
    <row r="480" spans="1:32" x14ac:dyDescent="0.3">
      <c r="A480" s="38" t="s">
        <v>308</v>
      </c>
      <c r="B480" s="39" t="s">
        <v>309</v>
      </c>
      <c r="C480" s="40" t="s">
        <v>24</v>
      </c>
      <c r="D480" s="40">
        <v>14</v>
      </c>
      <c r="E480" s="40" t="s">
        <v>22</v>
      </c>
      <c r="F480" s="41" t="s">
        <v>25</v>
      </c>
      <c r="G480" s="42">
        <v>37584.75</v>
      </c>
      <c r="H480" s="43">
        <f>IF(Inventory[[#This Row],[Premium?]]="Y",Inventory[[#This Row],[Cost Price]]*1.25,Inventory[[#This Row],[Cost Price]]*1.18)</f>
        <v>46980.9375</v>
      </c>
      <c r="I480" s="43" t="b">
        <f>Inventory[[#This Row],[Num In Stock]]&lt;$S$5</f>
        <v>0</v>
      </c>
      <c r="J480" s="43" t="str">
        <f>IF(Inventory[[#This Row],[Num In Stock]]&lt;$S$5,"YES","NO")</f>
        <v>NO</v>
      </c>
      <c r="K480" s="44" t="b">
        <f>AND(Inventory[[#This Row],[Num In Stock]]&lt;$S$5,Inventory[[#This Row],[On Backorder]]&lt;&gt;"Y")</f>
        <v>0</v>
      </c>
      <c r="L480" s="44" t="str">
        <f>IF(Inventory[[#This Row],[Num In Stock]]&lt;$S$5,IF(Inventory[[#This Row],[On Backorder]]="Y","","YES"),"")</f>
        <v/>
      </c>
      <c r="M480" s="44" cm="1">
        <f t="array" ref="M480">_xlfn.IFS(Inventory[[#This Row],[Category]]=$Q$9,$R$9,Inventory[[#This Row],[Category]]=$Q$10,$R$10,Inventory[[#This Row],[Category]]=$Q$11,$R$11,Inventory[[#This Row],[Category]]=$Q$12,$R$12)</f>
        <v>10</v>
      </c>
      <c r="N480" s="44">
        <f>INDEX($Q$9:$R$12,MATCH(Inventory[[#This Row],[Category]],$Q$9:$Q$12,0),2)</f>
        <v>10</v>
      </c>
      <c r="O480" s="45">
        <f>_xlfn.XLOOKUP(Inventory[[#This Row],[Category]],$Q$9:$Q$12,$R$9:$R$12,,0)</f>
        <v>10</v>
      </c>
      <c r="P480" s="34" t="b">
        <f t="shared" si="7"/>
        <v>1</v>
      </c>
      <c r="Q480" s="37"/>
      <c r="R480" s="48"/>
      <c r="S480" s="37"/>
      <c r="U480" s="34"/>
      <c r="V480" s="37"/>
      <c r="AF480" s="46">
        <v>14295</v>
      </c>
    </row>
    <row r="481" spans="1:32" x14ac:dyDescent="0.3">
      <c r="A481" s="55" t="s">
        <v>970</v>
      </c>
      <c r="B481" s="54" t="s">
        <v>971</v>
      </c>
      <c r="C481" s="40" t="s">
        <v>28</v>
      </c>
      <c r="D481" s="40">
        <v>4</v>
      </c>
      <c r="E481" s="40" t="s">
        <v>25</v>
      </c>
      <c r="F481" s="41" t="s">
        <v>25</v>
      </c>
      <c r="G481" s="42">
        <v>4570.8</v>
      </c>
      <c r="H481" s="43">
        <f>IF(Inventory[[#This Row],[Premium?]]="Y",Inventory[[#This Row],[Cost Price]]*1.25,Inventory[[#This Row],[Cost Price]]*1.18)</f>
        <v>5713.5</v>
      </c>
      <c r="I481" s="43" t="b">
        <f>Inventory[[#This Row],[Num In Stock]]&lt;$S$5</f>
        <v>1</v>
      </c>
      <c r="J481" s="43" t="str">
        <f>IF(Inventory[[#This Row],[Num In Stock]]&lt;$S$5,"YES","NO")</f>
        <v>YES</v>
      </c>
      <c r="K481" s="44" t="b">
        <f>AND(Inventory[[#This Row],[Num In Stock]]&lt;$S$5,Inventory[[#This Row],[On Backorder]]&lt;&gt;"Y")</f>
        <v>0</v>
      </c>
      <c r="L481" s="44" t="str">
        <f>IF(Inventory[[#This Row],[Num In Stock]]&lt;$S$5,IF(Inventory[[#This Row],[On Backorder]]="Y","","YES"),"")</f>
        <v/>
      </c>
      <c r="M481" s="44" cm="1">
        <f t="array" ref="M481">_xlfn.IFS(Inventory[[#This Row],[Category]]=$Q$9,$R$9,Inventory[[#This Row],[Category]]=$Q$10,$R$10,Inventory[[#This Row],[Category]]=$Q$11,$R$11,Inventory[[#This Row],[Category]]=$Q$12,$R$12)</f>
        <v>25</v>
      </c>
      <c r="N481" s="44">
        <f>INDEX($Q$9:$R$12,MATCH(Inventory[[#This Row],[Category]],$Q$9:$Q$12,0),2)</f>
        <v>25</v>
      </c>
      <c r="O481" s="45">
        <f>_xlfn.XLOOKUP(Inventory[[#This Row],[Category]],$Q$9:$Q$12,$R$9:$R$12,,0)</f>
        <v>25</v>
      </c>
      <c r="P481" s="34" t="b">
        <f t="shared" si="7"/>
        <v>1</v>
      </c>
      <c r="Q481" s="37"/>
      <c r="R481" s="48"/>
      <c r="S481" s="37"/>
      <c r="U481" s="34"/>
      <c r="V481" s="37"/>
      <c r="AF481" s="46">
        <v>21995</v>
      </c>
    </row>
    <row r="482" spans="1:32" x14ac:dyDescent="0.3">
      <c r="A482" s="55" t="s">
        <v>338</v>
      </c>
      <c r="B482" s="54" t="s">
        <v>339</v>
      </c>
      <c r="C482" s="40" t="s">
        <v>24</v>
      </c>
      <c r="D482" s="40">
        <v>22</v>
      </c>
      <c r="E482" s="40" t="s">
        <v>22</v>
      </c>
      <c r="F482" s="41" t="s">
        <v>22</v>
      </c>
      <c r="G482" s="42">
        <v>40804.699999999997</v>
      </c>
      <c r="H482" s="43">
        <f>IF(Inventory[[#This Row],[Premium?]]="Y",Inventory[[#This Row],[Cost Price]]*1.25,Inventory[[#This Row],[Cost Price]]*1.18)</f>
        <v>48149.545999999995</v>
      </c>
      <c r="I482" s="43" t="b">
        <f>Inventory[[#This Row],[Num In Stock]]&lt;$S$5</f>
        <v>0</v>
      </c>
      <c r="J482" s="43" t="str">
        <f>IF(Inventory[[#This Row],[Num In Stock]]&lt;$S$5,"YES","NO")</f>
        <v>NO</v>
      </c>
      <c r="K482" s="44" t="b">
        <f>AND(Inventory[[#This Row],[Num In Stock]]&lt;$S$5,Inventory[[#This Row],[On Backorder]]&lt;&gt;"Y")</f>
        <v>0</v>
      </c>
      <c r="L482" s="44" t="str">
        <f>IF(Inventory[[#This Row],[Num In Stock]]&lt;$S$5,IF(Inventory[[#This Row],[On Backorder]]="Y","","YES"),"")</f>
        <v/>
      </c>
      <c r="M482" s="44" cm="1">
        <f t="array" ref="M482">_xlfn.IFS(Inventory[[#This Row],[Category]]=$Q$9,$R$9,Inventory[[#This Row],[Category]]=$Q$10,$R$10,Inventory[[#This Row],[Category]]=$Q$11,$R$11,Inventory[[#This Row],[Category]]=$Q$12,$R$12)</f>
        <v>10</v>
      </c>
      <c r="N482" s="44">
        <f>INDEX($Q$9:$R$12,MATCH(Inventory[[#This Row],[Category]],$Q$9:$Q$12,0),2)</f>
        <v>10</v>
      </c>
      <c r="O482" s="45">
        <f>_xlfn.XLOOKUP(Inventory[[#This Row],[Category]],$Q$9:$Q$12,$R$9:$R$12,,0)</f>
        <v>10</v>
      </c>
      <c r="P482" s="34" t="b">
        <f t="shared" si="7"/>
        <v>1</v>
      </c>
      <c r="Q482" s="37"/>
      <c r="R482" s="48"/>
      <c r="S482" s="37"/>
      <c r="U482" s="34"/>
      <c r="V482" s="37"/>
      <c r="AF482" s="46">
        <v>6595</v>
      </c>
    </row>
    <row r="483" spans="1:32" x14ac:dyDescent="0.3">
      <c r="A483" s="55" t="s">
        <v>336</v>
      </c>
      <c r="B483" s="54" t="s">
        <v>337</v>
      </c>
      <c r="C483" s="40" t="s">
        <v>24</v>
      </c>
      <c r="D483" s="40">
        <v>6</v>
      </c>
      <c r="E483" s="40" t="s">
        <v>22</v>
      </c>
      <c r="F483" s="41" t="s">
        <v>22</v>
      </c>
      <c r="G483" s="42">
        <v>42533.85</v>
      </c>
      <c r="H483" s="43">
        <f>IF(Inventory[[#This Row],[Premium?]]="Y",Inventory[[#This Row],[Cost Price]]*1.25,Inventory[[#This Row],[Cost Price]]*1.18)</f>
        <v>50189.942999999992</v>
      </c>
      <c r="I483" s="43" t="b">
        <f>Inventory[[#This Row],[Num In Stock]]&lt;$S$5</f>
        <v>1</v>
      </c>
      <c r="J483" s="43" t="str">
        <f>IF(Inventory[[#This Row],[Num In Stock]]&lt;$S$5,"YES","NO")</f>
        <v>YES</v>
      </c>
      <c r="K483" s="44" t="b">
        <f>AND(Inventory[[#This Row],[Num In Stock]]&lt;$S$5,Inventory[[#This Row],[On Backorder]]&lt;&gt;"Y")</f>
        <v>1</v>
      </c>
      <c r="L483" s="44" t="str">
        <f>IF(Inventory[[#This Row],[Num In Stock]]&lt;$S$5,IF(Inventory[[#This Row],[On Backorder]]="Y","","YES"),"")</f>
        <v>YES</v>
      </c>
      <c r="M483" s="44" cm="1">
        <f t="array" ref="M483">_xlfn.IFS(Inventory[[#This Row],[Category]]=$Q$9,$R$9,Inventory[[#This Row],[Category]]=$Q$10,$R$10,Inventory[[#This Row],[Category]]=$Q$11,$R$11,Inventory[[#This Row],[Category]]=$Q$12,$R$12)</f>
        <v>10</v>
      </c>
      <c r="N483" s="44">
        <f>INDEX($Q$9:$R$12,MATCH(Inventory[[#This Row],[Category]],$Q$9:$Q$12,0),2)</f>
        <v>10</v>
      </c>
      <c r="O483" s="45">
        <f>_xlfn.XLOOKUP(Inventory[[#This Row],[Category]],$Q$9:$Q$12,$R$9:$R$12,,0)</f>
        <v>10</v>
      </c>
      <c r="P483" s="34" t="b">
        <f t="shared" si="7"/>
        <v>1</v>
      </c>
      <c r="Q483" s="37"/>
      <c r="R483" s="48"/>
      <c r="S483" s="37"/>
      <c r="U483" s="34"/>
      <c r="V483" s="37"/>
      <c r="AF483" s="46">
        <v>7695</v>
      </c>
    </row>
    <row r="484" spans="1:32" x14ac:dyDescent="0.3">
      <c r="A484" s="38" t="s">
        <v>392</v>
      </c>
      <c r="B484" s="39" t="s">
        <v>393</v>
      </c>
      <c r="C484" s="40" t="s">
        <v>24</v>
      </c>
      <c r="D484" s="40">
        <v>8</v>
      </c>
      <c r="E484" s="40" t="s">
        <v>22</v>
      </c>
      <c r="F484" s="41" t="s">
        <v>25</v>
      </c>
      <c r="G484" s="42">
        <v>40012.65</v>
      </c>
      <c r="H484" s="43">
        <f>IF(Inventory[[#This Row],[Premium?]]="Y",Inventory[[#This Row],[Cost Price]]*1.25,Inventory[[#This Row],[Cost Price]]*1.18)</f>
        <v>50015.8125</v>
      </c>
      <c r="I484" s="43" t="b">
        <f>Inventory[[#This Row],[Num In Stock]]&lt;$S$5</f>
        <v>1</v>
      </c>
      <c r="J484" s="43" t="str">
        <f>IF(Inventory[[#This Row],[Num In Stock]]&lt;$S$5,"YES","NO")</f>
        <v>YES</v>
      </c>
      <c r="K484" s="44" t="b">
        <f>AND(Inventory[[#This Row],[Num In Stock]]&lt;$S$5,Inventory[[#This Row],[On Backorder]]&lt;&gt;"Y")</f>
        <v>1</v>
      </c>
      <c r="L484" s="44" t="str">
        <f>IF(Inventory[[#This Row],[Num In Stock]]&lt;$S$5,IF(Inventory[[#This Row],[On Backorder]]="Y","","YES"),"")</f>
        <v>YES</v>
      </c>
      <c r="M484" s="44" cm="1">
        <f t="array" ref="M484">_xlfn.IFS(Inventory[[#This Row],[Category]]=$Q$9,$R$9,Inventory[[#This Row],[Category]]=$Q$10,$R$10,Inventory[[#This Row],[Category]]=$Q$11,$R$11,Inventory[[#This Row],[Category]]=$Q$12,$R$12)</f>
        <v>10</v>
      </c>
      <c r="N484" s="44">
        <f>INDEX($Q$9:$R$12,MATCH(Inventory[[#This Row],[Category]],$Q$9:$Q$12,0),2)</f>
        <v>10</v>
      </c>
      <c r="O484" s="45">
        <f>_xlfn.XLOOKUP(Inventory[[#This Row],[Category]],$Q$9:$Q$12,$R$9:$R$12,,0)</f>
        <v>10</v>
      </c>
      <c r="P484" s="34" t="b">
        <f t="shared" si="7"/>
        <v>1</v>
      </c>
      <c r="Q484" s="37"/>
      <c r="R484" s="48"/>
      <c r="S484" s="37"/>
      <c r="U484" s="34"/>
      <c r="V484" s="37"/>
      <c r="AF484" s="46">
        <v>5495</v>
      </c>
    </row>
    <row r="485" spans="1:32" x14ac:dyDescent="0.3">
      <c r="A485" s="38" t="s">
        <v>384</v>
      </c>
      <c r="B485" s="39" t="s">
        <v>385</v>
      </c>
      <c r="C485" s="40" t="s">
        <v>24</v>
      </c>
      <c r="D485" s="40">
        <v>23</v>
      </c>
      <c r="E485" s="40" t="s">
        <v>22</v>
      </c>
      <c r="F485" s="41" t="s">
        <v>25</v>
      </c>
      <c r="G485" s="42">
        <v>40944.75</v>
      </c>
      <c r="H485" s="43">
        <f>IF(Inventory[[#This Row],[Premium?]]="Y",Inventory[[#This Row],[Cost Price]]*1.25,Inventory[[#This Row],[Cost Price]]*1.18)</f>
        <v>51180.9375</v>
      </c>
      <c r="I485" s="43" t="b">
        <f>Inventory[[#This Row],[Num In Stock]]&lt;$S$5</f>
        <v>0</v>
      </c>
      <c r="J485" s="43" t="str">
        <f>IF(Inventory[[#This Row],[Num In Stock]]&lt;$S$5,"YES","NO")</f>
        <v>NO</v>
      </c>
      <c r="K485" s="44" t="b">
        <f>AND(Inventory[[#This Row],[Num In Stock]]&lt;$S$5,Inventory[[#This Row],[On Backorder]]&lt;&gt;"Y")</f>
        <v>0</v>
      </c>
      <c r="L485" s="44" t="str">
        <f>IF(Inventory[[#This Row],[Num In Stock]]&lt;$S$5,IF(Inventory[[#This Row],[On Backorder]]="Y","","YES"),"")</f>
        <v/>
      </c>
      <c r="M485" s="44" cm="1">
        <f t="array" ref="M485">_xlfn.IFS(Inventory[[#This Row],[Category]]=$Q$9,$R$9,Inventory[[#This Row],[Category]]=$Q$10,$R$10,Inventory[[#This Row],[Category]]=$Q$11,$R$11,Inventory[[#This Row],[Category]]=$Q$12,$R$12)</f>
        <v>10</v>
      </c>
      <c r="N485" s="44">
        <f>INDEX($Q$9:$R$12,MATCH(Inventory[[#This Row],[Category]],$Q$9:$Q$12,0),2)</f>
        <v>10</v>
      </c>
      <c r="O485" s="45">
        <f>_xlfn.XLOOKUP(Inventory[[#This Row],[Category]],$Q$9:$Q$12,$R$9:$R$12,,0)</f>
        <v>10</v>
      </c>
      <c r="P485" s="34" t="b">
        <f t="shared" si="7"/>
        <v>1</v>
      </c>
      <c r="Q485" s="37"/>
      <c r="R485" s="48"/>
      <c r="S485" s="37"/>
      <c r="U485" s="34"/>
      <c r="V485" s="37"/>
      <c r="AF485" s="46">
        <v>6045</v>
      </c>
    </row>
    <row r="486" spans="1:32" x14ac:dyDescent="0.3">
      <c r="A486" s="55" t="s">
        <v>390</v>
      </c>
      <c r="B486" s="54" t="s">
        <v>391</v>
      </c>
      <c r="C486" s="40" t="s">
        <v>24</v>
      </c>
      <c r="D486" s="40">
        <v>2</v>
      </c>
      <c r="E486" s="40" t="s">
        <v>22</v>
      </c>
      <c r="F486" s="41" t="s">
        <v>22</v>
      </c>
      <c r="G486" s="42">
        <v>44610.8</v>
      </c>
      <c r="H486" s="43">
        <f>IF(Inventory[[#This Row],[Premium?]]="Y",Inventory[[#This Row],[Cost Price]]*1.25,Inventory[[#This Row],[Cost Price]]*1.18)</f>
        <v>52640.743999999999</v>
      </c>
      <c r="I486" s="43" t="b">
        <f>Inventory[[#This Row],[Num In Stock]]&lt;$S$5</f>
        <v>1</v>
      </c>
      <c r="J486" s="43" t="str">
        <f>IF(Inventory[[#This Row],[Num In Stock]]&lt;$S$5,"YES","NO")</f>
        <v>YES</v>
      </c>
      <c r="K486" s="44" t="b">
        <f>AND(Inventory[[#This Row],[Num In Stock]]&lt;$S$5,Inventory[[#This Row],[On Backorder]]&lt;&gt;"Y")</f>
        <v>1</v>
      </c>
      <c r="L486" s="44" t="str">
        <f>IF(Inventory[[#This Row],[Num In Stock]]&lt;$S$5,IF(Inventory[[#This Row],[On Backorder]]="Y","","YES"),"")</f>
        <v>YES</v>
      </c>
      <c r="M486" s="44" cm="1">
        <f t="array" ref="M486">_xlfn.IFS(Inventory[[#This Row],[Category]]=$Q$9,$R$9,Inventory[[#This Row],[Category]]=$Q$10,$R$10,Inventory[[#This Row],[Category]]=$Q$11,$R$11,Inventory[[#This Row],[Category]]=$Q$12,$R$12)</f>
        <v>10</v>
      </c>
      <c r="N486" s="44">
        <f>INDEX($Q$9:$R$12,MATCH(Inventory[[#This Row],[Category]],$Q$9:$Q$12,0),2)</f>
        <v>10</v>
      </c>
      <c r="O486" s="45">
        <f>_xlfn.XLOOKUP(Inventory[[#This Row],[Category]],$Q$9:$Q$12,$R$9:$R$12,,0)</f>
        <v>10</v>
      </c>
      <c r="P486" s="34" t="b">
        <f t="shared" si="7"/>
        <v>1</v>
      </c>
      <c r="Q486" s="37"/>
      <c r="R486" s="48"/>
      <c r="S486" s="37"/>
      <c r="U486" s="34"/>
      <c r="V486" s="37"/>
      <c r="AF486" s="46">
        <v>8795</v>
      </c>
    </row>
    <row r="487" spans="1:32" x14ac:dyDescent="0.3">
      <c r="A487" s="55" t="s">
        <v>388</v>
      </c>
      <c r="B487" s="54" t="s">
        <v>389</v>
      </c>
      <c r="C487" s="40" t="s">
        <v>24</v>
      </c>
      <c r="D487" s="40">
        <v>17</v>
      </c>
      <c r="E487" s="40" t="s">
        <v>22</v>
      </c>
      <c r="F487" s="41" t="s">
        <v>25</v>
      </c>
      <c r="G487" s="42">
        <v>48893.65</v>
      </c>
      <c r="H487" s="43">
        <f>IF(Inventory[[#This Row],[Premium?]]="Y",Inventory[[#This Row],[Cost Price]]*1.25,Inventory[[#This Row],[Cost Price]]*1.18)</f>
        <v>61117.0625</v>
      </c>
      <c r="I487" s="43" t="b">
        <f>Inventory[[#This Row],[Num In Stock]]&lt;$S$5</f>
        <v>0</v>
      </c>
      <c r="J487" s="43" t="str">
        <f>IF(Inventory[[#This Row],[Num In Stock]]&lt;$S$5,"YES","NO")</f>
        <v>NO</v>
      </c>
      <c r="K487" s="44" t="b">
        <f>AND(Inventory[[#This Row],[Num In Stock]]&lt;$S$5,Inventory[[#This Row],[On Backorder]]&lt;&gt;"Y")</f>
        <v>0</v>
      </c>
      <c r="L487" s="44" t="str">
        <f>IF(Inventory[[#This Row],[Num In Stock]]&lt;$S$5,IF(Inventory[[#This Row],[On Backorder]]="Y","","YES"),"")</f>
        <v/>
      </c>
      <c r="M487" s="44" cm="1">
        <f t="array" ref="M487">_xlfn.IFS(Inventory[[#This Row],[Category]]=$Q$9,$R$9,Inventory[[#This Row],[Category]]=$Q$10,$R$10,Inventory[[#This Row],[Category]]=$Q$11,$R$11,Inventory[[#This Row],[Category]]=$Q$12,$R$12)</f>
        <v>10</v>
      </c>
      <c r="N487" s="44">
        <f>INDEX($Q$9:$R$12,MATCH(Inventory[[#This Row],[Category]],$Q$9:$Q$12,0),2)</f>
        <v>10</v>
      </c>
      <c r="O487" s="45">
        <f>_xlfn.XLOOKUP(Inventory[[#This Row],[Category]],$Q$9:$Q$12,$R$9:$R$12,,0)</f>
        <v>10</v>
      </c>
      <c r="P487" s="34" t="b">
        <f t="shared" si="7"/>
        <v>1</v>
      </c>
      <c r="Q487" s="37"/>
      <c r="R487" s="48"/>
      <c r="S487" s="37"/>
      <c r="U487" s="34"/>
      <c r="V487" s="37"/>
      <c r="AF487" s="46">
        <v>10995</v>
      </c>
    </row>
    <row r="488" spans="1:32" x14ac:dyDescent="0.3">
      <c r="A488" s="38" t="s">
        <v>240</v>
      </c>
      <c r="B488" s="39" t="s">
        <v>241</v>
      </c>
      <c r="C488" s="40" t="s">
        <v>24</v>
      </c>
      <c r="D488" s="40">
        <v>17</v>
      </c>
      <c r="E488" s="40" t="s">
        <v>22</v>
      </c>
      <c r="F488" s="41" t="s">
        <v>25</v>
      </c>
      <c r="G488" s="42">
        <v>45486.9</v>
      </c>
      <c r="H488" s="43">
        <f>IF(Inventory[[#This Row],[Premium?]]="Y",Inventory[[#This Row],[Cost Price]]*1.25,Inventory[[#This Row],[Cost Price]]*1.18)</f>
        <v>56858.625</v>
      </c>
      <c r="I488" s="43" t="b">
        <f>Inventory[[#This Row],[Num In Stock]]&lt;$S$5</f>
        <v>0</v>
      </c>
      <c r="J488" s="43" t="str">
        <f>IF(Inventory[[#This Row],[Num In Stock]]&lt;$S$5,"YES","NO")</f>
        <v>NO</v>
      </c>
      <c r="K488" s="44" t="b">
        <f>AND(Inventory[[#This Row],[Num In Stock]]&lt;$S$5,Inventory[[#This Row],[On Backorder]]&lt;&gt;"Y")</f>
        <v>0</v>
      </c>
      <c r="L488" s="44" t="str">
        <f>IF(Inventory[[#This Row],[Num In Stock]]&lt;$S$5,IF(Inventory[[#This Row],[On Backorder]]="Y","","YES"),"")</f>
        <v/>
      </c>
      <c r="M488" s="44" cm="1">
        <f t="array" ref="M488">_xlfn.IFS(Inventory[[#This Row],[Category]]=$Q$9,$R$9,Inventory[[#This Row],[Category]]=$Q$10,$R$10,Inventory[[#This Row],[Category]]=$Q$11,$R$11,Inventory[[#This Row],[Category]]=$Q$12,$R$12)</f>
        <v>10</v>
      </c>
      <c r="N488" s="44">
        <f>INDEX($Q$9:$R$12,MATCH(Inventory[[#This Row],[Category]],$Q$9:$Q$12,0),2)</f>
        <v>10</v>
      </c>
      <c r="O488" s="45">
        <f>_xlfn.XLOOKUP(Inventory[[#This Row],[Category]],$Q$9:$Q$12,$R$9:$R$12,,0)</f>
        <v>10</v>
      </c>
      <c r="P488" s="34" t="b">
        <f t="shared" si="7"/>
        <v>1</v>
      </c>
      <c r="Q488" s="37"/>
      <c r="R488" s="48"/>
      <c r="S488" s="37"/>
      <c r="U488" s="34"/>
      <c r="V488" s="37"/>
      <c r="AF488" s="46">
        <v>325</v>
      </c>
    </row>
    <row r="489" spans="1:32" x14ac:dyDescent="0.3">
      <c r="A489" s="38" t="s">
        <v>238</v>
      </c>
      <c r="B489" s="39" t="s">
        <v>239</v>
      </c>
      <c r="C489" s="40" t="s">
        <v>24</v>
      </c>
      <c r="D489" s="40">
        <v>10</v>
      </c>
      <c r="E489" s="40" t="s">
        <v>22</v>
      </c>
      <c r="F489" s="41" t="s">
        <v>25</v>
      </c>
      <c r="G489" s="42">
        <v>43884.75</v>
      </c>
      <c r="H489" s="43">
        <f>IF(Inventory[[#This Row],[Premium?]]="Y",Inventory[[#This Row],[Cost Price]]*1.25,Inventory[[#This Row],[Cost Price]]*1.18)</f>
        <v>54855.9375</v>
      </c>
      <c r="I489" s="43" t="b">
        <f>Inventory[[#This Row],[Num In Stock]]&lt;$S$5</f>
        <v>0</v>
      </c>
      <c r="J489" s="43" t="str">
        <f>IF(Inventory[[#This Row],[Num In Stock]]&lt;$S$5,"YES","NO")</f>
        <v>NO</v>
      </c>
      <c r="K489" s="44" t="b">
        <f>AND(Inventory[[#This Row],[Num In Stock]]&lt;$S$5,Inventory[[#This Row],[On Backorder]]&lt;&gt;"Y")</f>
        <v>0</v>
      </c>
      <c r="L489" s="44" t="str">
        <f>IF(Inventory[[#This Row],[Num In Stock]]&lt;$S$5,IF(Inventory[[#This Row],[On Backorder]]="Y","","YES"),"")</f>
        <v/>
      </c>
      <c r="M489" s="44" cm="1">
        <f t="array" ref="M489">_xlfn.IFS(Inventory[[#This Row],[Category]]=$Q$9,$R$9,Inventory[[#This Row],[Category]]=$Q$10,$R$10,Inventory[[#This Row],[Category]]=$Q$11,$R$11,Inventory[[#This Row],[Category]]=$Q$12,$R$12)</f>
        <v>10</v>
      </c>
      <c r="N489" s="44">
        <f>INDEX($Q$9:$R$12,MATCH(Inventory[[#This Row],[Category]],$Q$9:$Q$12,0),2)</f>
        <v>10</v>
      </c>
      <c r="O489" s="45">
        <f>_xlfn.XLOOKUP(Inventory[[#This Row],[Category]],$Q$9:$Q$12,$R$9:$R$12,,0)</f>
        <v>10</v>
      </c>
      <c r="P489" s="34" t="b">
        <f t="shared" si="7"/>
        <v>1</v>
      </c>
      <c r="Q489" s="37"/>
      <c r="R489" s="48"/>
      <c r="S489" s="37"/>
      <c r="U489" s="34"/>
      <c r="V489" s="37"/>
      <c r="AF489" s="46">
        <v>490</v>
      </c>
    </row>
    <row r="490" spans="1:32" x14ac:dyDescent="0.3">
      <c r="A490" s="38" t="s">
        <v>306</v>
      </c>
      <c r="B490" s="39" t="s">
        <v>307</v>
      </c>
      <c r="C490" s="40" t="s">
        <v>24</v>
      </c>
      <c r="D490" s="40">
        <v>21</v>
      </c>
      <c r="E490" s="40" t="s">
        <v>22</v>
      </c>
      <c r="F490" s="41" t="s">
        <v>25</v>
      </c>
      <c r="G490" s="42">
        <v>32112.7</v>
      </c>
      <c r="H490" s="43">
        <f>IF(Inventory[[#This Row],[Premium?]]="Y",Inventory[[#This Row],[Cost Price]]*1.25,Inventory[[#This Row],[Cost Price]]*1.18)</f>
        <v>40140.875</v>
      </c>
      <c r="I490" s="43" t="b">
        <f>Inventory[[#This Row],[Num In Stock]]&lt;$S$5</f>
        <v>0</v>
      </c>
      <c r="J490" s="43" t="str">
        <f>IF(Inventory[[#This Row],[Num In Stock]]&lt;$S$5,"YES","NO")</f>
        <v>NO</v>
      </c>
      <c r="K490" s="44" t="b">
        <f>AND(Inventory[[#This Row],[Num In Stock]]&lt;$S$5,Inventory[[#This Row],[On Backorder]]&lt;&gt;"Y")</f>
        <v>0</v>
      </c>
      <c r="L490" s="44" t="str">
        <f>IF(Inventory[[#This Row],[Num In Stock]]&lt;$S$5,IF(Inventory[[#This Row],[On Backorder]]="Y","","YES"),"")</f>
        <v/>
      </c>
      <c r="M490" s="44" cm="1">
        <f t="array" ref="M490">_xlfn.IFS(Inventory[[#This Row],[Category]]=$Q$9,$R$9,Inventory[[#This Row],[Category]]=$Q$10,$R$10,Inventory[[#This Row],[Category]]=$Q$11,$R$11,Inventory[[#This Row],[Category]]=$Q$12,$R$12)</f>
        <v>10</v>
      </c>
      <c r="N490" s="44">
        <f>INDEX($Q$9:$R$12,MATCH(Inventory[[#This Row],[Category]],$Q$9:$Q$12,0),2)</f>
        <v>10</v>
      </c>
      <c r="O490" s="45">
        <f>_xlfn.XLOOKUP(Inventory[[#This Row],[Category]],$Q$9:$Q$12,$R$9:$R$12,,0)</f>
        <v>10</v>
      </c>
      <c r="P490" s="34" t="b">
        <f t="shared" si="7"/>
        <v>1</v>
      </c>
      <c r="Q490" s="37"/>
      <c r="R490" s="48"/>
      <c r="S490" s="37"/>
      <c r="U490" s="34"/>
      <c r="V490" s="37"/>
      <c r="AF490" s="46">
        <v>490</v>
      </c>
    </row>
    <row r="491" spans="1:32" x14ac:dyDescent="0.3">
      <c r="A491" s="55" t="s">
        <v>286</v>
      </c>
      <c r="B491" s="54" t="s">
        <v>287</v>
      </c>
      <c r="C491" s="40" t="s">
        <v>24</v>
      </c>
      <c r="D491" s="40">
        <v>25</v>
      </c>
      <c r="E491" s="40" t="s">
        <v>22</v>
      </c>
      <c r="F491" s="41" t="s">
        <v>22</v>
      </c>
      <c r="G491" s="42">
        <v>20388.849999999999</v>
      </c>
      <c r="H491" s="43">
        <f>IF(Inventory[[#This Row],[Premium?]]="Y",Inventory[[#This Row],[Cost Price]]*1.25,Inventory[[#This Row],[Cost Price]]*1.18)</f>
        <v>24058.842999999997</v>
      </c>
      <c r="I491" s="43" t="b">
        <f>Inventory[[#This Row],[Num In Stock]]&lt;$S$5</f>
        <v>0</v>
      </c>
      <c r="J491" s="43" t="str">
        <f>IF(Inventory[[#This Row],[Num In Stock]]&lt;$S$5,"YES","NO")</f>
        <v>NO</v>
      </c>
      <c r="K491" s="44" t="b">
        <f>AND(Inventory[[#This Row],[Num In Stock]]&lt;$S$5,Inventory[[#This Row],[On Backorder]]&lt;&gt;"Y")</f>
        <v>0</v>
      </c>
      <c r="L491" s="44" t="str">
        <f>IF(Inventory[[#This Row],[Num In Stock]]&lt;$S$5,IF(Inventory[[#This Row],[On Backorder]]="Y","","YES"),"")</f>
        <v/>
      </c>
      <c r="M491" s="44" cm="1">
        <f t="array" ref="M491">_xlfn.IFS(Inventory[[#This Row],[Category]]=$Q$9,$R$9,Inventory[[#This Row],[Category]]=$Q$10,$R$10,Inventory[[#This Row],[Category]]=$Q$11,$R$11,Inventory[[#This Row],[Category]]=$Q$12,$R$12)</f>
        <v>10</v>
      </c>
      <c r="N491" s="44">
        <f>INDEX($Q$9:$R$12,MATCH(Inventory[[#This Row],[Category]],$Q$9:$Q$12,0),2)</f>
        <v>10</v>
      </c>
      <c r="O491" s="45">
        <f>_xlfn.XLOOKUP(Inventory[[#This Row],[Category]],$Q$9:$Q$12,$R$9:$R$12,,0)</f>
        <v>10</v>
      </c>
      <c r="P491" s="34" t="b">
        <f t="shared" si="7"/>
        <v>1</v>
      </c>
      <c r="Q491" s="37"/>
      <c r="R491" s="48"/>
      <c r="S491" s="37"/>
      <c r="U491" s="34"/>
      <c r="V491" s="37"/>
      <c r="AF491" s="46">
        <v>1095</v>
      </c>
    </row>
    <row r="492" spans="1:32" x14ac:dyDescent="0.3">
      <c r="A492" s="55" t="s">
        <v>288</v>
      </c>
      <c r="B492" s="54" t="s">
        <v>289</v>
      </c>
      <c r="C492" s="40" t="s">
        <v>24</v>
      </c>
      <c r="D492" s="40">
        <v>32</v>
      </c>
      <c r="E492" s="40" t="s">
        <v>22</v>
      </c>
      <c r="F492" s="41" t="s">
        <v>25</v>
      </c>
      <c r="G492" s="42">
        <v>30585.85</v>
      </c>
      <c r="H492" s="43">
        <f>IF(Inventory[[#This Row],[Premium?]]="Y",Inventory[[#This Row],[Cost Price]]*1.25,Inventory[[#This Row],[Cost Price]]*1.18)</f>
        <v>38232.3125</v>
      </c>
      <c r="I492" s="43" t="b">
        <f>Inventory[[#This Row],[Num In Stock]]&lt;$S$5</f>
        <v>0</v>
      </c>
      <c r="J492" s="43" t="str">
        <f>IF(Inventory[[#This Row],[Num In Stock]]&lt;$S$5,"YES","NO")</f>
        <v>NO</v>
      </c>
      <c r="K492" s="44" t="b">
        <f>AND(Inventory[[#This Row],[Num In Stock]]&lt;$S$5,Inventory[[#This Row],[On Backorder]]&lt;&gt;"Y")</f>
        <v>0</v>
      </c>
      <c r="L492" s="44" t="str">
        <f>IF(Inventory[[#This Row],[Num In Stock]]&lt;$S$5,IF(Inventory[[#This Row],[On Backorder]]="Y","","YES"),"")</f>
        <v/>
      </c>
      <c r="M492" s="44" cm="1">
        <f t="array" ref="M492">_xlfn.IFS(Inventory[[#This Row],[Category]]=$Q$9,$R$9,Inventory[[#This Row],[Category]]=$Q$10,$R$10,Inventory[[#This Row],[Category]]=$Q$11,$R$11,Inventory[[#This Row],[Category]]=$Q$12,$R$12)</f>
        <v>10</v>
      </c>
      <c r="N492" s="44">
        <f>INDEX($Q$9:$R$12,MATCH(Inventory[[#This Row],[Category]],$Q$9:$Q$12,0),2)</f>
        <v>10</v>
      </c>
      <c r="O492" s="45">
        <f>_xlfn.XLOOKUP(Inventory[[#This Row],[Category]],$Q$9:$Q$12,$R$9:$R$12,,0)</f>
        <v>10</v>
      </c>
      <c r="P492" s="34" t="b">
        <f t="shared" si="7"/>
        <v>1</v>
      </c>
      <c r="Q492" s="37"/>
      <c r="R492" s="48"/>
      <c r="S492" s="37"/>
      <c r="U492" s="34"/>
      <c r="V492" s="37"/>
      <c r="AF492" s="46">
        <v>4395</v>
      </c>
    </row>
    <row r="493" spans="1:32" x14ac:dyDescent="0.3">
      <c r="A493" s="55" t="s">
        <v>1010</v>
      </c>
      <c r="B493" s="54" t="s">
        <v>1011</v>
      </c>
      <c r="C493" s="40" t="s">
        <v>24</v>
      </c>
      <c r="D493" s="40">
        <v>5</v>
      </c>
      <c r="E493" s="40" t="s">
        <v>25</v>
      </c>
      <c r="F493" s="41" t="s">
        <v>25</v>
      </c>
      <c r="G493" s="42">
        <v>46634.7</v>
      </c>
      <c r="H493" s="43">
        <f>IF(Inventory[[#This Row],[Premium?]]="Y",Inventory[[#This Row],[Cost Price]]*1.25,Inventory[[#This Row],[Cost Price]]*1.18)</f>
        <v>58293.375</v>
      </c>
      <c r="I493" s="43" t="b">
        <f>Inventory[[#This Row],[Num In Stock]]&lt;$S$5</f>
        <v>1</v>
      </c>
      <c r="J493" s="43" t="str">
        <f>IF(Inventory[[#This Row],[Num In Stock]]&lt;$S$5,"YES","NO")</f>
        <v>YES</v>
      </c>
      <c r="K493" s="44" t="b">
        <f>AND(Inventory[[#This Row],[Num In Stock]]&lt;$S$5,Inventory[[#This Row],[On Backorder]]&lt;&gt;"Y")</f>
        <v>0</v>
      </c>
      <c r="L493" s="44" t="str">
        <f>IF(Inventory[[#This Row],[Num In Stock]]&lt;$S$5,IF(Inventory[[#This Row],[On Backorder]]="Y","","YES"),"")</f>
        <v/>
      </c>
      <c r="M493" s="44" cm="1">
        <f t="array" ref="M493">_xlfn.IFS(Inventory[[#This Row],[Category]]=$Q$9,$R$9,Inventory[[#This Row],[Category]]=$Q$10,$R$10,Inventory[[#This Row],[Category]]=$Q$11,$R$11,Inventory[[#This Row],[Category]]=$Q$12,$R$12)</f>
        <v>10</v>
      </c>
      <c r="N493" s="44">
        <f>INDEX($Q$9:$R$12,MATCH(Inventory[[#This Row],[Category]],$Q$9:$Q$12,0),2)</f>
        <v>10</v>
      </c>
      <c r="O493" s="45">
        <f>_xlfn.XLOOKUP(Inventory[[#This Row],[Category]],$Q$9:$Q$12,$R$9:$R$12,,0)</f>
        <v>10</v>
      </c>
      <c r="P493" s="34" t="b">
        <f t="shared" si="7"/>
        <v>1</v>
      </c>
      <c r="Q493" s="37"/>
      <c r="R493" s="48"/>
      <c r="S493" s="37"/>
      <c r="U493" s="34"/>
      <c r="V493" s="37"/>
      <c r="AF493" s="46">
        <v>5495</v>
      </c>
    </row>
    <row r="494" spans="1:32" x14ac:dyDescent="0.3">
      <c r="A494" s="38" t="s">
        <v>250</v>
      </c>
      <c r="B494" s="39" t="s">
        <v>251</v>
      </c>
      <c r="C494" s="40" t="s">
        <v>24</v>
      </c>
      <c r="D494" s="40">
        <v>18</v>
      </c>
      <c r="E494" s="40" t="s">
        <v>22</v>
      </c>
      <c r="F494" s="41" t="s">
        <v>25</v>
      </c>
      <c r="G494" s="42">
        <v>20784.75</v>
      </c>
      <c r="H494" s="43">
        <f>IF(Inventory[[#This Row],[Premium?]]="Y",Inventory[[#This Row],[Cost Price]]*1.25,Inventory[[#This Row],[Cost Price]]*1.18)</f>
        <v>25980.9375</v>
      </c>
      <c r="I494" s="43" t="b">
        <f>Inventory[[#This Row],[Num In Stock]]&lt;$S$5</f>
        <v>0</v>
      </c>
      <c r="J494" s="43" t="str">
        <f>IF(Inventory[[#This Row],[Num In Stock]]&lt;$S$5,"YES","NO")</f>
        <v>NO</v>
      </c>
      <c r="K494" s="44" t="b">
        <f>AND(Inventory[[#This Row],[Num In Stock]]&lt;$S$5,Inventory[[#This Row],[On Backorder]]&lt;&gt;"Y")</f>
        <v>0</v>
      </c>
      <c r="L494" s="44" t="str">
        <f>IF(Inventory[[#This Row],[Num In Stock]]&lt;$S$5,IF(Inventory[[#This Row],[On Backorder]]="Y","","YES"),"")</f>
        <v/>
      </c>
      <c r="M494" s="44" cm="1">
        <f t="array" ref="M494">_xlfn.IFS(Inventory[[#This Row],[Category]]=$Q$9,$R$9,Inventory[[#This Row],[Category]]=$Q$10,$R$10,Inventory[[#This Row],[Category]]=$Q$11,$R$11,Inventory[[#This Row],[Category]]=$Q$12,$R$12)</f>
        <v>10</v>
      </c>
      <c r="N494" s="44">
        <f>INDEX($Q$9:$R$12,MATCH(Inventory[[#This Row],[Category]],$Q$9:$Q$12,0),2)</f>
        <v>10</v>
      </c>
      <c r="O494" s="45">
        <f>_xlfn.XLOOKUP(Inventory[[#This Row],[Category]],$Q$9:$Q$12,$R$9:$R$12,,0)</f>
        <v>10</v>
      </c>
      <c r="P494" s="34" t="b">
        <f t="shared" si="7"/>
        <v>1</v>
      </c>
      <c r="Q494" s="37"/>
      <c r="R494" s="48"/>
      <c r="S494" s="37"/>
      <c r="U494" s="34"/>
      <c r="V494" s="37"/>
      <c r="AF494" s="46">
        <v>5495</v>
      </c>
    </row>
    <row r="495" spans="1:32" x14ac:dyDescent="0.3">
      <c r="A495" s="38" t="s">
        <v>972</v>
      </c>
      <c r="B495" s="39" t="s">
        <v>973</v>
      </c>
      <c r="C495" s="40" t="s">
        <v>28</v>
      </c>
      <c r="D495" s="40">
        <v>29</v>
      </c>
      <c r="E495" s="40" t="s">
        <v>22</v>
      </c>
      <c r="F495" s="41" t="s">
        <v>22</v>
      </c>
      <c r="G495" s="42">
        <v>4482.8999999999996</v>
      </c>
      <c r="H495" s="43">
        <f>IF(Inventory[[#This Row],[Premium?]]="Y",Inventory[[#This Row],[Cost Price]]*1.25,Inventory[[#This Row],[Cost Price]]*1.18)</f>
        <v>5289.8219999999992</v>
      </c>
      <c r="I495" s="43" t="b">
        <f>Inventory[[#This Row],[Num In Stock]]&lt;$S$5</f>
        <v>0</v>
      </c>
      <c r="J495" s="43" t="str">
        <f>IF(Inventory[[#This Row],[Num In Stock]]&lt;$S$5,"YES","NO")</f>
        <v>NO</v>
      </c>
      <c r="K495" s="44" t="b">
        <f>AND(Inventory[[#This Row],[Num In Stock]]&lt;$S$5,Inventory[[#This Row],[On Backorder]]&lt;&gt;"Y")</f>
        <v>0</v>
      </c>
      <c r="L495" s="44" t="str">
        <f>IF(Inventory[[#This Row],[Num In Stock]]&lt;$S$5,IF(Inventory[[#This Row],[On Backorder]]="Y","","YES"),"")</f>
        <v/>
      </c>
      <c r="M495" s="44" cm="1">
        <f t="array" ref="M495">_xlfn.IFS(Inventory[[#This Row],[Category]]=$Q$9,$R$9,Inventory[[#This Row],[Category]]=$Q$10,$R$10,Inventory[[#This Row],[Category]]=$Q$11,$R$11,Inventory[[#This Row],[Category]]=$Q$12,$R$12)</f>
        <v>25</v>
      </c>
      <c r="N495" s="44">
        <f>INDEX($Q$9:$R$12,MATCH(Inventory[[#This Row],[Category]],$Q$9:$Q$12,0),2)</f>
        <v>25</v>
      </c>
      <c r="O495" s="45">
        <f>_xlfn.XLOOKUP(Inventory[[#This Row],[Category]],$Q$9:$Q$12,$R$9:$R$12,,0)</f>
        <v>25</v>
      </c>
      <c r="P495" s="34" t="b">
        <f t="shared" si="7"/>
        <v>1</v>
      </c>
      <c r="Q495" s="37"/>
      <c r="R495" s="48"/>
      <c r="S495" s="37"/>
      <c r="U495" s="34"/>
      <c r="V495" s="37"/>
      <c r="AF495" s="46">
        <v>5495</v>
      </c>
    </row>
    <row r="496" spans="1:32" x14ac:dyDescent="0.3">
      <c r="A496" s="38" t="s">
        <v>176</v>
      </c>
      <c r="B496" s="39" t="s">
        <v>177</v>
      </c>
      <c r="C496" s="40" t="s">
        <v>24</v>
      </c>
      <c r="D496" s="40">
        <v>9</v>
      </c>
      <c r="E496" s="40" t="s">
        <v>25</v>
      </c>
      <c r="F496" s="41" t="s">
        <v>25</v>
      </c>
      <c r="G496" s="42">
        <v>23094.75</v>
      </c>
      <c r="H496" s="43">
        <f>IF(Inventory[[#This Row],[Premium?]]="Y",Inventory[[#This Row],[Cost Price]]*1.25,Inventory[[#This Row],[Cost Price]]*1.18)</f>
        <v>28868.4375</v>
      </c>
      <c r="I496" s="43" t="b">
        <f>Inventory[[#This Row],[Num In Stock]]&lt;$S$5</f>
        <v>1</v>
      </c>
      <c r="J496" s="43" t="str">
        <f>IF(Inventory[[#This Row],[Num In Stock]]&lt;$S$5,"YES","NO")</f>
        <v>YES</v>
      </c>
      <c r="K496" s="44" t="b">
        <f>AND(Inventory[[#This Row],[Num In Stock]]&lt;$S$5,Inventory[[#This Row],[On Backorder]]&lt;&gt;"Y")</f>
        <v>0</v>
      </c>
      <c r="L496" s="44" t="str">
        <f>IF(Inventory[[#This Row],[Num In Stock]]&lt;$S$5,IF(Inventory[[#This Row],[On Backorder]]="Y","","YES"),"")</f>
        <v/>
      </c>
      <c r="M496" s="44" cm="1">
        <f t="array" ref="M496">_xlfn.IFS(Inventory[[#This Row],[Category]]=$Q$9,$R$9,Inventory[[#This Row],[Category]]=$Q$10,$R$10,Inventory[[#This Row],[Category]]=$Q$11,$R$11,Inventory[[#This Row],[Category]]=$Q$12,$R$12)</f>
        <v>10</v>
      </c>
      <c r="N496" s="44">
        <f>INDEX($Q$9:$R$12,MATCH(Inventory[[#This Row],[Category]],$Q$9:$Q$12,0),2)</f>
        <v>10</v>
      </c>
      <c r="O496" s="45">
        <f>_xlfn.XLOOKUP(Inventory[[#This Row],[Category]],$Q$9:$Q$12,$R$9:$R$12,,0)</f>
        <v>10</v>
      </c>
      <c r="P496" s="34" t="b">
        <f t="shared" si="7"/>
        <v>1</v>
      </c>
      <c r="Q496" s="37"/>
      <c r="R496" s="48"/>
      <c r="S496" s="37"/>
      <c r="U496" s="34"/>
      <c r="V496" s="37"/>
      <c r="AF496" s="46">
        <v>5495</v>
      </c>
    </row>
    <row r="497" spans="1:32" x14ac:dyDescent="0.3">
      <c r="A497" s="38" t="s">
        <v>174</v>
      </c>
      <c r="B497" s="39" t="s">
        <v>175</v>
      </c>
      <c r="C497" s="40" t="s">
        <v>24</v>
      </c>
      <c r="D497" s="40">
        <v>12</v>
      </c>
      <c r="E497" s="40" t="s">
        <v>22</v>
      </c>
      <c r="F497" s="41" t="s">
        <v>22</v>
      </c>
      <c r="G497" s="42">
        <v>23534.65</v>
      </c>
      <c r="H497" s="43">
        <f>IF(Inventory[[#This Row],[Premium?]]="Y",Inventory[[#This Row],[Cost Price]]*1.25,Inventory[[#This Row],[Cost Price]]*1.18)</f>
        <v>27770.886999999999</v>
      </c>
      <c r="I497" s="43" t="b">
        <f>Inventory[[#This Row],[Num In Stock]]&lt;$S$5</f>
        <v>0</v>
      </c>
      <c r="J497" s="43" t="str">
        <f>IF(Inventory[[#This Row],[Num In Stock]]&lt;$S$5,"YES","NO")</f>
        <v>NO</v>
      </c>
      <c r="K497" s="44" t="b">
        <f>AND(Inventory[[#This Row],[Num In Stock]]&lt;$S$5,Inventory[[#This Row],[On Backorder]]&lt;&gt;"Y")</f>
        <v>0</v>
      </c>
      <c r="L497" s="44" t="str">
        <f>IF(Inventory[[#This Row],[Num In Stock]]&lt;$S$5,IF(Inventory[[#This Row],[On Backorder]]="Y","","YES"),"")</f>
        <v/>
      </c>
      <c r="M497" s="44" cm="1">
        <f t="array" ref="M497">_xlfn.IFS(Inventory[[#This Row],[Category]]=$Q$9,$R$9,Inventory[[#This Row],[Category]]=$Q$10,$R$10,Inventory[[#This Row],[Category]]=$Q$11,$R$11,Inventory[[#This Row],[Category]]=$Q$12,$R$12)</f>
        <v>10</v>
      </c>
      <c r="N497" s="44">
        <f>INDEX($Q$9:$R$12,MATCH(Inventory[[#This Row],[Category]],$Q$9:$Q$12,0),2)</f>
        <v>10</v>
      </c>
      <c r="O497" s="45">
        <f>_xlfn.XLOOKUP(Inventory[[#This Row],[Category]],$Q$9:$Q$12,$R$9:$R$12,,0)</f>
        <v>10</v>
      </c>
      <c r="P497" s="34" t="b">
        <f t="shared" si="7"/>
        <v>1</v>
      </c>
      <c r="Q497" s="37"/>
      <c r="R497" s="48"/>
      <c r="S497" s="37"/>
      <c r="U497" s="34"/>
      <c r="V497" s="37"/>
      <c r="AF497" s="46">
        <v>5495</v>
      </c>
    </row>
    <row r="498" spans="1:32" x14ac:dyDescent="0.3">
      <c r="A498" s="38" t="s">
        <v>304</v>
      </c>
      <c r="B498" s="39" t="s">
        <v>305</v>
      </c>
      <c r="C498" s="40" t="s">
        <v>24</v>
      </c>
      <c r="D498" s="40">
        <v>2</v>
      </c>
      <c r="E498" s="40" t="s">
        <v>25</v>
      </c>
      <c r="F498" s="41" t="s">
        <v>25</v>
      </c>
      <c r="G498" s="42">
        <v>29144.7</v>
      </c>
      <c r="H498" s="43">
        <f>IF(Inventory[[#This Row],[Premium?]]="Y",Inventory[[#This Row],[Cost Price]]*1.25,Inventory[[#This Row],[Cost Price]]*1.18)</f>
        <v>36430.875</v>
      </c>
      <c r="I498" s="43" t="b">
        <f>Inventory[[#This Row],[Num In Stock]]&lt;$S$5</f>
        <v>1</v>
      </c>
      <c r="J498" s="43" t="str">
        <f>IF(Inventory[[#This Row],[Num In Stock]]&lt;$S$5,"YES","NO")</f>
        <v>YES</v>
      </c>
      <c r="K498" s="44" t="b">
        <f>AND(Inventory[[#This Row],[Num In Stock]]&lt;$S$5,Inventory[[#This Row],[On Backorder]]&lt;&gt;"Y")</f>
        <v>0</v>
      </c>
      <c r="L498" s="44" t="str">
        <f>IF(Inventory[[#This Row],[Num In Stock]]&lt;$S$5,IF(Inventory[[#This Row],[On Backorder]]="Y","","YES"),"")</f>
        <v/>
      </c>
      <c r="M498" s="44" cm="1">
        <f t="array" ref="M498">_xlfn.IFS(Inventory[[#This Row],[Category]]=$Q$9,$R$9,Inventory[[#This Row],[Category]]=$Q$10,$R$10,Inventory[[#This Row],[Category]]=$Q$11,$R$11,Inventory[[#This Row],[Category]]=$Q$12,$R$12)</f>
        <v>10</v>
      </c>
      <c r="N498" s="44">
        <f>INDEX($Q$9:$R$12,MATCH(Inventory[[#This Row],[Category]],$Q$9:$Q$12,0),2)</f>
        <v>10</v>
      </c>
      <c r="O498" s="45">
        <f>_xlfn.XLOOKUP(Inventory[[#This Row],[Category]],$Q$9:$Q$12,$R$9:$R$12,,0)</f>
        <v>10</v>
      </c>
      <c r="P498" s="34" t="b">
        <f t="shared" si="7"/>
        <v>1</v>
      </c>
      <c r="Q498" s="37"/>
      <c r="R498" s="48"/>
      <c r="S498" s="37"/>
      <c r="U498" s="34"/>
      <c r="V498" s="37"/>
      <c r="AF498" s="46">
        <v>5495</v>
      </c>
    </row>
    <row r="499" spans="1:32" x14ac:dyDescent="0.3">
      <c r="A499" s="38" t="s">
        <v>218</v>
      </c>
      <c r="B499" s="39" t="s">
        <v>219</v>
      </c>
      <c r="C499" s="40" t="s">
        <v>24</v>
      </c>
      <c r="D499" s="40">
        <v>3</v>
      </c>
      <c r="E499" s="40" t="s">
        <v>25</v>
      </c>
      <c r="F499" s="41" t="s">
        <v>25</v>
      </c>
      <c r="G499" s="42">
        <v>23314.7</v>
      </c>
      <c r="H499" s="43">
        <f>IF(Inventory[[#This Row],[Premium?]]="Y",Inventory[[#This Row],[Cost Price]]*1.25,Inventory[[#This Row],[Cost Price]]*1.18)</f>
        <v>29143.375</v>
      </c>
      <c r="I499" s="43" t="b">
        <f>Inventory[[#This Row],[Num In Stock]]&lt;$S$5</f>
        <v>1</v>
      </c>
      <c r="J499" s="43" t="str">
        <f>IF(Inventory[[#This Row],[Num In Stock]]&lt;$S$5,"YES","NO")</f>
        <v>YES</v>
      </c>
      <c r="K499" s="44" t="b">
        <f>AND(Inventory[[#This Row],[Num In Stock]]&lt;$S$5,Inventory[[#This Row],[On Backorder]]&lt;&gt;"Y")</f>
        <v>0</v>
      </c>
      <c r="L499" s="44" t="str">
        <f>IF(Inventory[[#This Row],[Num In Stock]]&lt;$S$5,IF(Inventory[[#This Row],[On Backorder]]="Y","","YES"),"")</f>
        <v/>
      </c>
      <c r="M499" s="44" cm="1">
        <f t="array" ref="M499">_xlfn.IFS(Inventory[[#This Row],[Category]]=$Q$9,$R$9,Inventory[[#This Row],[Category]]=$Q$10,$R$10,Inventory[[#This Row],[Category]]=$Q$11,$R$11,Inventory[[#This Row],[Category]]=$Q$12,$R$12)</f>
        <v>10</v>
      </c>
      <c r="N499" s="44">
        <f>INDEX($Q$9:$R$12,MATCH(Inventory[[#This Row],[Category]],$Q$9:$Q$12,0),2)</f>
        <v>10</v>
      </c>
      <c r="O499" s="45">
        <f>_xlfn.XLOOKUP(Inventory[[#This Row],[Category]],$Q$9:$Q$12,$R$9:$R$12,,0)</f>
        <v>10</v>
      </c>
      <c r="P499" s="34" t="b">
        <f t="shared" si="7"/>
        <v>1</v>
      </c>
      <c r="Q499" s="37"/>
      <c r="R499" s="48"/>
      <c r="S499" s="37"/>
      <c r="U499" s="34"/>
      <c r="V499" s="37"/>
      <c r="AF499" s="46">
        <v>5495</v>
      </c>
    </row>
    <row r="500" spans="1:32" x14ac:dyDescent="0.3">
      <c r="A500" s="38" t="s">
        <v>258</v>
      </c>
      <c r="B500" s="39" t="s">
        <v>259</v>
      </c>
      <c r="C500" s="40" t="s">
        <v>24</v>
      </c>
      <c r="D500" s="40">
        <v>15</v>
      </c>
      <c r="E500" s="40" t="s">
        <v>22</v>
      </c>
      <c r="F500" s="41" t="s">
        <v>25</v>
      </c>
      <c r="G500" s="42">
        <v>20802.900000000001</v>
      </c>
      <c r="H500" s="43">
        <f>IF(Inventory[[#This Row],[Premium?]]="Y",Inventory[[#This Row],[Cost Price]]*1.25,Inventory[[#This Row],[Cost Price]]*1.18)</f>
        <v>26003.625</v>
      </c>
      <c r="I500" s="43" t="b">
        <f>Inventory[[#This Row],[Num In Stock]]&lt;$S$5</f>
        <v>0</v>
      </c>
      <c r="J500" s="43" t="str">
        <f>IF(Inventory[[#This Row],[Num In Stock]]&lt;$S$5,"YES","NO")</f>
        <v>NO</v>
      </c>
      <c r="K500" s="44" t="b">
        <f>AND(Inventory[[#This Row],[Num In Stock]]&lt;$S$5,Inventory[[#This Row],[On Backorder]]&lt;&gt;"Y")</f>
        <v>0</v>
      </c>
      <c r="L500" s="44" t="str">
        <f>IF(Inventory[[#This Row],[Num In Stock]]&lt;$S$5,IF(Inventory[[#This Row],[On Backorder]]="Y","","YES"),"")</f>
        <v/>
      </c>
      <c r="M500" s="44" cm="1">
        <f t="array" ref="M500">_xlfn.IFS(Inventory[[#This Row],[Category]]=$Q$9,$R$9,Inventory[[#This Row],[Category]]=$Q$10,$R$10,Inventory[[#This Row],[Category]]=$Q$11,$R$11,Inventory[[#This Row],[Category]]=$Q$12,$R$12)</f>
        <v>10</v>
      </c>
      <c r="N500" s="44">
        <f>INDEX($Q$9:$R$12,MATCH(Inventory[[#This Row],[Category]],$Q$9:$Q$12,0),2)</f>
        <v>10</v>
      </c>
      <c r="O500" s="45">
        <f>_xlfn.XLOOKUP(Inventory[[#This Row],[Category]],$Q$9:$Q$12,$R$9:$R$12,,0)</f>
        <v>10</v>
      </c>
      <c r="P500" s="34" t="b">
        <f t="shared" si="7"/>
        <v>1</v>
      </c>
      <c r="Q500" s="37"/>
      <c r="R500" s="48"/>
      <c r="S500" s="37"/>
      <c r="U500" s="34"/>
      <c r="V500" s="37"/>
      <c r="AF500" s="46">
        <v>5495</v>
      </c>
    </row>
    <row r="501" spans="1:32" x14ac:dyDescent="0.3">
      <c r="A501" s="55" t="s">
        <v>1012</v>
      </c>
      <c r="B501" s="54" t="s">
        <v>1013</v>
      </c>
      <c r="C501" s="40" t="s">
        <v>24</v>
      </c>
      <c r="D501" s="40">
        <v>7</v>
      </c>
      <c r="E501" s="40" t="s">
        <v>25</v>
      </c>
      <c r="F501" s="41" t="s">
        <v>22</v>
      </c>
      <c r="G501" s="42">
        <v>44874.9</v>
      </c>
      <c r="H501" s="43">
        <f>IF(Inventory[[#This Row],[Premium?]]="Y",Inventory[[#This Row],[Cost Price]]*1.25,Inventory[[#This Row],[Cost Price]]*1.18)</f>
        <v>52952.381999999998</v>
      </c>
      <c r="I501" s="43" t="b">
        <f>Inventory[[#This Row],[Num In Stock]]&lt;$S$5</f>
        <v>1</v>
      </c>
      <c r="J501" s="43" t="str">
        <f>IF(Inventory[[#This Row],[Num In Stock]]&lt;$S$5,"YES","NO")</f>
        <v>YES</v>
      </c>
      <c r="K501" s="44" t="b">
        <f>AND(Inventory[[#This Row],[Num In Stock]]&lt;$S$5,Inventory[[#This Row],[On Backorder]]&lt;&gt;"Y")</f>
        <v>0</v>
      </c>
      <c r="L501" s="44" t="str">
        <f>IF(Inventory[[#This Row],[Num In Stock]]&lt;$S$5,IF(Inventory[[#This Row],[On Backorder]]="Y","","YES"),"")</f>
        <v/>
      </c>
      <c r="M501" s="44" cm="1">
        <f t="array" ref="M501">_xlfn.IFS(Inventory[[#This Row],[Category]]=$Q$9,$R$9,Inventory[[#This Row],[Category]]=$Q$10,$R$10,Inventory[[#This Row],[Category]]=$Q$11,$R$11,Inventory[[#This Row],[Category]]=$Q$12,$R$12)</f>
        <v>10</v>
      </c>
      <c r="N501" s="44">
        <f>INDEX($Q$9:$R$12,MATCH(Inventory[[#This Row],[Category]],$Q$9:$Q$12,0),2)</f>
        <v>10</v>
      </c>
      <c r="O501" s="45">
        <f>_xlfn.XLOOKUP(Inventory[[#This Row],[Category]],$Q$9:$Q$12,$R$9:$R$12,,0)</f>
        <v>10</v>
      </c>
      <c r="P501" s="34" t="b">
        <f t="shared" si="7"/>
        <v>1</v>
      </c>
      <c r="Q501" s="37"/>
      <c r="R501" s="48"/>
      <c r="S501" s="37"/>
      <c r="U501" s="34"/>
      <c r="V501" s="37"/>
      <c r="AF501" s="46">
        <v>5495</v>
      </c>
    </row>
    <row r="502" spans="1:32" x14ac:dyDescent="0.3">
      <c r="A502" s="38" t="s">
        <v>256</v>
      </c>
      <c r="B502" s="39" t="s">
        <v>257</v>
      </c>
      <c r="C502" s="40" t="s">
        <v>24</v>
      </c>
      <c r="D502" s="40">
        <v>30</v>
      </c>
      <c r="E502" s="40" t="s">
        <v>22</v>
      </c>
      <c r="F502" s="41" t="s">
        <v>25</v>
      </c>
      <c r="G502" s="42">
        <v>18298.8</v>
      </c>
      <c r="H502" s="43">
        <f>IF(Inventory[[#This Row],[Premium?]]="Y",Inventory[[#This Row],[Cost Price]]*1.25,Inventory[[#This Row],[Cost Price]]*1.18)</f>
        <v>22873.5</v>
      </c>
      <c r="I502" s="43" t="b">
        <f>Inventory[[#This Row],[Num In Stock]]&lt;$S$5</f>
        <v>0</v>
      </c>
      <c r="J502" s="43" t="str">
        <f>IF(Inventory[[#This Row],[Num In Stock]]&lt;$S$5,"YES","NO")</f>
        <v>NO</v>
      </c>
      <c r="K502" s="44" t="b">
        <f>AND(Inventory[[#This Row],[Num In Stock]]&lt;$S$5,Inventory[[#This Row],[On Backorder]]&lt;&gt;"Y")</f>
        <v>0</v>
      </c>
      <c r="L502" s="44" t="str">
        <f>IF(Inventory[[#This Row],[Num In Stock]]&lt;$S$5,IF(Inventory[[#This Row],[On Backorder]]="Y","","YES"),"")</f>
        <v/>
      </c>
      <c r="M502" s="44" cm="1">
        <f t="array" ref="M502">_xlfn.IFS(Inventory[[#This Row],[Category]]=$Q$9,$R$9,Inventory[[#This Row],[Category]]=$Q$10,$R$10,Inventory[[#This Row],[Category]]=$Q$11,$R$11,Inventory[[#This Row],[Category]]=$Q$12,$R$12)</f>
        <v>10</v>
      </c>
      <c r="N502" s="44">
        <f>INDEX($Q$9:$R$12,MATCH(Inventory[[#This Row],[Category]],$Q$9:$Q$12,0),2)</f>
        <v>10</v>
      </c>
      <c r="O502" s="45">
        <f>_xlfn.XLOOKUP(Inventory[[#This Row],[Category]],$Q$9:$Q$12,$R$9:$R$12,,0)</f>
        <v>10</v>
      </c>
      <c r="P502" s="34" t="b">
        <f t="shared" si="7"/>
        <v>1</v>
      </c>
      <c r="Q502" s="37"/>
      <c r="R502" s="48"/>
      <c r="S502" s="37"/>
      <c r="U502" s="34"/>
      <c r="V502" s="37"/>
      <c r="AF502" s="46">
        <v>7695</v>
      </c>
    </row>
    <row r="503" spans="1:32" x14ac:dyDescent="0.3">
      <c r="A503" s="38" t="s">
        <v>252</v>
      </c>
      <c r="B503" s="39" t="s">
        <v>253</v>
      </c>
      <c r="C503" s="40" t="s">
        <v>24</v>
      </c>
      <c r="D503" s="40">
        <v>17</v>
      </c>
      <c r="E503" s="40" t="s">
        <v>22</v>
      </c>
      <c r="F503" s="41" t="s">
        <v>22</v>
      </c>
      <c r="G503" s="42">
        <v>18122.849999999999</v>
      </c>
      <c r="H503" s="43">
        <f>IF(Inventory[[#This Row],[Premium?]]="Y",Inventory[[#This Row],[Cost Price]]*1.25,Inventory[[#This Row],[Cost Price]]*1.18)</f>
        <v>21384.962999999996</v>
      </c>
      <c r="I503" s="43" t="b">
        <f>Inventory[[#This Row],[Num In Stock]]&lt;$S$5</f>
        <v>0</v>
      </c>
      <c r="J503" s="43" t="str">
        <f>IF(Inventory[[#This Row],[Num In Stock]]&lt;$S$5,"YES","NO")</f>
        <v>NO</v>
      </c>
      <c r="K503" s="44" t="b">
        <f>AND(Inventory[[#This Row],[Num In Stock]]&lt;$S$5,Inventory[[#This Row],[On Backorder]]&lt;&gt;"Y")</f>
        <v>0</v>
      </c>
      <c r="L503" s="44" t="str">
        <f>IF(Inventory[[#This Row],[Num In Stock]]&lt;$S$5,IF(Inventory[[#This Row],[On Backorder]]="Y","","YES"),"")</f>
        <v/>
      </c>
      <c r="M503" s="44" cm="1">
        <f t="array" ref="M503">_xlfn.IFS(Inventory[[#This Row],[Category]]=$Q$9,$R$9,Inventory[[#This Row],[Category]]=$Q$10,$R$10,Inventory[[#This Row],[Category]]=$Q$11,$R$11,Inventory[[#This Row],[Category]]=$Q$12,$R$12)</f>
        <v>10</v>
      </c>
      <c r="N503" s="44">
        <f>INDEX($Q$9:$R$12,MATCH(Inventory[[#This Row],[Category]],$Q$9:$Q$12,0),2)</f>
        <v>10</v>
      </c>
      <c r="O503" s="45">
        <f>_xlfn.XLOOKUP(Inventory[[#This Row],[Category]],$Q$9:$Q$12,$R$9:$R$12,,0)</f>
        <v>10</v>
      </c>
      <c r="P503" s="34" t="b">
        <f t="shared" si="7"/>
        <v>1</v>
      </c>
      <c r="Q503" s="37"/>
      <c r="R503" s="48"/>
      <c r="S503" s="37"/>
      <c r="U503" s="34"/>
      <c r="V503" s="37"/>
      <c r="AF503" s="46">
        <v>10995</v>
      </c>
    </row>
    <row r="504" spans="1:32" x14ac:dyDescent="0.3">
      <c r="A504" s="55" t="s">
        <v>314</v>
      </c>
      <c r="B504" s="54" t="s">
        <v>315</v>
      </c>
      <c r="C504" s="40" t="s">
        <v>24</v>
      </c>
      <c r="D504" s="40">
        <v>1</v>
      </c>
      <c r="E504" s="40" t="s">
        <v>22</v>
      </c>
      <c r="F504" s="41" t="s">
        <v>25</v>
      </c>
      <c r="G504" s="42">
        <v>31773.65</v>
      </c>
      <c r="H504" s="43">
        <f>IF(Inventory[[#This Row],[Premium?]]="Y",Inventory[[#This Row],[Cost Price]]*1.25,Inventory[[#This Row],[Cost Price]]*1.18)</f>
        <v>39717.0625</v>
      </c>
      <c r="I504" s="43" t="b">
        <f>Inventory[[#This Row],[Num In Stock]]&lt;$S$5</f>
        <v>1</v>
      </c>
      <c r="J504" s="43" t="str">
        <f>IF(Inventory[[#This Row],[Num In Stock]]&lt;$S$5,"YES","NO")</f>
        <v>YES</v>
      </c>
      <c r="K504" s="44" t="b">
        <f>AND(Inventory[[#This Row],[Num In Stock]]&lt;$S$5,Inventory[[#This Row],[On Backorder]]&lt;&gt;"Y")</f>
        <v>1</v>
      </c>
      <c r="L504" s="44" t="str">
        <f>IF(Inventory[[#This Row],[Num In Stock]]&lt;$S$5,IF(Inventory[[#This Row],[On Backorder]]="Y","","YES"),"")</f>
        <v>YES</v>
      </c>
      <c r="M504" s="44" cm="1">
        <f t="array" ref="M504">_xlfn.IFS(Inventory[[#This Row],[Category]]=$Q$9,$R$9,Inventory[[#This Row],[Category]]=$Q$10,$R$10,Inventory[[#This Row],[Category]]=$Q$11,$R$11,Inventory[[#This Row],[Category]]=$Q$12,$R$12)</f>
        <v>10</v>
      </c>
      <c r="N504" s="44">
        <f>INDEX($Q$9:$R$12,MATCH(Inventory[[#This Row],[Category]],$Q$9:$Q$12,0),2)</f>
        <v>10</v>
      </c>
      <c r="O504" s="45">
        <f>_xlfn.XLOOKUP(Inventory[[#This Row],[Category]],$Q$9:$Q$12,$R$9:$R$12,,0)</f>
        <v>10</v>
      </c>
      <c r="P504" s="34" t="b">
        <f t="shared" si="7"/>
        <v>1</v>
      </c>
      <c r="Q504" s="37"/>
      <c r="R504" s="48"/>
      <c r="S504" s="37"/>
      <c r="U504" s="34"/>
      <c r="V504" s="37"/>
      <c r="AF504" s="46">
        <v>2745</v>
      </c>
    </row>
    <row r="505" spans="1:32" x14ac:dyDescent="0.3">
      <c r="A505" s="55" t="s">
        <v>312</v>
      </c>
      <c r="B505" s="54" t="s">
        <v>313</v>
      </c>
      <c r="C505" s="40" t="s">
        <v>24</v>
      </c>
      <c r="D505" s="40">
        <v>15</v>
      </c>
      <c r="E505" s="40" t="s">
        <v>22</v>
      </c>
      <c r="F505" s="41" t="s">
        <v>25</v>
      </c>
      <c r="G505" s="42">
        <v>22434.9</v>
      </c>
      <c r="H505" s="43">
        <f>IF(Inventory[[#This Row],[Premium?]]="Y",Inventory[[#This Row],[Cost Price]]*1.25,Inventory[[#This Row],[Cost Price]]*1.18)</f>
        <v>28043.625</v>
      </c>
      <c r="I505" s="43" t="b">
        <f>Inventory[[#This Row],[Num In Stock]]&lt;$S$5</f>
        <v>0</v>
      </c>
      <c r="J505" s="43" t="str">
        <f>IF(Inventory[[#This Row],[Num In Stock]]&lt;$S$5,"YES","NO")</f>
        <v>NO</v>
      </c>
      <c r="K505" s="44" t="b">
        <f>AND(Inventory[[#This Row],[Num In Stock]]&lt;$S$5,Inventory[[#This Row],[On Backorder]]&lt;&gt;"Y")</f>
        <v>0</v>
      </c>
      <c r="L505" s="44" t="str">
        <f>IF(Inventory[[#This Row],[Num In Stock]]&lt;$S$5,IF(Inventory[[#This Row],[On Backorder]]="Y","","YES"),"")</f>
        <v/>
      </c>
      <c r="M505" s="44" cm="1">
        <f t="array" ref="M505">_xlfn.IFS(Inventory[[#This Row],[Category]]=$Q$9,$R$9,Inventory[[#This Row],[Category]]=$Q$10,$R$10,Inventory[[#This Row],[Category]]=$Q$11,$R$11,Inventory[[#This Row],[Category]]=$Q$12,$R$12)</f>
        <v>10</v>
      </c>
      <c r="N505" s="44">
        <f>INDEX($Q$9:$R$12,MATCH(Inventory[[#This Row],[Category]],$Q$9:$Q$12,0),2)</f>
        <v>10</v>
      </c>
      <c r="O505" s="45">
        <f>_xlfn.XLOOKUP(Inventory[[#This Row],[Category]],$Q$9:$Q$12,$R$9:$R$12,,0)</f>
        <v>10</v>
      </c>
      <c r="P505" s="34" t="b">
        <f t="shared" si="7"/>
        <v>1</v>
      </c>
      <c r="Q505" s="37"/>
      <c r="R505" s="48"/>
      <c r="S505" s="37"/>
      <c r="U505" s="34"/>
      <c r="V505" s="37"/>
      <c r="AF505" s="46">
        <v>3845</v>
      </c>
    </row>
    <row r="506" spans="1:32" x14ac:dyDescent="0.3">
      <c r="A506" s="38" t="s">
        <v>738</v>
      </c>
      <c r="B506" s="39" t="s">
        <v>739</v>
      </c>
      <c r="C506" s="40" t="s">
        <v>28</v>
      </c>
      <c r="D506" s="40">
        <v>10</v>
      </c>
      <c r="E506" s="40" t="s">
        <v>22</v>
      </c>
      <c r="F506" s="41" t="s">
        <v>25</v>
      </c>
      <c r="G506" s="42">
        <v>3525.65</v>
      </c>
      <c r="H506" s="43">
        <f>IF(Inventory[[#This Row],[Premium?]]="Y",Inventory[[#This Row],[Cost Price]]*1.25,Inventory[[#This Row],[Cost Price]]*1.18)</f>
        <v>4407.0625</v>
      </c>
      <c r="I506" s="43" t="b">
        <f>Inventory[[#This Row],[Num In Stock]]&lt;$S$5</f>
        <v>0</v>
      </c>
      <c r="J506" s="43" t="str">
        <f>IF(Inventory[[#This Row],[Num In Stock]]&lt;$S$5,"YES","NO")</f>
        <v>NO</v>
      </c>
      <c r="K506" s="44" t="b">
        <f>AND(Inventory[[#This Row],[Num In Stock]]&lt;$S$5,Inventory[[#This Row],[On Backorder]]&lt;&gt;"Y")</f>
        <v>0</v>
      </c>
      <c r="L506" s="44" t="str">
        <f>IF(Inventory[[#This Row],[Num In Stock]]&lt;$S$5,IF(Inventory[[#This Row],[On Backorder]]="Y","","YES"),"")</f>
        <v/>
      </c>
      <c r="M506" s="44" cm="1">
        <f t="array" ref="M506">_xlfn.IFS(Inventory[[#This Row],[Category]]=$Q$9,$R$9,Inventory[[#This Row],[Category]]=$Q$10,$R$10,Inventory[[#This Row],[Category]]=$Q$11,$R$11,Inventory[[#This Row],[Category]]=$Q$12,$R$12)</f>
        <v>25</v>
      </c>
      <c r="N506" s="44">
        <f>INDEX($Q$9:$R$12,MATCH(Inventory[[#This Row],[Category]],$Q$9:$Q$12,0),2)</f>
        <v>25</v>
      </c>
      <c r="O506" s="45">
        <f>_xlfn.XLOOKUP(Inventory[[#This Row],[Category]],$Q$9:$Q$12,$R$9:$R$12,,0)</f>
        <v>25</v>
      </c>
      <c r="P506" s="34" t="b">
        <f t="shared" si="7"/>
        <v>1</v>
      </c>
      <c r="Q506" s="37"/>
      <c r="R506" s="48"/>
      <c r="S506" s="37"/>
      <c r="U506" s="34"/>
      <c r="V506" s="37"/>
      <c r="AF506" s="46">
        <v>10995</v>
      </c>
    </row>
    <row r="507" spans="1:32" x14ac:dyDescent="0.3">
      <c r="A507" s="38" t="s">
        <v>736</v>
      </c>
      <c r="B507" s="39" t="s">
        <v>737</v>
      </c>
      <c r="C507" s="40" t="s">
        <v>28</v>
      </c>
      <c r="D507" s="40">
        <v>20</v>
      </c>
      <c r="E507" s="40" t="s">
        <v>22</v>
      </c>
      <c r="F507" s="41" t="s">
        <v>22</v>
      </c>
      <c r="G507" s="42">
        <v>3426.8</v>
      </c>
      <c r="H507" s="43">
        <f>IF(Inventory[[#This Row],[Premium?]]="Y",Inventory[[#This Row],[Cost Price]]*1.25,Inventory[[#This Row],[Cost Price]]*1.18)</f>
        <v>4043.6239999999998</v>
      </c>
      <c r="I507" s="43" t="b">
        <f>Inventory[[#This Row],[Num In Stock]]&lt;$S$5</f>
        <v>0</v>
      </c>
      <c r="J507" s="43" t="str">
        <f>IF(Inventory[[#This Row],[Num In Stock]]&lt;$S$5,"YES","NO")</f>
        <v>NO</v>
      </c>
      <c r="K507" s="44" t="b">
        <f>AND(Inventory[[#This Row],[Num In Stock]]&lt;$S$5,Inventory[[#This Row],[On Backorder]]&lt;&gt;"Y")</f>
        <v>0</v>
      </c>
      <c r="L507" s="44" t="str">
        <f>IF(Inventory[[#This Row],[Num In Stock]]&lt;$S$5,IF(Inventory[[#This Row],[On Backorder]]="Y","","YES"),"")</f>
        <v/>
      </c>
      <c r="M507" s="44" cm="1">
        <f t="array" ref="M507">_xlfn.IFS(Inventory[[#This Row],[Category]]=$Q$9,$R$9,Inventory[[#This Row],[Category]]=$Q$10,$R$10,Inventory[[#This Row],[Category]]=$Q$11,$R$11,Inventory[[#This Row],[Category]]=$Q$12,$R$12)</f>
        <v>25</v>
      </c>
      <c r="N507" s="44">
        <f>INDEX($Q$9:$R$12,MATCH(Inventory[[#This Row],[Category]],$Q$9:$Q$12,0),2)</f>
        <v>25</v>
      </c>
      <c r="O507" s="45">
        <f>_xlfn.XLOOKUP(Inventory[[#This Row],[Category]],$Q$9:$Q$12,$R$9:$R$12,,0)</f>
        <v>25</v>
      </c>
      <c r="P507" s="34" t="b">
        <f t="shared" si="7"/>
        <v>1</v>
      </c>
      <c r="Q507" s="37"/>
      <c r="R507" s="48"/>
      <c r="S507" s="37"/>
      <c r="U507" s="34"/>
      <c r="V507" s="37"/>
      <c r="AF507" s="46">
        <v>14295</v>
      </c>
    </row>
    <row r="508" spans="1:32" x14ac:dyDescent="0.3">
      <c r="A508" s="38" t="s">
        <v>1034</v>
      </c>
      <c r="B508" s="39" t="s">
        <v>1035</v>
      </c>
      <c r="C508" s="40" t="s">
        <v>24</v>
      </c>
      <c r="D508" s="40">
        <v>2</v>
      </c>
      <c r="E508" s="40" t="s">
        <v>25</v>
      </c>
      <c r="F508" s="41" t="s">
        <v>25</v>
      </c>
      <c r="G508" s="42">
        <v>11654.7</v>
      </c>
      <c r="H508" s="43">
        <f>IF(Inventory[[#This Row],[Premium?]]="Y",Inventory[[#This Row],[Cost Price]]*1.25,Inventory[[#This Row],[Cost Price]]*1.18)</f>
        <v>14568.375</v>
      </c>
      <c r="I508" s="43" t="b">
        <f>Inventory[[#This Row],[Num In Stock]]&lt;$S$5</f>
        <v>1</v>
      </c>
      <c r="J508" s="43" t="str">
        <f>IF(Inventory[[#This Row],[Num In Stock]]&lt;$S$5,"YES","NO")</f>
        <v>YES</v>
      </c>
      <c r="K508" s="44" t="b">
        <f>AND(Inventory[[#This Row],[Num In Stock]]&lt;$S$5,Inventory[[#This Row],[On Backorder]]&lt;&gt;"Y")</f>
        <v>0</v>
      </c>
      <c r="L508" s="44" t="str">
        <f>IF(Inventory[[#This Row],[Num In Stock]]&lt;$S$5,IF(Inventory[[#This Row],[On Backorder]]="Y","","YES"),"")</f>
        <v/>
      </c>
      <c r="M508" s="44" cm="1">
        <f t="array" ref="M508">_xlfn.IFS(Inventory[[#This Row],[Category]]=$Q$9,$R$9,Inventory[[#This Row],[Category]]=$Q$10,$R$10,Inventory[[#This Row],[Category]]=$Q$11,$R$11,Inventory[[#This Row],[Category]]=$Q$12,$R$12)</f>
        <v>10</v>
      </c>
      <c r="N508" s="44">
        <f>INDEX($Q$9:$R$12,MATCH(Inventory[[#This Row],[Category]],$Q$9:$Q$12,0),2)</f>
        <v>10</v>
      </c>
      <c r="O508" s="45">
        <f>_xlfn.XLOOKUP(Inventory[[#This Row],[Category]],$Q$9:$Q$12,$R$9:$R$12,,0)</f>
        <v>10</v>
      </c>
      <c r="P508" s="34" t="b">
        <f t="shared" si="7"/>
        <v>1</v>
      </c>
      <c r="Q508" s="37"/>
      <c r="R508" s="48"/>
      <c r="S508" s="37"/>
      <c r="U508" s="34"/>
      <c r="V508" s="37"/>
      <c r="AF508" s="46">
        <v>5495</v>
      </c>
    </row>
    <row r="509" spans="1:32" x14ac:dyDescent="0.3">
      <c r="A509" s="38" t="s">
        <v>1036</v>
      </c>
      <c r="B509" s="39" t="s">
        <v>1037</v>
      </c>
      <c r="C509" s="40" t="s">
        <v>24</v>
      </c>
      <c r="D509" s="40">
        <v>32</v>
      </c>
      <c r="E509" s="40" t="s">
        <v>22</v>
      </c>
      <c r="F509" s="41" t="s">
        <v>22</v>
      </c>
      <c r="G509" s="42">
        <v>20388.849999999999</v>
      </c>
      <c r="H509" s="43">
        <f>IF(Inventory[[#This Row],[Premium?]]="Y",Inventory[[#This Row],[Cost Price]]*1.25,Inventory[[#This Row],[Cost Price]]*1.18)</f>
        <v>24058.842999999997</v>
      </c>
      <c r="I509" s="43" t="b">
        <f>Inventory[[#This Row],[Num In Stock]]&lt;$S$5</f>
        <v>0</v>
      </c>
      <c r="J509" s="43" t="str">
        <f>IF(Inventory[[#This Row],[Num In Stock]]&lt;$S$5,"YES","NO")</f>
        <v>NO</v>
      </c>
      <c r="K509" s="44" t="b">
        <f>AND(Inventory[[#This Row],[Num In Stock]]&lt;$S$5,Inventory[[#This Row],[On Backorder]]&lt;&gt;"Y")</f>
        <v>0</v>
      </c>
      <c r="L509" s="44" t="str">
        <f>IF(Inventory[[#This Row],[Num In Stock]]&lt;$S$5,IF(Inventory[[#This Row],[On Backorder]]="Y","","YES"),"")</f>
        <v/>
      </c>
      <c r="M509" s="44" cm="1">
        <f t="array" ref="M509">_xlfn.IFS(Inventory[[#This Row],[Category]]=$Q$9,$R$9,Inventory[[#This Row],[Category]]=$Q$10,$R$10,Inventory[[#This Row],[Category]]=$Q$11,$R$11,Inventory[[#This Row],[Category]]=$Q$12,$R$12)</f>
        <v>10</v>
      </c>
      <c r="N509" s="44">
        <f>INDEX($Q$9:$R$12,MATCH(Inventory[[#This Row],[Category]],$Q$9:$Q$12,0),2)</f>
        <v>10</v>
      </c>
      <c r="O509" s="45">
        <f>_xlfn.XLOOKUP(Inventory[[#This Row],[Category]],$Q$9:$Q$12,$R$9:$R$12,,0)</f>
        <v>10</v>
      </c>
      <c r="P509" s="34" t="b">
        <f t="shared" si="7"/>
        <v>1</v>
      </c>
      <c r="Q509" s="37"/>
      <c r="R509" s="48"/>
      <c r="S509" s="37"/>
      <c r="U509" s="34"/>
      <c r="V509" s="37"/>
      <c r="AF509" s="46">
        <v>1095</v>
      </c>
    </row>
    <row r="510" spans="1:32" x14ac:dyDescent="0.3">
      <c r="A510" s="38" t="s">
        <v>1004</v>
      </c>
      <c r="B510" s="39" t="s">
        <v>1005</v>
      </c>
      <c r="C510" s="40" t="s">
        <v>24</v>
      </c>
      <c r="D510" s="40">
        <v>32</v>
      </c>
      <c r="E510" s="40" t="s">
        <v>22</v>
      </c>
      <c r="F510" s="41" t="s">
        <v>25</v>
      </c>
      <c r="G510" s="42">
        <v>13986.7</v>
      </c>
      <c r="H510" s="43">
        <f>IF(Inventory[[#This Row],[Premium?]]="Y",Inventory[[#This Row],[Cost Price]]*1.25,Inventory[[#This Row],[Cost Price]]*1.18)</f>
        <v>17483.375</v>
      </c>
      <c r="I510" s="43" t="b">
        <f>Inventory[[#This Row],[Num In Stock]]&lt;$S$5</f>
        <v>0</v>
      </c>
      <c r="J510" s="43" t="str">
        <f>IF(Inventory[[#This Row],[Num In Stock]]&lt;$S$5,"YES","NO")</f>
        <v>NO</v>
      </c>
      <c r="K510" s="44" t="b">
        <f>AND(Inventory[[#This Row],[Num In Stock]]&lt;$S$5,Inventory[[#This Row],[On Backorder]]&lt;&gt;"Y")</f>
        <v>0</v>
      </c>
      <c r="L510" s="44" t="str">
        <f>IF(Inventory[[#This Row],[Num In Stock]]&lt;$S$5,IF(Inventory[[#This Row],[On Backorder]]="Y","","YES"),"")</f>
        <v/>
      </c>
      <c r="M510" s="44" cm="1">
        <f t="array" ref="M510">_xlfn.IFS(Inventory[[#This Row],[Category]]=$Q$9,$R$9,Inventory[[#This Row],[Category]]=$Q$10,$R$10,Inventory[[#This Row],[Category]]=$Q$11,$R$11,Inventory[[#This Row],[Category]]=$Q$12,$R$12)</f>
        <v>10</v>
      </c>
      <c r="N510" s="44">
        <f>INDEX($Q$9:$R$12,MATCH(Inventory[[#This Row],[Category]],$Q$9:$Q$12,0),2)</f>
        <v>10</v>
      </c>
      <c r="O510" s="45">
        <f>_xlfn.XLOOKUP(Inventory[[#This Row],[Category]],$Q$9:$Q$12,$R$9:$R$12,,0)</f>
        <v>10</v>
      </c>
      <c r="P510" s="34" t="b">
        <f t="shared" si="7"/>
        <v>1</v>
      </c>
      <c r="Q510" s="37"/>
      <c r="R510" s="48"/>
      <c r="S510" s="37"/>
      <c r="U510" s="34"/>
      <c r="V510" s="37"/>
      <c r="AF510" s="46">
        <v>32995</v>
      </c>
    </row>
    <row r="511" spans="1:32" x14ac:dyDescent="0.3">
      <c r="A511" s="38" t="s">
        <v>1002</v>
      </c>
      <c r="B511" s="39" t="s">
        <v>1003</v>
      </c>
      <c r="C511" s="40" t="s">
        <v>24</v>
      </c>
      <c r="D511" s="40">
        <v>7</v>
      </c>
      <c r="E511" s="40" t="s">
        <v>25</v>
      </c>
      <c r="F511" s="41" t="s">
        <v>22</v>
      </c>
      <c r="G511" s="42">
        <v>22148.7</v>
      </c>
      <c r="H511" s="43">
        <f>IF(Inventory[[#This Row],[Premium?]]="Y",Inventory[[#This Row],[Cost Price]]*1.25,Inventory[[#This Row],[Cost Price]]*1.18)</f>
        <v>26135.466</v>
      </c>
      <c r="I511" s="43" t="b">
        <f>Inventory[[#This Row],[Num In Stock]]&lt;$S$5</f>
        <v>1</v>
      </c>
      <c r="J511" s="43" t="str">
        <f>IF(Inventory[[#This Row],[Num In Stock]]&lt;$S$5,"YES","NO")</f>
        <v>YES</v>
      </c>
      <c r="K511" s="44" t="b">
        <f>AND(Inventory[[#This Row],[Num In Stock]]&lt;$S$5,Inventory[[#This Row],[On Backorder]]&lt;&gt;"Y")</f>
        <v>0</v>
      </c>
      <c r="L511" s="44" t="str">
        <f>IF(Inventory[[#This Row],[Num In Stock]]&lt;$S$5,IF(Inventory[[#This Row],[On Backorder]]="Y","","YES"),"")</f>
        <v/>
      </c>
      <c r="M511" s="44" cm="1">
        <f t="array" ref="M511">_xlfn.IFS(Inventory[[#This Row],[Category]]=$Q$9,$R$9,Inventory[[#This Row],[Category]]=$Q$10,$R$10,Inventory[[#This Row],[Category]]=$Q$11,$R$11,Inventory[[#This Row],[Category]]=$Q$12,$R$12)</f>
        <v>10</v>
      </c>
      <c r="N511" s="44">
        <f>INDEX($Q$9:$R$12,MATCH(Inventory[[#This Row],[Category]],$Q$9:$Q$12,0),2)</f>
        <v>10</v>
      </c>
      <c r="O511" s="45">
        <f>_xlfn.XLOOKUP(Inventory[[#This Row],[Category]],$Q$9:$Q$12,$R$9:$R$12,,0)</f>
        <v>10</v>
      </c>
      <c r="P511" s="34" t="b">
        <f t="shared" si="7"/>
        <v>1</v>
      </c>
      <c r="Q511" s="37"/>
      <c r="R511" s="48"/>
      <c r="S511" s="37"/>
      <c r="U511" s="34"/>
      <c r="V511" s="37"/>
      <c r="AF511" s="46">
        <v>32995</v>
      </c>
    </row>
    <row r="512" spans="1:32" x14ac:dyDescent="0.3">
      <c r="A512" s="38" t="s">
        <v>1040</v>
      </c>
      <c r="B512" s="39" t="s">
        <v>1041</v>
      </c>
      <c r="C512" s="40" t="s">
        <v>29</v>
      </c>
      <c r="D512" s="40">
        <v>15</v>
      </c>
      <c r="E512" s="40" t="s">
        <v>22</v>
      </c>
      <c r="F512" s="41" t="s">
        <v>25</v>
      </c>
      <c r="G512" s="42">
        <v>1760.15</v>
      </c>
      <c r="H512" s="43">
        <f>IF(Inventory[[#This Row],[Premium?]]="Y",Inventory[[#This Row],[Cost Price]]*1.25,Inventory[[#This Row],[Cost Price]]*1.18)</f>
        <v>2200.1875</v>
      </c>
      <c r="I512" s="43" t="b">
        <f>Inventory[[#This Row],[Num In Stock]]&lt;$S$5</f>
        <v>0</v>
      </c>
      <c r="J512" s="43" t="str">
        <f>IF(Inventory[[#This Row],[Num In Stock]]&lt;$S$5,"YES","NO")</f>
        <v>NO</v>
      </c>
      <c r="K512" s="44" t="b">
        <f>AND(Inventory[[#This Row],[Num In Stock]]&lt;$S$5,Inventory[[#This Row],[On Backorder]]&lt;&gt;"Y")</f>
        <v>0</v>
      </c>
      <c r="L512" s="44" t="str">
        <f>IF(Inventory[[#This Row],[Num In Stock]]&lt;$S$5,IF(Inventory[[#This Row],[On Backorder]]="Y","","YES"),"")</f>
        <v/>
      </c>
      <c r="M512" s="44" cm="1">
        <f t="array" ref="M512">_xlfn.IFS(Inventory[[#This Row],[Category]]=$Q$9,$R$9,Inventory[[#This Row],[Category]]=$Q$10,$R$10,Inventory[[#This Row],[Category]]=$Q$11,$R$11,Inventory[[#This Row],[Category]]=$Q$12,$R$12)</f>
        <v>35</v>
      </c>
      <c r="N512" s="44">
        <f>INDEX($Q$9:$R$12,MATCH(Inventory[[#This Row],[Category]],$Q$9:$Q$12,0),2)</f>
        <v>35</v>
      </c>
      <c r="O512" s="45">
        <f>_xlfn.XLOOKUP(Inventory[[#This Row],[Category]],$Q$9:$Q$12,$R$9:$R$12,,0)</f>
        <v>35</v>
      </c>
      <c r="P512" s="34" t="b">
        <f t="shared" si="7"/>
        <v>1</v>
      </c>
      <c r="Q512" s="37"/>
      <c r="R512" s="48"/>
      <c r="S512" s="37"/>
      <c r="U512" s="34"/>
      <c r="V512" s="37"/>
      <c r="AF512" s="46">
        <v>32995</v>
      </c>
    </row>
    <row r="513" spans="1:32" x14ac:dyDescent="0.3">
      <c r="A513" s="38" t="s">
        <v>924</v>
      </c>
      <c r="B513" s="39" t="s">
        <v>925</v>
      </c>
      <c r="C513" s="40" t="s">
        <v>29</v>
      </c>
      <c r="D513" s="40">
        <v>3</v>
      </c>
      <c r="E513" s="40" t="s">
        <v>25</v>
      </c>
      <c r="F513" s="41" t="s">
        <v>22</v>
      </c>
      <c r="G513" s="42">
        <v>561</v>
      </c>
      <c r="H513" s="43">
        <f>IF(Inventory[[#This Row],[Premium?]]="Y",Inventory[[#This Row],[Cost Price]]*1.25,Inventory[[#This Row],[Cost Price]]*1.18)</f>
        <v>661.98</v>
      </c>
      <c r="I513" s="43" t="b">
        <f>Inventory[[#This Row],[Num In Stock]]&lt;$S$5</f>
        <v>1</v>
      </c>
      <c r="J513" s="43" t="str">
        <f>IF(Inventory[[#This Row],[Num In Stock]]&lt;$S$5,"YES","NO")</f>
        <v>YES</v>
      </c>
      <c r="K513" s="44" t="b">
        <f>AND(Inventory[[#This Row],[Num In Stock]]&lt;$S$5,Inventory[[#This Row],[On Backorder]]&lt;&gt;"Y")</f>
        <v>0</v>
      </c>
      <c r="L513" s="44" t="str">
        <f>IF(Inventory[[#This Row],[Num In Stock]]&lt;$S$5,IF(Inventory[[#This Row],[On Backorder]]="Y","","YES"),"")</f>
        <v/>
      </c>
      <c r="M513" s="44" cm="1">
        <f t="array" ref="M513">_xlfn.IFS(Inventory[[#This Row],[Category]]=$Q$9,$R$9,Inventory[[#This Row],[Category]]=$Q$10,$R$10,Inventory[[#This Row],[Category]]=$Q$11,$R$11,Inventory[[#This Row],[Category]]=$Q$12,$R$12)</f>
        <v>35</v>
      </c>
      <c r="N513" s="44">
        <f>INDEX($Q$9:$R$12,MATCH(Inventory[[#This Row],[Category]],$Q$9:$Q$12,0),2)</f>
        <v>35</v>
      </c>
      <c r="O513" s="45">
        <f>_xlfn.XLOOKUP(Inventory[[#This Row],[Category]],$Q$9:$Q$12,$R$9:$R$12,,0)</f>
        <v>35</v>
      </c>
      <c r="P513" s="34" t="b">
        <f t="shared" si="7"/>
        <v>1</v>
      </c>
      <c r="Q513" s="37"/>
      <c r="R513" s="48"/>
      <c r="S513" s="37"/>
      <c r="U513" s="34"/>
      <c r="V513" s="37"/>
      <c r="AF513" s="46">
        <v>32995</v>
      </c>
    </row>
    <row r="514" spans="1:32" x14ac:dyDescent="0.3">
      <c r="A514" s="55" t="s">
        <v>672</v>
      </c>
      <c r="B514" s="54" t="s">
        <v>673</v>
      </c>
      <c r="C514" s="40" t="s">
        <v>28</v>
      </c>
      <c r="D514" s="40">
        <v>8</v>
      </c>
      <c r="E514" s="40" t="s">
        <v>22</v>
      </c>
      <c r="F514" s="41" t="s">
        <v>22</v>
      </c>
      <c r="G514" s="42">
        <v>2260.85</v>
      </c>
      <c r="H514" s="43">
        <f>IF(Inventory[[#This Row],[Premium?]]="Y",Inventory[[#This Row],[Cost Price]]*1.25,Inventory[[#This Row],[Cost Price]]*1.18)</f>
        <v>2667.8029999999999</v>
      </c>
      <c r="I514" s="43" t="b">
        <f>Inventory[[#This Row],[Num In Stock]]&lt;$S$5</f>
        <v>1</v>
      </c>
      <c r="J514" s="43" t="str">
        <f>IF(Inventory[[#This Row],[Num In Stock]]&lt;$S$5,"YES","NO")</f>
        <v>YES</v>
      </c>
      <c r="K514" s="44" t="b">
        <f>AND(Inventory[[#This Row],[Num In Stock]]&lt;$S$5,Inventory[[#This Row],[On Backorder]]&lt;&gt;"Y")</f>
        <v>1</v>
      </c>
      <c r="L514" s="44" t="str">
        <f>IF(Inventory[[#This Row],[Num In Stock]]&lt;$S$5,IF(Inventory[[#This Row],[On Backorder]]="Y","","YES"),"")</f>
        <v>YES</v>
      </c>
      <c r="M514" s="44" cm="1">
        <f t="array" ref="M514">_xlfn.IFS(Inventory[[#This Row],[Category]]=$Q$9,$R$9,Inventory[[#This Row],[Category]]=$Q$10,$R$10,Inventory[[#This Row],[Category]]=$Q$11,$R$11,Inventory[[#This Row],[Category]]=$Q$12,$R$12)</f>
        <v>25</v>
      </c>
      <c r="N514" s="44">
        <f>INDEX($Q$9:$R$12,MATCH(Inventory[[#This Row],[Category]],$Q$9:$Q$12,0),2)</f>
        <v>25</v>
      </c>
      <c r="O514" s="45">
        <f>_xlfn.XLOOKUP(Inventory[[#This Row],[Category]],$Q$9:$Q$12,$R$9:$R$12,,0)</f>
        <v>25</v>
      </c>
      <c r="P514" s="34" t="b">
        <f t="shared" si="7"/>
        <v>1</v>
      </c>
      <c r="Q514" s="37"/>
      <c r="R514" s="48"/>
      <c r="S514" s="37"/>
      <c r="U514" s="34"/>
      <c r="V514" s="37"/>
      <c r="AF514" s="46">
        <v>32995</v>
      </c>
    </row>
    <row r="515" spans="1:32" x14ac:dyDescent="0.3">
      <c r="A515" s="38" t="s">
        <v>400</v>
      </c>
      <c r="B515" s="39" t="s">
        <v>401</v>
      </c>
      <c r="C515" s="40" t="s">
        <v>29</v>
      </c>
      <c r="D515" s="40">
        <v>29</v>
      </c>
      <c r="E515" s="40" t="s">
        <v>22</v>
      </c>
      <c r="F515" s="41" t="s">
        <v>25</v>
      </c>
      <c r="G515" s="42">
        <v>1694.35</v>
      </c>
      <c r="H515" s="43">
        <f>IF(Inventory[[#This Row],[Premium?]]="Y",Inventory[[#This Row],[Cost Price]]*1.25,Inventory[[#This Row],[Cost Price]]*1.18)</f>
        <v>2117.9375</v>
      </c>
      <c r="I515" s="43" t="b">
        <f>Inventory[[#This Row],[Num In Stock]]&lt;$S$5</f>
        <v>0</v>
      </c>
      <c r="J515" s="43" t="str">
        <f>IF(Inventory[[#This Row],[Num In Stock]]&lt;$S$5,"YES","NO")</f>
        <v>NO</v>
      </c>
      <c r="K515" s="44" t="b">
        <f>AND(Inventory[[#This Row],[Num In Stock]]&lt;$S$5,Inventory[[#This Row],[On Backorder]]&lt;&gt;"Y")</f>
        <v>0</v>
      </c>
      <c r="L515" s="44" t="str">
        <f>IF(Inventory[[#This Row],[Num In Stock]]&lt;$S$5,IF(Inventory[[#This Row],[On Backorder]]="Y","","YES"),"")</f>
        <v/>
      </c>
      <c r="M515" s="44" cm="1">
        <f t="array" ref="M515">_xlfn.IFS(Inventory[[#This Row],[Category]]=$Q$9,$R$9,Inventory[[#This Row],[Category]]=$Q$10,$R$10,Inventory[[#This Row],[Category]]=$Q$11,$R$11,Inventory[[#This Row],[Category]]=$Q$12,$R$12)</f>
        <v>35</v>
      </c>
      <c r="N515" s="44">
        <f>INDEX($Q$9:$R$12,MATCH(Inventory[[#This Row],[Category]],$Q$9:$Q$12,0),2)</f>
        <v>35</v>
      </c>
      <c r="O515" s="45">
        <f>_xlfn.XLOOKUP(Inventory[[#This Row],[Category]],$Q$9:$Q$12,$R$9:$R$12,,0)</f>
        <v>35</v>
      </c>
      <c r="P515" s="34" t="b">
        <f t="shared" si="7"/>
        <v>1</v>
      </c>
      <c r="Q515" s="37"/>
      <c r="R515" s="48"/>
      <c r="S515" s="37"/>
      <c r="U515" s="34"/>
      <c r="V515" s="37"/>
      <c r="AF515" s="46">
        <v>32995</v>
      </c>
    </row>
    <row r="516" spans="1:32" x14ac:dyDescent="0.3">
      <c r="A516" s="38" t="s">
        <v>496</v>
      </c>
      <c r="B516" s="39" t="s">
        <v>497</v>
      </c>
      <c r="C516" s="40" t="s">
        <v>28</v>
      </c>
      <c r="D516" s="40">
        <v>2</v>
      </c>
      <c r="E516" s="40" t="s">
        <v>22</v>
      </c>
      <c r="F516" s="41" t="s">
        <v>22</v>
      </c>
      <c r="G516" s="42">
        <v>2113.25</v>
      </c>
      <c r="H516" s="43">
        <f>IF(Inventory[[#This Row],[Premium?]]="Y",Inventory[[#This Row],[Cost Price]]*1.25,Inventory[[#This Row],[Cost Price]]*1.18)</f>
        <v>2493.6349999999998</v>
      </c>
      <c r="I516" s="43" t="b">
        <f>Inventory[[#This Row],[Num In Stock]]&lt;$S$5</f>
        <v>1</v>
      </c>
      <c r="J516" s="43" t="str">
        <f>IF(Inventory[[#This Row],[Num In Stock]]&lt;$S$5,"YES","NO")</f>
        <v>YES</v>
      </c>
      <c r="K516" s="44" t="b">
        <f>AND(Inventory[[#This Row],[Num In Stock]]&lt;$S$5,Inventory[[#This Row],[On Backorder]]&lt;&gt;"Y")</f>
        <v>1</v>
      </c>
      <c r="L516" s="44" t="str">
        <f>IF(Inventory[[#This Row],[Num In Stock]]&lt;$S$5,IF(Inventory[[#This Row],[On Backorder]]="Y","","YES"),"")</f>
        <v>YES</v>
      </c>
      <c r="M516" s="44" cm="1">
        <f t="array" ref="M516">_xlfn.IFS(Inventory[[#This Row],[Category]]=$Q$9,$R$9,Inventory[[#This Row],[Category]]=$Q$10,$R$10,Inventory[[#This Row],[Category]]=$Q$11,$R$11,Inventory[[#This Row],[Category]]=$Q$12,$R$12)</f>
        <v>25</v>
      </c>
      <c r="N516" s="44">
        <f>INDEX($Q$9:$R$12,MATCH(Inventory[[#This Row],[Category]],$Q$9:$Q$12,0),2)</f>
        <v>25</v>
      </c>
      <c r="O516" s="45">
        <f>_xlfn.XLOOKUP(Inventory[[#This Row],[Category]],$Q$9:$Q$12,$R$9:$R$12,,0)</f>
        <v>25</v>
      </c>
      <c r="P516" s="34" t="b">
        <f t="shared" ref="P516:P552" si="8">AND($M516=$N516,$N516=$O516)</f>
        <v>1</v>
      </c>
      <c r="Q516" s="37"/>
      <c r="R516" s="48"/>
      <c r="S516" s="37"/>
      <c r="U516" s="34"/>
      <c r="V516" s="37"/>
      <c r="AF516" s="46">
        <v>32995</v>
      </c>
    </row>
    <row r="517" spans="1:32" x14ac:dyDescent="0.3">
      <c r="A517" s="55" t="s">
        <v>494</v>
      </c>
      <c r="B517" s="39" t="s">
        <v>495</v>
      </c>
      <c r="C517" s="40" t="s">
        <v>28</v>
      </c>
      <c r="D517" s="40">
        <v>23</v>
      </c>
      <c r="E517" s="40" t="s">
        <v>22</v>
      </c>
      <c r="F517" s="41" t="s">
        <v>22</v>
      </c>
      <c r="G517" s="42">
        <v>2014.5</v>
      </c>
      <c r="H517" s="43">
        <f>IF(Inventory[[#This Row],[Premium?]]="Y",Inventory[[#This Row],[Cost Price]]*1.25,Inventory[[#This Row],[Cost Price]]*1.18)</f>
        <v>2377.1099999999997</v>
      </c>
      <c r="I517" s="43" t="b">
        <f>Inventory[[#This Row],[Num In Stock]]&lt;$S$5</f>
        <v>0</v>
      </c>
      <c r="J517" s="43" t="str">
        <f>IF(Inventory[[#This Row],[Num In Stock]]&lt;$S$5,"YES","NO")</f>
        <v>NO</v>
      </c>
      <c r="K517" s="44" t="b">
        <f>AND(Inventory[[#This Row],[Num In Stock]]&lt;$S$5,Inventory[[#This Row],[On Backorder]]&lt;&gt;"Y")</f>
        <v>0</v>
      </c>
      <c r="L517" s="44" t="str">
        <f>IF(Inventory[[#This Row],[Num In Stock]]&lt;$S$5,IF(Inventory[[#This Row],[On Backorder]]="Y","","YES"),"")</f>
        <v/>
      </c>
      <c r="M517" s="44" cm="1">
        <f t="array" ref="M517">_xlfn.IFS(Inventory[[#This Row],[Category]]=$Q$9,$R$9,Inventory[[#This Row],[Category]]=$Q$10,$R$10,Inventory[[#This Row],[Category]]=$Q$11,$R$11,Inventory[[#This Row],[Category]]=$Q$12,$R$12)</f>
        <v>25</v>
      </c>
      <c r="N517" s="44">
        <f>INDEX($Q$9:$R$12,MATCH(Inventory[[#This Row],[Category]],$Q$9:$Q$12,0),2)</f>
        <v>25</v>
      </c>
      <c r="O517" s="45">
        <f>_xlfn.XLOOKUP(Inventory[[#This Row],[Category]],$Q$9:$Q$12,$R$9:$R$12,,0)</f>
        <v>25</v>
      </c>
      <c r="P517" s="34" t="b">
        <f t="shared" si="8"/>
        <v>1</v>
      </c>
      <c r="Q517" s="37"/>
      <c r="R517" s="48"/>
      <c r="S517" s="37"/>
      <c r="U517" s="34"/>
      <c r="V517" s="37"/>
      <c r="AF517" s="46">
        <v>32995</v>
      </c>
    </row>
    <row r="518" spans="1:32" x14ac:dyDescent="0.3">
      <c r="A518" s="55" t="s">
        <v>752</v>
      </c>
      <c r="B518" s="54" t="s">
        <v>753</v>
      </c>
      <c r="C518" s="40" t="s">
        <v>24</v>
      </c>
      <c r="D518" s="40">
        <v>16</v>
      </c>
      <c r="E518" s="40" t="s">
        <v>22</v>
      </c>
      <c r="F518" s="41" t="s">
        <v>22</v>
      </c>
      <c r="G518" s="42">
        <v>12457.85</v>
      </c>
      <c r="H518" s="43">
        <f>IF(Inventory[[#This Row],[Premium?]]="Y",Inventory[[#This Row],[Cost Price]]*1.25,Inventory[[#This Row],[Cost Price]]*1.18)</f>
        <v>14700.262999999999</v>
      </c>
      <c r="I518" s="43" t="b">
        <f>Inventory[[#This Row],[Num In Stock]]&lt;$S$5</f>
        <v>0</v>
      </c>
      <c r="J518" s="43" t="str">
        <f>IF(Inventory[[#This Row],[Num In Stock]]&lt;$S$5,"YES","NO")</f>
        <v>NO</v>
      </c>
      <c r="K518" s="44" t="b">
        <f>AND(Inventory[[#This Row],[Num In Stock]]&lt;$S$5,Inventory[[#This Row],[On Backorder]]&lt;&gt;"Y")</f>
        <v>0</v>
      </c>
      <c r="L518" s="44" t="str">
        <f>IF(Inventory[[#This Row],[Num In Stock]]&lt;$S$5,IF(Inventory[[#This Row],[On Backorder]]="Y","","YES"),"")</f>
        <v/>
      </c>
      <c r="M518" s="44" cm="1">
        <f t="array" ref="M518">_xlfn.IFS(Inventory[[#This Row],[Category]]=$Q$9,$R$9,Inventory[[#This Row],[Category]]=$Q$10,$R$10,Inventory[[#This Row],[Category]]=$Q$11,$R$11,Inventory[[#This Row],[Category]]=$Q$12,$R$12)</f>
        <v>10</v>
      </c>
      <c r="N518" s="44">
        <f>INDEX($Q$9:$R$12,MATCH(Inventory[[#This Row],[Category]],$Q$9:$Q$12,0),2)</f>
        <v>10</v>
      </c>
      <c r="O518" s="45">
        <f>_xlfn.XLOOKUP(Inventory[[#This Row],[Category]],$Q$9:$Q$12,$R$9:$R$12,,0)</f>
        <v>10</v>
      </c>
      <c r="P518" s="34" t="b">
        <f t="shared" si="8"/>
        <v>1</v>
      </c>
      <c r="Q518" s="37"/>
      <c r="R518" s="48"/>
      <c r="S518" s="37"/>
      <c r="U518" s="34"/>
      <c r="V518" s="37"/>
      <c r="AF518" s="46">
        <v>32995</v>
      </c>
    </row>
    <row r="519" spans="1:32" x14ac:dyDescent="0.3">
      <c r="A519" s="55" t="s">
        <v>754</v>
      </c>
      <c r="B519" s="54" t="s">
        <v>755</v>
      </c>
      <c r="C519" s="40" t="s">
        <v>24</v>
      </c>
      <c r="D519" s="40">
        <v>10</v>
      </c>
      <c r="E519" s="40" t="s">
        <v>22</v>
      </c>
      <c r="F519" s="41" t="s">
        <v>22</v>
      </c>
      <c r="G519" s="42">
        <v>15152.7</v>
      </c>
      <c r="H519" s="43">
        <f>IF(Inventory[[#This Row],[Premium?]]="Y",Inventory[[#This Row],[Cost Price]]*1.25,Inventory[[#This Row],[Cost Price]]*1.18)</f>
        <v>17880.186000000002</v>
      </c>
      <c r="I519" s="43" t="b">
        <f>Inventory[[#This Row],[Num In Stock]]&lt;$S$5</f>
        <v>0</v>
      </c>
      <c r="J519" s="43" t="str">
        <f>IF(Inventory[[#This Row],[Num In Stock]]&lt;$S$5,"YES","NO")</f>
        <v>NO</v>
      </c>
      <c r="K519" s="44" t="b">
        <f>AND(Inventory[[#This Row],[Num In Stock]]&lt;$S$5,Inventory[[#This Row],[On Backorder]]&lt;&gt;"Y")</f>
        <v>0</v>
      </c>
      <c r="L519" s="44" t="str">
        <f>IF(Inventory[[#This Row],[Num In Stock]]&lt;$S$5,IF(Inventory[[#This Row],[On Backorder]]="Y","","YES"),"")</f>
        <v/>
      </c>
      <c r="M519" s="44" cm="1">
        <f t="array" ref="M519">_xlfn.IFS(Inventory[[#This Row],[Category]]=$Q$9,$R$9,Inventory[[#This Row],[Category]]=$Q$10,$R$10,Inventory[[#This Row],[Category]]=$Q$11,$R$11,Inventory[[#This Row],[Category]]=$Q$12,$R$12)</f>
        <v>10</v>
      </c>
      <c r="N519" s="44">
        <f>INDEX($Q$9:$R$12,MATCH(Inventory[[#This Row],[Category]],$Q$9:$Q$12,0),2)</f>
        <v>10</v>
      </c>
      <c r="O519" s="45">
        <f>_xlfn.XLOOKUP(Inventory[[#This Row],[Category]],$Q$9:$Q$12,$R$9:$R$12,,0)</f>
        <v>10</v>
      </c>
      <c r="P519" s="34" t="b">
        <f t="shared" si="8"/>
        <v>1</v>
      </c>
      <c r="Q519" s="37"/>
      <c r="R519" s="48"/>
      <c r="S519" s="37"/>
      <c r="U519" s="34"/>
      <c r="V519" s="37"/>
      <c r="AF519" s="46">
        <v>32995</v>
      </c>
    </row>
    <row r="520" spans="1:32" x14ac:dyDescent="0.3">
      <c r="A520" s="55" t="s">
        <v>248</v>
      </c>
      <c r="B520" s="54" t="s">
        <v>249</v>
      </c>
      <c r="C520" s="40" t="s">
        <v>27</v>
      </c>
      <c r="D520" s="40">
        <v>23</v>
      </c>
      <c r="E520" s="40" t="s">
        <v>22</v>
      </c>
      <c r="F520" s="41" t="s">
        <v>25</v>
      </c>
      <c r="G520" s="42">
        <v>7400.1</v>
      </c>
      <c r="H520" s="43">
        <f>IF(Inventory[[#This Row],[Premium?]]="Y",Inventory[[#This Row],[Cost Price]]*1.25,Inventory[[#This Row],[Cost Price]]*1.18)</f>
        <v>9250.125</v>
      </c>
      <c r="I520" s="43" t="b">
        <f>Inventory[[#This Row],[Num In Stock]]&lt;$S$5</f>
        <v>0</v>
      </c>
      <c r="J520" s="43" t="str">
        <f>IF(Inventory[[#This Row],[Num In Stock]]&lt;$S$5,"YES","NO")</f>
        <v>NO</v>
      </c>
      <c r="K520" s="44" t="b">
        <f>AND(Inventory[[#This Row],[Num In Stock]]&lt;$S$5,Inventory[[#This Row],[On Backorder]]&lt;&gt;"Y")</f>
        <v>0</v>
      </c>
      <c r="L520" s="44" t="str">
        <f>IF(Inventory[[#This Row],[Num In Stock]]&lt;$S$5,IF(Inventory[[#This Row],[On Backorder]]="Y","","YES"),"")</f>
        <v/>
      </c>
      <c r="M520" s="44" cm="1">
        <f t="array" ref="M520">_xlfn.IFS(Inventory[[#This Row],[Category]]=$Q$9,$R$9,Inventory[[#This Row],[Category]]=$Q$10,$R$10,Inventory[[#This Row],[Category]]=$Q$11,$R$11,Inventory[[#This Row],[Category]]=$Q$12,$R$12)</f>
        <v>15</v>
      </c>
      <c r="N520" s="44">
        <f>INDEX($Q$9:$R$12,MATCH(Inventory[[#This Row],[Category]],$Q$9:$Q$12,0),2)</f>
        <v>15</v>
      </c>
      <c r="O520" s="45">
        <f>_xlfn.XLOOKUP(Inventory[[#This Row],[Category]],$Q$9:$Q$12,$R$9:$R$12,,0)</f>
        <v>15</v>
      </c>
      <c r="P520" s="34" t="b">
        <f t="shared" si="8"/>
        <v>1</v>
      </c>
      <c r="Q520" s="37"/>
      <c r="R520" s="48"/>
      <c r="S520" s="37"/>
      <c r="U520" s="34"/>
      <c r="V520" s="37"/>
      <c r="AF520" s="46">
        <v>32995</v>
      </c>
    </row>
    <row r="521" spans="1:32" x14ac:dyDescent="0.3">
      <c r="A521" s="38" t="s">
        <v>522</v>
      </c>
      <c r="B521" s="39" t="s">
        <v>523</v>
      </c>
      <c r="C521" s="40" t="s">
        <v>24</v>
      </c>
      <c r="D521" s="40">
        <v>8</v>
      </c>
      <c r="E521" s="40" t="s">
        <v>22</v>
      </c>
      <c r="F521" s="41" t="s">
        <v>25</v>
      </c>
      <c r="G521" s="42">
        <v>10191.85</v>
      </c>
      <c r="H521" s="43">
        <f>IF(Inventory[[#This Row],[Premium?]]="Y",Inventory[[#This Row],[Cost Price]]*1.25,Inventory[[#This Row],[Cost Price]]*1.18)</f>
        <v>12739.8125</v>
      </c>
      <c r="I521" s="43" t="b">
        <f>Inventory[[#This Row],[Num In Stock]]&lt;$S$5</f>
        <v>1</v>
      </c>
      <c r="J521" s="43" t="str">
        <f>IF(Inventory[[#This Row],[Num In Stock]]&lt;$S$5,"YES","NO")</f>
        <v>YES</v>
      </c>
      <c r="K521" s="44" t="b">
        <f>AND(Inventory[[#This Row],[Num In Stock]]&lt;$S$5,Inventory[[#This Row],[On Backorder]]&lt;&gt;"Y")</f>
        <v>1</v>
      </c>
      <c r="L521" s="44" t="str">
        <f>IF(Inventory[[#This Row],[Num In Stock]]&lt;$S$5,IF(Inventory[[#This Row],[On Backorder]]="Y","","YES"),"")</f>
        <v>YES</v>
      </c>
      <c r="M521" s="44" cm="1">
        <f t="array" ref="M521">_xlfn.IFS(Inventory[[#This Row],[Category]]=$Q$9,$R$9,Inventory[[#This Row],[Category]]=$Q$10,$R$10,Inventory[[#This Row],[Category]]=$Q$11,$R$11,Inventory[[#This Row],[Category]]=$Q$12,$R$12)</f>
        <v>10</v>
      </c>
      <c r="N521" s="44">
        <f>INDEX($Q$9:$R$12,MATCH(Inventory[[#This Row],[Category]],$Q$9:$Q$12,0),2)</f>
        <v>10</v>
      </c>
      <c r="O521" s="45">
        <f>_xlfn.XLOOKUP(Inventory[[#This Row],[Category]],$Q$9:$Q$12,$R$9:$R$12,,0)</f>
        <v>10</v>
      </c>
      <c r="P521" s="34" t="b">
        <f t="shared" si="8"/>
        <v>1</v>
      </c>
      <c r="Q521" s="37"/>
      <c r="R521" s="48"/>
      <c r="S521" s="37"/>
      <c r="U521" s="34"/>
      <c r="V521" s="37"/>
      <c r="AF521" s="46">
        <v>32995</v>
      </c>
    </row>
    <row r="522" spans="1:32" x14ac:dyDescent="0.3">
      <c r="A522" s="55" t="s">
        <v>756</v>
      </c>
      <c r="B522" s="54" t="s">
        <v>757</v>
      </c>
      <c r="C522" s="40" t="s">
        <v>24</v>
      </c>
      <c r="D522" s="40">
        <v>29</v>
      </c>
      <c r="E522" s="40" t="s">
        <v>22</v>
      </c>
      <c r="F522" s="41" t="s">
        <v>25</v>
      </c>
      <c r="G522" s="42">
        <v>21180.65</v>
      </c>
      <c r="H522" s="43">
        <f>IF(Inventory[[#This Row],[Premium?]]="Y",Inventory[[#This Row],[Cost Price]]*1.25,Inventory[[#This Row],[Cost Price]]*1.18)</f>
        <v>26475.8125</v>
      </c>
      <c r="I522" s="43" t="b">
        <f>Inventory[[#This Row],[Num In Stock]]&lt;$S$5</f>
        <v>0</v>
      </c>
      <c r="J522" s="43" t="str">
        <f>IF(Inventory[[#This Row],[Num In Stock]]&lt;$S$5,"YES","NO")</f>
        <v>NO</v>
      </c>
      <c r="K522" s="44" t="b">
        <f>AND(Inventory[[#This Row],[Num In Stock]]&lt;$S$5,Inventory[[#This Row],[On Backorder]]&lt;&gt;"Y")</f>
        <v>0</v>
      </c>
      <c r="L522" s="44" t="str">
        <f>IF(Inventory[[#This Row],[Num In Stock]]&lt;$S$5,IF(Inventory[[#This Row],[On Backorder]]="Y","","YES"),"")</f>
        <v/>
      </c>
      <c r="M522" s="44" cm="1">
        <f t="array" ref="M522">_xlfn.IFS(Inventory[[#This Row],[Category]]=$Q$9,$R$9,Inventory[[#This Row],[Category]]=$Q$10,$R$10,Inventory[[#This Row],[Category]]=$Q$11,$R$11,Inventory[[#This Row],[Category]]=$Q$12,$R$12)</f>
        <v>10</v>
      </c>
      <c r="N522" s="44">
        <f>INDEX($Q$9:$R$12,MATCH(Inventory[[#This Row],[Category]],$Q$9:$Q$12,0),2)</f>
        <v>10</v>
      </c>
      <c r="O522" s="45">
        <f>_xlfn.XLOOKUP(Inventory[[#This Row],[Category]],$Q$9:$Q$12,$R$9:$R$12,,0)</f>
        <v>10</v>
      </c>
      <c r="P522" s="34" t="b">
        <f t="shared" si="8"/>
        <v>1</v>
      </c>
      <c r="Q522" s="37"/>
      <c r="R522" s="48"/>
      <c r="S522" s="37"/>
      <c r="U522" s="34"/>
      <c r="V522" s="37"/>
      <c r="AF522" s="46">
        <v>32995</v>
      </c>
    </row>
    <row r="523" spans="1:32" x14ac:dyDescent="0.3">
      <c r="A523" s="55" t="s">
        <v>230</v>
      </c>
      <c r="B523" s="54" t="s">
        <v>231</v>
      </c>
      <c r="C523" s="40" t="s">
        <v>24</v>
      </c>
      <c r="D523" s="40">
        <v>11</v>
      </c>
      <c r="E523" s="40" t="s">
        <v>22</v>
      </c>
      <c r="F523" s="41" t="s">
        <v>22</v>
      </c>
      <c r="G523" s="42">
        <v>10488.7</v>
      </c>
      <c r="H523" s="43">
        <f>IF(Inventory[[#This Row],[Premium?]]="Y",Inventory[[#This Row],[Cost Price]]*1.25,Inventory[[#This Row],[Cost Price]]*1.18)</f>
        <v>12376.666000000001</v>
      </c>
      <c r="I523" s="43" t="b">
        <f>Inventory[[#This Row],[Num In Stock]]&lt;$S$5</f>
        <v>0</v>
      </c>
      <c r="J523" s="43" t="str">
        <f>IF(Inventory[[#This Row],[Num In Stock]]&lt;$S$5,"YES","NO")</f>
        <v>NO</v>
      </c>
      <c r="K523" s="44" t="b">
        <f>AND(Inventory[[#This Row],[Num In Stock]]&lt;$S$5,Inventory[[#This Row],[On Backorder]]&lt;&gt;"Y")</f>
        <v>0</v>
      </c>
      <c r="L523" s="44" t="str">
        <f>IF(Inventory[[#This Row],[Num In Stock]]&lt;$S$5,IF(Inventory[[#This Row],[On Backorder]]="Y","","YES"),"")</f>
        <v/>
      </c>
      <c r="M523" s="44" cm="1">
        <f t="array" ref="M523">_xlfn.IFS(Inventory[[#This Row],[Category]]=$Q$9,$R$9,Inventory[[#This Row],[Category]]=$Q$10,$R$10,Inventory[[#This Row],[Category]]=$Q$11,$R$11,Inventory[[#This Row],[Category]]=$Q$12,$R$12)</f>
        <v>10</v>
      </c>
      <c r="N523" s="44">
        <f>INDEX($Q$9:$R$12,MATCH(Inventory[[#This Row],[Category]],$Q$9:$Q$12,0),2)</f>
        <v>10</v>
      </c>
      <c r="O523" s="45">
        <f>_xlfn.XLOOKUP(Inventory[[#This Row],[Category]],$Q$9:$Q$12,$R$9:$R$12,,0)</f>
        <v>10</v>
      </c>
      <c r="P523" s="34" t="b">
        <f t="shared" si="8"/>
        <v>1</v>
      </c>
      <c r="Q523" s="37"/>
      <c r="R523" s="48"/>
      <c r="S523" s="37"/>
      <c r="U523" s="34"/>
      <c r="V523" s="37"/>
      <c r="AF523" s="46">
        <v>32995</v>
      </c>
    </row>
    <row r="524" spans="1:32" x14ac:dyDescent="0.3">
      <c r="A524" s="38" t="s">
        <v>260</v>
      </c>
      <c r="B524" s="39" t="s">
        <v>261</v>
      </c>
      <c r="C524" s="40" t="s">
        <v>27</v>
      </c>
      <c r="D524" s="40">
        <v>16</v>
      </c>
      <c r="E524" s="40" t="s">
        <v>22</v>
      </c>
      <c r="F524" s="41" t="s">
        <v>25</v>
      </c>
      <c r="G524" s="42">
        <v>6924.75</v>
      </c>
      <c r="H524" s="43">
        <f>IF(Inventory[[#This Row],[Premium?]]="Y",Inventory[[#This Row],[Cost Price]]*1.25,Inventory[[#This Row],[Cost Price]]*1.18)</f>
        <v>8655.9375</v>
      </c>
      <c r="I524" s="43" t="b">
        <f>Inventory[[#This Row],[Num In Stock]]&lt;$S$5</f>
        <v>0</v>
      </c>
      <c r="J524" s="43" t="str">
        <f>IF(Inventory[[#This Row],[Num In Stock]]&lt;$S$5,"YES","NO")</f>
        <v>NO</v>
      </c>
      <c r="K524" s="44" t="b">
        <f>AND(Inventory[[#This Row],[Num In Stock]]&lt;$S$5,Inventory[[#This Row],[On Backorder]]&lt;&gt;"Y")</f>
        <v>0</v>
      </c>
      <c r="L524" s="44" t="str">
        <f>IF(Inventory[[#This Row],[Num In Stock]]&lt;$S$5,IF(Inventory[[#This Row],[On Backorder]]="Y","","YES"),"")</f>
        <v/>
      </c>
      <c r="M524" s="44" cm="1">
        <f t="array" ref="M524">_xlfn.IFS(Inventory[[#This Row],[Category]]=$Q$9,$R$9,Inventory[[#This Row],[Category]]=$Q$10,$R$10,Inventory[[#This Row],[Category]]=$Q$11,$R$11,Inventory[[#This Row],[Category]]=$Q$12,$R$12)</f>
        <v>15</v>
      </c>
      <c r="N524" s="44">
        <f>INDEX($Q$9:$R$12,MATCH(Inventory[[#This Row],[Category]],$Q$9:$Q$12,0),2)</f>
        <v>15</v>
      </c>
      <c r="O524" s="45">
        <f>_xlfn.XLOOKUP(Inventory[[#This Row],[Category]],$Q$9:$Q$12,$R$9:$R$12,,0)</f>
        <v>15</v>
      </c>
      <c r="P524" s="34" t="b">
        <f t="shared" si="8"/>
        <v>1</v>
      </c>
      <c r="Q524" s="37"/>
      <c r="R524" s="48"/>
      <c r="S524" s="37"/>
      <c r="U524" s="34"/>
      <c r="V524" s="37"/>
      <c r="AF524" s="46">
        <v>32995</v>
      </c>
    </row>
    <row r="525" spans="1:32" x14ac:dyDescent="0.3">
      <c r="A525" s="55" t="s">
        <v>1022</v>
      </c>
      <c r="B525" s="54" t="s">
        <v>1023</v>
      </c>
      <c r="C525" s="40" t="s">
        <v>27</v>
      </c>
      <c r="D525" s="40">
        <v>27</v>
      </c>
      <c r="E525" s="40" t="s">
        <v>22</v>
      </c>
      <c r="F525" s="41" t="s">
        <v>25</v>
      </c>
      <c r="G525" s="42">
        <v>7848.9</v>
      </c>
      <c r="H525" s="43">
        <f>IF(Inventory[[#This Row],[Premium?]]="Y",Inventory[[#This Row],[Cost Price]]*1.25,Inventory[[#This Row],[Cost Price]]*1.18)</f>
        <v>9811.125</v>
      </c>
      <c r="I525" s="43" t="b">
        <f>Inventory[[#This Row],[Num In Stock]]&lt;$S$5</f>
        <v>0</v>
      </c>
      <c r="J525" s="43" t="str">
        <f>IF(Inventory[[#This Row],[Num In Stock]]&lt;$S$5,"YES","NO")</f>
        <v>NO</v>
      </c>
      <c r="K525" s="44" t="b">
        <f>AND(Inventory[[#This Row],[Num In Stock]]&lt;$S$5,Inventory[[#This Row],[On Backorder]]&lt;&gt;"Y")</f>
        <v>0</v>
      </c>
      <c r="L525" s="44" t="str">
        <f>IF(Inventory[[#This Row],[Num In Stock]]&lt;$S$5,IF(Inventory[[#This Row],[On Backorder]]="Y","","YES"),"")</f>
        <v/>
      </c>
      <c r="M525" s="44" cm="1">
        <f t="array" ref="M525">_xlfn.IFS(Inventory[[#This Row],[Category]]=$Q$9,$R$9,Inventory[[#This Row],[Category]]=$Q$10,$R$10,Inventory[[#This Row],[Category]]=$Q$11,$R$11,Inventory[[#This Row],[Category]]=$Q$12,$R$12)</f>
        <v>15</v>
      </c>
      <c r="N525" s="44">
        <f>INDEX($Q$9:$R$12,MATCH(Inventory[[#This Row],[Category]],$Q$9:$Q$12,0),2)</f>
        <v>15</v>
      </c>
      <c r="O525" s="45">
        <f>_xlfn.XLOOKUP(Inventory[[#This Row],[Category]],$Q$9:$Q$12,$R$9:$R$12,,0)</f>
        <v>15</v>
      </c>
      <c r="P525" s="34" t="b">
        <f t="shared" si="8"/>
        <v>1</v>
      </c>
      <c r="Q525" s="37"/>
      <c r="R525" s="48"/>
      <c r="S525" s="37"/>
      <c r="U525" s="34"/>
      <c r="V525" s="37"/>
      <c r="AF525" s="46">
        <v>32995</v>
      </c>
    </row>
    <row r="526" spans="1:32" x14ac:dyDescent="0.3">
      <c r="A526" s="38" t="s">
        <v>668</v>
      </c>
      <c r="B526" s="39" t="s">
        <v>669</v>
      </c>
      <c r="C526" s="40" t="s">
        <v>29</v>
      </c>
      <c r="D526" s="40">
        <v>8</v>
      </c>
      <c r="E526" s="40" t="s">
        <v>25</v>
      </c>
      <c r="F526" s="41" t="s">
        <v>22</v>
      </c>
      <c r="G526" s="42">
        <v>524.70000000000005</v>
      </c>
      <c r="H526" s="43">
        <f>IF(Inventory[[#This Row],[Premium?]]="Y",Inventory[[#This Row],[Cost Price]]*1.25,Inventory[[#This Row],[Cost Price]]*1.18)</f>
        <v>619.14600000000007</v>
      </c>
      <c r="I526" s="43" t="b">
        <f>Inventory[[#This Row],[Num In Stock]]&lt;$S$5</f>
        <v>1</v>
      </c>
      <c r="J526" s="43" t="str">
        <f>IF(Inventory[[#This Row],[Num In Stock]]&lt;$S$5,"YES","NO")</f>
        <v>YES</v>
      </c>
      <c r="K526" s="44" t="b">
        <f>AND(Inventory[[#This Row],[Num In Stock]]&lt;$S$5,Inventory[[#This Row],[On Backorder]]&lt;&gt;"Y")</f>
        <v>0</v>
      </c>
      <c r="L526" s="44" t="str">
        <f>IF(Inventory[[#This Row],[Num In Stock]]&lt;$S$5,IF(Inventory[[#This Row],[On Backorder]]="Y","","YES"),"")</f>
        <v/>
      </c>
      <c r="M526" s="44" cm="1">
        <f t="array" ref="M526">_xlfn.IFS(Inventory[[#This Row],[Category]]=$Q$9,$R$9,Inventory[[#This Row],[Category]]=$Q$10,$R$10,Inventory[[#This Row],[Category]]=$Q$11,$R$11,Inventory[[#This Row],[Category]]=$Q$12,$R$12)</f>
        <v>35</v>
      </c>
      <c r="N526" s="44">
        <f>INDEX($Q$9:$R$12,MATCH(Inventory[[#This Row],[Category]],$Q$9:$Q$12,0),2)</f>
        <v>35</v>
      </c>
      <c r="O526" s="45">
        <f>_xlfn.XLOOKUP(Inventory[[#This Row],[Category]],$Q$9:$Q$12,$R$9:$R$12,,0)</f>
        <v>35</v>
      </c>
      <c r="P526" s="34" t="b">
        <f t="shared" si="8"/>
        <v>1</v>
      </c>
      <c r="Q526" s="37"/>
      <c r="R526" s="48"/>
      <c r="S526" s="37"/>
      <c r="U526" s="34"/>
      <c r="V526" s="37"/>
      <c r="AF526" s="46">
        <v>32995</v>
      </c>
    </row>
    <row r="527" spans="1:32" x14ac:dyDescent="0.3">
      <c r="A527" s="38" t="s">
        <v>686</v>
      </c>
      <c r="B527" s="39" t="s">
        <v>687</v>
      </c>
      <c r="C527" s="40" t="s">
        <v>24</v>
      </c>
      <c r="D527" s="40">
        <v>31</v>
      </c>
      <c r="E527" s="40" t="s">
        <v>22</v>
      </c>
      <c r="F527" s="41" t="s">
        <v>22</v>
      </c>
      <c r="G527" s="42">
        <v>11214.9</v>
      </c>
      <c r="H527" s="43">
        <f>IF(Inventory[[#This Row],[Premium?]]="Y",Inventory[[#This Row],[Cost Price]]*1.25,Inventory[[#This Row],[Cost Price]]*1.18)</f>
        <v>13233.581999999999</v>
      </c>
      <c r="I527" s="43" t="b">
        <f>Inventory[[#This Row],[Num In Stock]]&lt;$S$5</f>
        <v>0</v>
      </c>
      <c r="J527" s="43" t="str">
        <f>IF(Inventory[[#This Row],[Num In Stock]]&lt;$S$5,"YES","NO")</f>
        <v>NO</v>
      </c>
      <c r="K527" s="44" t="b">
        <f>AND(Inventory[[#This Row],[Num In Stock]]&lt;$S$5,Inventory[[#This Row],[On Backorder]]&lt;&gt;"Y")</f>
        <v>0</v>
      </c>
      <c r="L527" s="44" t="str">
        <f>IF(Inventory[[#This Row],[Num In Stock]]&lt;$S$5,IF(Inventory[[#This Row],[On Backorder]]="Y","","YES"),"")</f>
        <v/>
      </c>
      <c r="M527" s="44" cm="1">
        <f t="array" ref="M527">_xlfn.IFS(Inventory[[#This Row],[Category]]=$Q$9,$R$9,Inventory[[#This Row],[Category]]=$Q$10,$R$10,Inventory[[#This Row],[Category]]=$Q$11,$R$11,Inventory[[#This Row],[Category]]=$Q$12,$R$12)</f>
        <v>10</v>
      </c>
      <c r="N527" s="44">
        <f>INDEX($Q$9:$R$12,MATCH(Inventory[[#This Row],[Category]],$Q$9:$Q$12,0),2)</f>
        <v>10</v>
      </c>
      <c r="O527" s="45">
        <f>_xlfn.XLOOKUP(Inventory[[#This Row],[Category]],$Q$9:$Q$12,$R$9:$R$12,,0)</f>
        <v>10</v>
      </c>
      <c r="P527" s="34" t="b">
        <f t="shared" si="8"/>
        <v>1</v>
      </c>
      <c r="Q527" s="37"/>
      <c r="R527" s="48"/>
      <c r="S527" s="37"/>
      <c r="U527" s="34"/>
      <c r="V527" s="37"/>
      <c r="AF527" s="46">
        <v>32995</v>
      </c>
    </row>
    <row r="528" spans="1:32" x14ac:dyDescent="0.3">
      <c r="A528" s="38" t="s">
        <v>220</v>
      </c>
      <c r="B528" s="39" t="s">
        <v>221</v>
      </c>
      <c r="C528" s="40" t="s">
        <v>28</v>
      </c>
      <c r="D528" s="40">
        <v>31</v>
      </c>
      <c r="E528" s="40" t="s">
        <v>22</v>
      </c>
      <c r="F528" s="41" t="s">
        <v>25</v>
      </c>
      <c r="G528" s="42">
        <v>4482.8999999999996</v>
      </c>
      <c r="H528" s="43">
        <f>IF(Inventory[[#This Row],[Premium?]]="Y",Inventory[[#This Row],[Cost Price]]*1.25,Inventory[[#This Row],[Cost Price]]*1.18)</f>
        <v>5603.625</v>
      </c>
      <c r="I528" s="43" t="b">
        <f>Inventory[[#This Row],[Num In Stock]]&lt;$S$5</f>
        <v>0</v>
      </c>
      <c r="J528" s="43" t="str">
        <f>IF(Inventory[[#This Row],[Num In Stock]]&lt;$S$5,"YES","NO")</f>
        <v>NO</v>
      </c>
      <c r="K528" s="44" t="b">
        <f>AND(Inventory[[#This Row],[Num In Stock]]&lt;$S$5,Inventory[[#This Row],[On Backorder]]&lt;&gt;"Y")</f>
        <v>0</v>
      </c>
      <c r="L528" s="44" t="str">
        <f>IF(Inventory[[#This Row],[Num In Stock]]&lt;$S$5,IF(Inventory[[#This Row],[On Backorder]]="Y","","YES"),"")</f>
        <v/>
      </c>
      <c r="M528" s="44" cm="1">
        <f t="array" ref="M528">_xlfn.IFS(Inventory[[#This Row],[Category]]=$Q$9,$R$9,Inventory[[#This Row],[Category]]=$Q$10,$R$10,Inventory[[#This Row],[Category]]=$Q$11,$R$11,Inventory[[#This Row],[Category]]=$Q$12,$R$12)</f>
        <v>25</v>
      </c>
      <c r="N528" s="44">
        <f>INDEX($Q$9:$R$12,MATCH(Inventory[[#This Row],[Category]],$Q$9:$Q$12,0),2)</f>
        <v>25</v>
      </c>
      <c r="O528" s="45">
        <f>_xlfn.XLOOKUP(Inventory[[#This Row],[Category]],$Q$9:$Q$12,$R$9:$R$12,,0)</f>
        <v>25</v>
      </c>
      <c r="P528" s="34" t="b">
        <f t="shared" si="8"/>
        <v>1</v>
      </c>
      <c r="Q528" s="37"/>
      <c r="R528" s="48"/>
      <c r="S528" s="37"/>
      <c r="U528" s="34"/>
      <c r="V528" s="37"/>
      <c r="AF528" s="46">
        <v>32995</v>
      </c>
    </row>
    <row r="529" spans="1:32" x14ac:dyDescent="0.3">
      <c r="A529" s="38" t="s">
        <v>664</v>
      </c>
      <c r="B529" s="39" t="s">
        <v>665</v>
      </c>
      <c r="C529" s="40" t="s">
        <v>28</v>
      </c>
      <c r="D529" s="40">
        <v>6</v>
      </c>
      <c r="E529" s="40" t="s">
        <v>25</v>
      </c>
      <c r="F529" s="41" t="s">
        <v>25</v>
      </c>
      <c r="G529" s="42">
        <v>3761.05</v>
      </c>
      <c r="H529" s="43">
        <f>IF(Inventory[[#This Row],[Premium?]]="Y",Inventory[[#This Row],[Cost Price]]*1.25,Inventory[[#This Row],[Cost Price]]*1.18)</f>
        <v>4701.3125</v>
      </c>
      <c r="I529" s="43" t="b">
        <f>Inventory[[#This Row],[Num In Stock]]&lt;$S$5</f>
        <v>1</v>
      </c>
      <c r="J529" s="43" t="str">
        <f>IF(Inventory[[#This Row],[Num In Stock]]&lt;$S$5,"YES","NO")</f>
        <v>YES</v>
      </c>
      <c r="K529" s="44" t="b">
        <f>AND(Inventory[[#This Row],[Num In Stock]]&lt;$S$5,Inventory[[#This Row],[On Backorder]]&lt;&gt;"Y")</f>
        <v>0</v>
      </c>
      <c r="L529" s="44" t="str">
        <f>IF(Inventory[[#This Row],[Num In Stock]]&lt;$S$5,IF(Inventory[[#This Row],[On Backorder]]="Y","","YES"),"")</f>
        <v/>
      </c>
      <c r="M529" s="44" cm="1">
        <f t="array" ref="M529">_xlfn.IFS(Inventory[[#This Row],[Category]]=$Q$9,$R$9,Inventory[[#This Row],[Category]]=$Q$10,$R$10,Inventory[[#This Row],[Category]]=$Q$11,$R$11,Inventory[[#This Row],[Category]]=$Q$12,$R$12)</f>
        <v>25</v>
      </c>
      <c r="N529" s="44">
        <f>INDEX($Q$9:$R$12,MATCH(Inventory[[#This Row],[Category]],$Q$9:$Q$12,0),2)</f>
        <v>25</v>
      </c>
      <c r="O529" s="45">
        <f>_xlfn.XLOOKUP(Inventory[[#This Row],[Category]],$Q$9:$Q$12,$R$9:$R$12,,0)</f>
        <v>25</v>
      </c>
      <c r="P529" s="34" t="b">
        <f t="shared" si="8"/>
        <v>1</v>
      </c>
      <c r="Q529" s="37"/>
      <c r="R529" s="48"/>
      <c r="S529" s="37"/>
      <c r="U529" s="34"/>
      <c r="V529" s="37"/>
      <c r="AF529" s="46">
        <v>32995</v>
      </c>
    </row>
    <row r="530" spans="1:32" x14ac:dyDescent="0.3">
      <c r="A530" s="38" t="s">
        <v>262</v>
      </c>
      <c r="B530" s="39" t="s">
        <v>263</v>
      </c>
      <c r="C530" s="40" t="s">
        <v>27</v>
      </c>
      <c r="D530" s="40">
        <v>3</v>
      </c>
      <c r="E530" s="40" t="s">
        <v>25</v>
      </c>
      <c r="F530" s="41" t="s">
        <v>22</v>
      </c>
      <c r="G530" s="42">
        <v>5879.65</v>
      </c>
      <c r="H530" s="43">
        <f>IF(Inventory[[#This Row],[Premium?]]="Y",Inventory[[#This Row],[Cost Price]]*1.25,Inventory[[#This Row],[Cost Price]]*1.18)</f>
        <v>6937.9869999999992</v>
      </c>
      <c r="I530" s="43" t="b">
        <f>Inventory[[#This Row],[Num In Stock]]&lt;$S$5</f>
        <v>1</v>
      </c>
      <c r="J530" s="43" t="str">
        <f>IF(Inventory[[#This Row],[Num In Stock]]&lt;$S$5,"YES","NO")</f>
        <v>YES</v>
      </c>
      <c r="K530" s="44" t="b">
        <f>AND(Inventory[[#This Row],[Num In Stock]]&lt;$S$5,Inventory[[#This Row],[On Backorder]]&lt;&gt;"Y")</f>
        <v>0</v>
      </c>
      <c r="L530" s="44" t="str">
        <f>IF(Inventory[[#This Row],[Num In Stock]]&lt;$S$5,IF(Inventory[[#This Row],[On Backorder]]="Y","","YES"),"")</f>
        <v/>
      </c>
      <c r="M530" s="44" cm="1">
        <f t="array" ref="M530">_xlfn.IFS(Inventory[[#This Row],[Category]]=$Q$9,$R$9,Inventory[[#This Row],[Category]]=$Q$10,$R$10,Inventory[[#This Row],[Category]]=$Q$11,$R$11,Inventory[[#This Row],[Category]]=$Q$12,$R$12)</f>
        <v>15</v>
      </c>
      <c r="N530" s="44">
        <f>INDEX($Q$9:$R$12,MATCH(Inventory[[#This Row],[Category]],$Q$9:$Q$12,0),2)</f>
        <v>15</v>
      </c>
      <c r="O530" s="45">
        <f>_xlfn.XLOOKUP(Inventory[[#This Row],[Category]],$Q$9:$Q$12,$R$9:$R$12,,0)</f>
        <v>15</v>
      </c>
      <c r="P530" s="34" t="b">
        <f t="shared" si="8"/>
        <v>1</v>
      </c>
      <c r="Q530" s="37"/>
      <c r="R530" s="48"/>
      <c r="S530" s="37"/>
      <c r="U530" s="34"/>
      <c r="V530" s="37"/>
      <c r="AF530" s="46">
        <v>32995</v>
      </c>
    </row>
    <row r="531" spans="1:32" x14ac:dyDescent="0.3">
      <c r="A531" s="38" t="s">
        <v>226</v>
      </c>
      <c r="B531" s="39" t="s">
        <v>227</v>
      </c>
      <c r="C531" s="40" t="s">
        <v>27</v>
      </c>
      <c r="D531" s="40">
        <v>25</v>
      </c>
      <c r="E531" s="40" t="s">
        <v>22</v>
      </c>
      <c r="F531" s="41" t="s">
        <v>25</v>
      </c>
      <c r="G531" s="42">
        <v>7848.9</v>
      </c>
      <c r="H531" s="43">
        <f>IF(Inventory[[#This Row],[Premium?]]="Y",Inventory[[#This Row],[Cost Price]]*1.25,Inventory[[#This Row],[Cost Price]]*1.18)</f>
        <v>9811.125</v>
      </c>
      <c r="I531" s="43" t="b">
        <f>Inventory[[#This Row],[Num In Stock]]&lt;$S$5</f>
        <v>0</v>
      </c>
      <c r="J531" s="43" t="str">
        <f>IF(Inventory[[#This Row],[Num In Stock]]&lt;$S$5,"YES","NO")</f>
        <v>NO</v>
      </c>
      <c r="K531" s="44" t="b">
        <f>AND(Inventory[[#This Row],[Num In Stock]]&lt;$S$5,Inventory[[#This Row],[On Backorder]]&lt;&gt;"Y")</f>
        <v>0</v>
      </c>
      <c r="L531" s="44" t="str">
        <f>IF(Inventory[[#This Row],[Num In Stock]]&lt;$S$5,IF(Inventory[[#This Row],[On Backorder]]="Y","","YES"),"")</f>
        <v/>
      </c>
      <c r="M531" s="44" cm="1">
        <f t="array" ref="M531">_xlfn.IFS(Inventory[[#This Row],[Category]]=$Q$9,$R$9,Inventory[[#This Row],[Category]]=$Q$10,$R$10,Inventory[[#This Row],[Category]]=$Q$11,$R$11,Inventory[[#This Row],[Category]]=$Q$12,$R$12)</f>
        <v>15</v>
      </c>
      <c r="N531" s="44">
        <f>INDEX($Q$9:$R$12,MATCH(Inventory[[#This Row],[Category]],$Q$9:$Q$12,0),2)</f>
        <v>15</v>
      </c>
      <c r="O531" s="45">
        <f>_xlfn.XLOOKUP(Inventory[[#This Row],[Category]],$Q$9:$Q$12,$R$9:$R$12,,0)</f>
        <v>15</v>
      </c>
      <c r="P531" s="34" t="b">
        <f t="shared" si="8"/>
        <v>1</v>
      </c>
      <c r="Q531" s="37"/>
      <c r="R531" s="48"/>
      <c r="S531" s="37"/>
      <c r="U531" s="34"/>
      <c r="V531" s="37"/>
      <c r="AF531" s="46">
        <v>32995</v>
      </c>
    </row>
    <row r="532" spans="1:32" x14ac:dyDescent="0.3">
      <c r="A532" s="38" t="s">
        <v>234</v>
      </c>
      <c r="B532" s="39" t="s">
        <v>235</v>
      </c>
      <c r="C532" s="40" t="s">
        <v>27</v>
      </c>
      <c r="D532" s="40">
        <v>0</v>
      </c>
      <c r="E532" s="40" t="s">
        <v>25</v>
      </c>
      <c r="F532" s="41" t="s">
        <v>22</v>
      </c>
      <c r="G532" s="42">
        <v>6924.75</v>
      </c>
      <c r="H532" s="43">
        <f>IF(Inventory[[#This Row],[Premium?]]="Y",Inventory[[#This Row],[Cost Price]]*1.25,Inventory[[#This Row],[Cost Price]]*1.18)</f>
        <v>8171.2049999999999</v>
      </c>
      <c r="I532" s="43" t="b">
        <f>Inventory[[#This Row],[Num In Stock]]&lt;$S$5</f>
        <v>1</v>
      </c>
      <c r="J532" s="43" t="str">
        <f>IF(Inventory[[#This Row],[Num In Stock]]&lt;$S$5,"YES","NO")</f>
        <v>YES</v>
      </c>
      <c r="K532" s="44" t="b">
        <f>AND(Inventory[[#This Row],[Num In Stock]]&lt;$S$5,Inventory[[#This Row],[On Backorder]]&lt;&gt;"Y")</f>
        <v>0</v>
      </c>
      <c r="L532" s="44" t="str">
        <f>IF(Inventory[[#This Row],[Num In Stock]]&lt;$S$5,IF(Inventory[[#This Row],[On Backorder]]="Y","","YES"),"")</f>
        <v/>
      </c>
      <c r="M532" s="44" cm="1">
        <f t="array" ref="M532">_xlfn.IFS(Inventory[[#This Row],[Category]]=$Q$9,$R$9,Inventory[[#This Row],[Category]]=$Q$10,$R$10,Inventory[[#This Row],[Category]]=$Q$11,$R$11,Inventory[[#This Row],[Category]]=$Q$12,$R$12)</f>
        <v>15</v>
      </c>
      <c r="N532" s="44">
        <f>INDEX($Q$9:$R$12,MATCH(Inventory[[#This Row],[Category]],$Q$9:$Q$12,0),2)</f>
        <v>15</v>
      </c>
      <c r="O532" s="45">
        <f>_xlfn.XLOOKUP(Inventory[[#This Row],[Category]],$Q$9:$Q$12,$R$9:$R$12,,0)</f>
        <v>15</v>
      </c>
      <c r="P532" s="34" t="b">
        <f t="shared" si="8"/>
        <v>1</v>
      </c>
      <c r="Q532" s="37"/>
      <c r="R532" s="48"/>
      <c r="S532" s="37"/>
      <c r="U532" s="34"/>
      <c r="V532" s="37"/>
      <c r="AF532" s="46">
        <v>32995</v>
      </c>
    </row>
    <row r="533" spans="1:32" x14ac:dyDescent="0.3">
      <c r="A533" s="55" t="s">
        <v>650</v>
      </c>
      <c r="B533" s="54" t="s">
        <v>651</v>
      </c>
      <c r="C533" s="40" t="s">
        <v>29</v>
      </c>
      <c r="D533" s="40">
        <v>24</v>
      </c>
      <c r="E533" s="40" t="s">
        <v>22</v>
      </c>
      <c r="F533" s="41" t="s">
        <v>25</v>
      </c>
      <c r="G533" s="42">
        <v>69.55</v>
      </c>
      <c r="H533" s="43">
        <f>IF(Inventory[[#This Row],[Premium?]]="Y",Inventory[[#This Row],[Cost Price]]*1.25,Inventory[[#This Row],[Cost Price]]*1.18)</f>
        <v>86.9375</v>
      </c>
      <c r="I533" s="43" t="b">
        <f>Inventory[[#This Row],[Num In Stock]]&lt;$S$5</f>
        <v>0</v>
      </c>
      <c r="J533" s="43" t="str">
        <f>IF(Inventory[[#This Row],[Num In Stock]]&lt;$S$5,"YES","NO")</f>
        <v>NO</v>
      </c>
      <c r="K533" s="44" t="b">
        <f>AND(Inventory[[#This Row],[Num In Stock]]&lt;$S$5,Inventory[[#This Row],[On Backorder]]&lt;&gt;"Y")</f>
        <v>0</v>
      </c>
      <c r="L533" s="44" t="str">
        <f>IF(Inventory[[#This Row],[Num In Stock]]&lt;$S$5,IF(Inventory[[#This Row],[On Backorder]]="Y","","YES"),"")</f>
        <v/>
      </c>
      <c r="M533" s="44" cm="1">
        <f t="array" ref="M533">_xlfn.IFS(Inventory[[#This Row],[Category]]=$Q$9,$R$9,Inventory[[#This Row],[Category]]=$Q$10,$R$10,Inventory[[#This Row],[Category]]=$Q$11,$R$11,Inventory[[#This Row],[Category]]=$Q$12,$R$12)</f>
        <v>35</v>
      </c>
      <c r="N533" s="44">
        <f>INDEX($Q$9:$R$12,MATCH(Inventory[[#This Row],[Category]],$Q$9:$Q$12,0),2)</f>
        <v>35</v>
      </c>
      <c r="O533" s="45">
        <f>_xlfn.XLOOKUP(Inventory[[#This Row],[Category]],$Q$9:$Q$12,$R$9:$R$12,,0)</f>
        <v>35</v>
      </c>
      <c r="P533" s="34" t="b">
        <f t="shared" si="8"/>
        <v>1</v>
      </c>
      <c r="Q533" s="37"/>
      <c r="R533" s="48"/>
      <c r="S533" s="37"/>
      <c r="U533" s="34"/>
      <c r="V533" s="37"/>
      <c r="AF533" s="46">
        <v>32995</v>
      </c>
    </row>
    <row r="534" spans="1:32" x14ac:dyDescent="0.3">
      <c r="A534" s="38" t="s">
        <v>222</v>
      </c>
      <c r="B534" s="39" t="s">
        <v>223</v>
      </c>
      <c r="C534" s="40" t="s">
        <v>28</v>
      </c>
      <c r="D534" s="40">
        <v>6</v>
      </c>
      <c r="E534" s="40" t="s">
        <v>22</v>
      </c>
      <c r="F534" s="41" t="s">
        <v>25</v>
      </c>
      <c r="G534" s="42">
        <v>3998.8</v>
      </c>
      <c r="H534" s="43">
        <f>IF(Inventory[[#This Row],[Premium?]]="Y",Inventory[[#This Row],[Cost Price]]*1.25,Inventory[[#This Row],[Cost Price]]*1.18)</f>
        <v>4998.5</v>
      </c>
      <c r="I534" s="43" t="b">
        <f>Inventory[[#This Row],[Num In Stock]]&lt;$S$5</f>
        <v>1</v>
      </c>
      <c r="J534" s="43" t="str">
        <f>IF(Inventory[[#This Row],[Num In Stock]]&lt;$S$5,"YES","NO")</f>
        <v>YES</v>
      </c>
      <c r="K534" s="44" t="b">
        <f>AND(Inventory[[#This Row],[Num In Stock]]&lt;$S$5,Inventory[[#This Row],[On Backorder]]&lt;&gt;"Y")</f>
        <v>1</v>
      </c>
      <c r="L534" s="44" t="str">
        <f>IF(Inventory[[#This Row],[Num In Stock]]&lt;$S$5,IF(Inventory[[#This Row],[On Backorder]]="Y","","YES"),"")</f>
        <v>YES</v>
      </c>
      <c r="M534" s="44" cm="1">
        <f t="array" ref="M534">_xlfn.IFS(Inventory[[#This Row],[Category]]=$Q$9,$R$9,Inventory[[#This Row],[Category]]=$Q$10,$R$10,Inventory[[#This Row],[Category]]=$Q$11,$R$11,Inventory[[#This Row],[Category]]=$Q$12,$R$12)</f>
        <v>25</v>
      </c>
      <c r="N534" s="44">
        <f>INDEX($Q$9:$R$12,MATCH(Inventory[[#This Row],[Category]],$Q$9:$Q$12,0),2)</f>
        <v>25</v>
      </c>
      <c r="O534" s="45">
        <f>_xlfn.XLOOKUP(Inventory[[#This Row],[Category]],$Q$9:$Q$12,$R$9:$R$12,,0)</f>
        <v>25</v>
      </c>
      <c r="P534" s="34" t="b">
        <f t="shared" si="8"/>
        <v>1</v>
      </c>
      <c r="Q534" s="37"/>
      <c r="R534" s="48"/>
      <c r="S534" s="37"/>
      <c r="U534" s="34"/>
      <c r="V534" s="37"/>
      <c r="AF534" s="46">
        <v>32995</v>
      </c>
    </row>
    <row r="535" spans="1:32" x14ac:dyDescent="0.3">
      <c r="A535" s="38" t="s">
        <v>750</v>
      </c>
      <c r="B535" s="54" t="s">
        <v>751</v>
      </c>
      <c r="C535" s="40" t="s">
        <v>27</v>
      </c>
      <c r="D535" s="40">
        <v>31</v>
      </c>
      <c r="E535" s="40" t="s">
        <v>22</v>
      </c>
      <c r="F535" s="41" t="s">
        <v>22</v>
      </c>
      <c r="G535" s="42">
        <v>6792.85</v>
      </c>
      <c r="H535" s="43">
        <f>IF(Inventory[[#This Row],[Premium?]]="Y",Inventory[[#This Row],[Cost Price]]*1.25,Inventory[[#This Row],[Cost Price]]*1.18)</f>
        <v>8015.5630000000001</v>
      </c>
      <c r="I535" s="43" t="b">
        <f>Inventory[[#This Row],[Num In Stock]]&lt;$S$5</f>
        <v>0</v>
      </c>
      <c r="J535" s="43" t="str">
        <f>IF(Inventory[[#This Row],[Num In Stock]]&lt;$S$5,"YES","NO")</f>
        <v>NO</v>
      </c>
      <c r="K535" s="44" t="b">
        <f>AND(Inventory[[#This Row],[Num In Stock]]&lt;$S$5,Inventory[[#This Row],[On Backorder]]&lt;&gt;"Y")</f>
        <v>0</v>
      </c>
      <c r="L535" s="44" t="str">
        <f>IF(Inventory[[#This Row],[Num In Stock]]&lt;$S$5,IF(Inventory[[#This Row],[On Backorder]]="Y","","YES"),"")</f>
        <v/>
      </c>
      <c r="M535" s="44" cm="1">
        <f t="array" ref="M535">_xlfn.IFS(Inventory[[#This Row],[Category]]=$Q$9,$R$9,Inventory[[#This Row],[Category]]=$Q$10,$R$10,Inventory[[#This Row],[Category]]=$Q$11,$R$11,Inventory[[#This Row],[Category]]=$Q$12,$R$12)</f>
        <v>15</v>
      </c>
      <c r="N535" s="44">
        <f>INDEX($Q$9:$R$12,MATCH(Inventory[[#This Row],[Category]],$Q$9:$Q$12,0),2)</f>
        <v>15</v>
      </c>
      <c r="O535" s="45">
        <f>_xlfn.XLOOKUP(Inventory[[#This Row],[Category]],$Q$9:$Q$12,$R$9:$R$12,,0)</f>
        <v>15</v>
      </c>
      <c r="P535" s="34" t="b">
        <f t="shared" si="8"/>
        <v>1</v>
      </c>
      <c r="Q535" s="37"/>
      <c r="R535" s="48"/>
      <c r="S535" s="37"/>
      <c r="U535" s="34"/>
      <c r="V535" s="37"/>
      <c r="AF535" s="46">
        <v>32995</v>
      </c>
    </row>
    <row r="536" spans="1:32" x14ac:dyDescent="0.3">
      <c r="A536" s="38" t="s">
        <v>414</v>
      </c>
      <c r="B536" s="39" t="s">
        <v>415</v>
      </c>
      <c r="C536" s="40" t="s">
        <v>29</v>
      </c>
      <c r="D536" s="40">
        <v>5</v>
      </c>
      <c r="E536" s="40" t="s">
        <v>25</v>
      </c>
      <c r="F536" s="41" t="s">
        <v>25</v>
      </c>
      <c r="G536" s="42">
        <v>91.52</v>
      </c>
      <c r="H536" s="43">
        <f>IF(Inventory[[#This Row],[Premium?]]="Y",Inventory[[#This Row],[Cost Price]]*1.25,Inventory[[#This Row],[Cost Price]]*1.18)</f>
        <v>114.39999999999999</v>
      </c>
      <c r="I536" s="43" t="b">
        <f>Inventory[[#This Row],[Num In Stock]]&lt;$S$5</f>
        <v>1</v>
      </c>
      <c r="J536" s="43" t="str">
        <f>IF(Inventory[[#This Row],[Num In Stock]]&lt;$S$5,"YES","NO")</f>
        <v>YES</v>
      </c>
      <c r="K536" s="44" t="b">
        <f>AND(Inventory[[#This Row],[Num In Stock]]&lt;$S$5,Inventory[[#This Row],[On Backorder]]&lt;&gt;"Y")</f>
        <v>0</v>
      </c>
      <c r="L536" s="44" t="str">
        <f>IF(Inventory[[#This Row],[Num In Stock]]&lt;$S$5,IF(Inventory[[#This Row],[On Backorder]]="Y","","YES"),"")</f>
        <v/>
      </c>
      <c r="M536" s="44" cm="1">
        <f t="array" ref="M536">_xlfn.IFS(Inventory[[#This Row],[Category]]=$Q$9,$R$9,Inventory[[#This Row],[Category]]=$Q$10,$R$10,Inventory[[#This Row],[Category]]=$Q$11,$R$11,Inventory[[#This Row],[Category]]=$Q$12,$R$12)</f>
        <v>35</v>
      </c>
      <c r="N536" s="44">
        <f>INDEX($Q$9:$R$12,MATCH(Inventory[[#This Row],[Category]],$Q$9:$Q$12,0),2)</f>
        <v>35</v>
      </c>
      <c r="O536" s="45">
        <f>_xlfn.XLOOKUP(Inventory[[#This Row],[Category]],$Q$9:$Q$12,$R$9:$R$12,,0)</f>
        <v>35</v>
      </c>
      <c r="P536" s="34" t="b">
        <f t="shared" si="8"/>
        <v>1</v>
      </c>
      <c r="Q536" s="37"/>
      <c r="R536" s="48"/>
      <c r="S536" s="37"/>
      <c r="U536" s="34"/>
      <c r="V536" s="37"/>
      <c r="AF536" s="46">
        <v>32995</v>
      </c>
    </row>
    <row r="537" spans="1:32" x14ac:dyDescent="0.3">
      <c r="A537" s="55" t="s">
        <v>652</v>
      </c>
      <c r="B537" s="54" t="s">
        <v>653</v>
      </c>
      <c r="C537" s="40" t="s">
        <v>29</v>
      </c>
      <c r="D537" s="40">
        <v>9</v>
      </c>
      <c r="E537" s="40" t="s">
        <v>22</v>
      </c>
      <c r="F537" s="41" t="s">
        <v>25</v>
      </c>
      <c r="G537" s="42">
        <v>108.15</v>
      </c>
      <c r="H537" s="43">
        <f>IF(Inventory[[#This Row],[Premium?]]="Y",Inventory[[#This Row],[Cost Price]]*1.25,Inventory[[#This Row],[Cost Price]]*1.18)</f>
        <v>135.1875</v>
      </c>
      <c r="I537" s="43" t="b">
        <f>Inventory[[#This Row],[Num In Stock]]&lt;$S$5</f>
        <v>1</v>
      </c>
      <c r="J537" s="43" t="str">
        <f>IF(Inventory[[#This Row],[Num In Stock]]&lt;$S$5,"YES","NO")</f>
        <v>YES</v>
      </c>
      <c r="K537" s="44" t="b">
        <f>AND(Inventory[[#This Row],[Num In Stock]]&lt;$S$5,Inventory[[#This Row],[On Backorder]]&lt;&gt;"Y")</f>
        <v>1</v>
      </c>
      <c r="L537" s="44" t="str">
        <f>IF(Inventory[[#This Row],[Num In Stock]]&lt;$S$5,IF(Inventory[[#This Row],[On Backorder]]="Y","","YES"),"")</f>
        <v>YES</v>
      </c>
      <c r="M537" s="44" cm="1">
        <f t="array" ref="M537">_xlfn.IFS(Inventory[[#This Row],[Category]]=$Q$9,$R$9,Inventory[[#This Row],[Category]]=$Q$10,$R$10,Inventory[[#This Row],[Category]]=$Q$11,$R$11,Inventory[[#This Row],[Category]]=$Q$12,$R$12)</f>
        <v>35</v>
      </c>
      <c r="N537" s="44">
        <f>INDEX($Q$9:$R$12,MATCH(Inventory[[#This Row],[Category]],$Q$9:$Q$12,0),2)</f>
        <v>35</v>
      </c>
      <c r="O537" s="45">
        <f>_xlfn.XLOOKUP(Inventory[[#This Row],[Category]],$Q$9:$Q$12,$R$9:$R$12,,0)</f>
        <v>35</v>
      </c>
      <c r="P537" s="34" t="b">
        <f t="shared" si="8"/>
        <v>1</v>
      </c>
      <c r="Q537" s="37"/>
      <c r="R537" s="48"/>
      <c r="S537" s="37"/>
      <c r="U537" s="34"/>
      <c r="V537" s="37"/>
      <c r="AF537" s="46">
        <v>32995</v>
      </c>
    </row>
    <row r="538" spans="1:32" x14ac:dyDescent="0.3">
      <c r="A538" s="55" t="s">
        <v>658</v>
      </c>
      <c r="B538" s="54" t="s">
        <v>659</v>
      </c>
      <c r="C538" s="40" t="s">
        <v>29</v>
      </c>
      <c r="D538" s="40">
        <v>6</v>
      </c>
      <c r="E538" s="40" t="s">
        <v>22</v>
      </c>
      <c r="F538" s="41" t="s">
        <v>25</v>
      </c>
      <c r="G538" s="42">
        <v>1171.6500000000001</v>
      </c>
      <c r="H538" s="43">
        <f>IF(Inventory[[#This Row],[Premium?]]="Y",Inventory[[#This Row],[Cost Price]]*1.25,Inventory[[#This Row],[Cost Price]]*1.18)</f>
        <v>1464.5625</v>
      </c>
      <c r="I538" s="43" t="b">
        <f>Inventory[[#This Row],[Num In Stock]]&lt;$S$5</f>
        <v>1</v>
      </c>
      <c r="J538" s="43" t="str">
        <f>IF(Inventory[[#This Row],[Num In Stock]]&lt;$S$5,"YES","NO")</f>
        <v>YES</v>
      </c>
      <c r="K538" s="44" t="b">
        <f>AND(Inventory[[#This Row],[Num In Stock]]&lt;$S$5,Inventory[[#This Row],[On Backorder]]&lt;&gt;"Y")</f>
        <v>1</v>
      </c>
      <c r="L538" s="44" t="str">
        <f>IF(Inventory[[#This Row],[Num In Stock]]&lt;$S$5,IF(Inventory[[#This Row],[On Backorder]]="Y","","YES"),"")</f>
        <v>YES</v>
      </c>
      <c r="M538" s="44" cm="1">
        <f t="array" ref="M538">_xlfn.IFS(Inventory[[#This Row],[Category]]=$Q$9,$R$9,Inventory[[#This Row],[Category]]=$Q$10,$R$10,Inventory[[#This Row],[Category]]=$Q$11,$R$11,Inventory[[#This Row],[Category]]=$Q$12,$R$12)</f>
        <v>35</v>
      </c>
      <c r="N538" s="44">
        <f>INDEX($Q$9:$R$12,MATCH(Inventory[[#This Row],[Category]],$Q$9:$Q$12,0),2)</f>
        <v>35</v>
      </c>
      <c r="O538" s="45">
        <f>_xlfn.XLOOKUP(Inventory[[#This Row],[Category]],$Q$9:$Q$12,$R$9:$R$12,,0)</f>
        <v>35</v>
      </c>
      <c r="P538" s="34" t="b">
        <f t="shared" si="8"/>
        <v>1</v>
      </c>
      <c r="Q538" s="37"/>
      <c r="R538" s="48"/>
      <c r="S538" s="37"/>
      <c r="U538" s="34"/>
      <c r="V538" s="37"/>
      <c r="AF538" s="46">
        <v>32995</v>
      </c>
    </row>
    <row r="539" spans="1:32" x14ac:dyDescent="0.3">
      <c r="A539" s="55" t="s">
        <v>656</v>
      </c>
      <c r="B539" s="54" t="s">
        <v>657</v>
      </c>
      <c r="C539" s="40" t="s">
        <v>29</v>
      </c>
      <c r="D539" s="40">
        <v>30</v>
      </c>
      <c r="E539" s="40" t="s">
        <v>22</v>
      </c>
      <c r="F539" s="41" t="s">
        <v>22</v>
      </c>
      <c r="G539" s="42">
        <v>144.44999999999999</v>
      </c>
      <c r="H539" s="43">
        <f>IF(Inventory[[#This Row],[Premium?]]="Y",Inventory[[#This Row],[Cost Price]]*1.25,Inventory[[#This Row],[Cost Price]]*1.18)</f>
        <v>170.45099999999996</v>
      </c>
      <c r="I539" s="43" t="b">
        <f>Inventory[[#This Row],[Num In Stock]]&lt;$S$5</f>
        <v>0</v>
      </c>
      <c r="J539" s="43" t="str">
        <f>IF(Inventory[[#This Row],[Num In Stock]]&lt;$S$5,"YES","NO")</f>
        <v>NO</v>
      </c>
      <c r="K539" s="44" t="b">
        <f>AND(Inventory[[#This Row],[Num In Stock]]&lt;$S$5,Inventory[[#This Row],[On Backorder]]&lt;&gt;"Y")</f>
        <v>0</v>
      </c>
      <c r="L539" s="44" t="str">
        <f>IF(Inventory[[#This Row],[Num In Stock]]&lt;$S$5,IF(Inventory[[#This Row],[On Backorder]]="Y","","YES"),"")</f>
        <v/>
      </c>
      <c r="M539" s="44" cm="1">
        <f t="array" ref="M539">_xlfn.IFS(Inventory[[#This Row],[Category]]=$Q$9,$R$9,Inventory[[#This Row],[Category]]=$Q$10,$R$10,Inventory[[#This Row],[Category]]=$Q$11,$R$11,Inventory[[#This Row],[Category]]=$Q$12,$R$12)</f>
        <v>35</v>
      </c>
      <c r="N539" s="44">
        <f>INDEX($Q$9:$R$12,MATCH(Inventory[[#This Row],[Category]],$Q$9:$Q$12,0),2)</f>
        <v>35</v>
      </c>
      <c r="O539" s="45">
        <f>_xlfn.XLOOKUP(Inventory[[#This Row],[Category]],$Q$9:$Q$12,$R$9:$R$12,,0)</f>
        <v>35</v>
      </c>
      <c r="P539" s="34" t="b">
        <f t="shared" si="8"/>
        <v>1</v>
      </c>
      <c r="Q539" s="37"/>
      <c r="R539" s="48"/>
      <c r="S539" s="37"/>
      <c r="U539" s="34"/>
      <c r="V539" s="37"/>
      <c r="AF539" s="46">
        <v>32995</v>
      </c>
    </row>
    <row r="540" spans="1:32" x14ac:dyDescent="0.3">
      <c r="A540" s="55" t="s">
        <v>654</v>
      </c>
      <c r="B540" s="54" t="s">
        <v>655</v>
      </c>
      <c r="C540" s="40" t="s">
        <v>29</v>
      </c>
      <c r="D540" s="40">
        <v>0</v>
      </c>
      <c r="E540" s="40" t="s">
        <v>25</v>
      </c>
      <c r="F540" s="41" t="s">
        <v>25</v>
      </c>
      <c r="G540" s="42">
        <v>1149.75</v>
      </c>
      <c r="H540" s="43">
        <f>IF(Inventory[[#This Row],[Premium?]]="Y",Inventory[[#This Row],[Cost Price]]*1.25,Inventory[[#This Row],[Cost Price]]*1.18)</f>
        <v>1437.1875</v>
      </c>
      <c r="I540" s="43" t="b">
        <f>Inventory[[#This Row],[Num In Stock]]&lt;$S$5</f>
        <v>1</v>
      </c>
      <c r="J540" s="43" t="str">
        <f>IF(Inventory[[#This Row],[Num In Stock]]&lt;$S$5,"YES","NO")</f>
        <v>YES</v>
      </c>
      <c r="K540" s="44" t="b">
        <f>AND(Inventory[[#This Row],[Num In Stock]]&lt;$S$5,Inventory[[#This Row],[On Backorder]]&lt;&gt;"Y")</f>
        <v>0</v>
      </c>
      <c r="L540" s="44" t="str">
        <f>IF(Inventory[[#This Row],[Num In Stock]]&lt;$S$5,IF(Inventory[[#This Row],[On Backorder]]="Y","","YES"),"")</f>
        <v/>
      </c>
      <c r="M540" s="44" cm="1">
        <f t="array" ref="M540">_xlfn.IFS(Inventory[[#This Row],[Category]]=$Q$9,$R$9,Inventory[[#This Row],[Category]]=$Q$10,$R$10,Inventory[[#This Row],[Category]]=$Q$11,$R$11,Inventory[[#This Row],[Category]]=$Q$12,$R$12)</f>
        <v>35</v>
      </c>
      <c r="N540" s="44">
        <f>INDEX($Q$9:$R$12,MATCH(Inventory[[#This Row],[Category]],$Q$9:$Q$12,0),2)</f>
        <v>35</v>
      </c>
      <c r="O540" s="45">
        <f>_xlfn.XLOOKUP(Inventory[[#This Row],[Category]],$Q$9:$Q$12,$R$9:$R$12,,0)</f>
        <v>35</v>
      </c>
      <c r="P540" s="34" t="b">
        <f t="shared" si="8"/>
        <v>1</v>
      </c>
      <c r="Q540" s="37"/>
      <c r="R540" s="48"/>
      <c r="S540" s="37"/>
      <c r="U540" s="34"/>
      <c r="V540" s="37"/>
      <c r="AF540" s="46">
        <v>32995</v>
      </c>
    </row>
    <row r="541" spans="1:32" x14ac:dyDescent="0.3">
      <c r="A541" s="38" t="s">
        <v>968</v>
      </c>
      <c r="B541" s="39" t="s">
        <v>969</v>
      </c>
      <c r="C541" s="40" t="s">
        <v>27</v>
      </c>
      <c r="D541" s="40">
        <v>12</v>
      </c>
      <c r="E541" s="40" t="s">
        <v>22</v>
      </c>
      <c r="F541" s="41" t="s">
        <v>25</v>
      </c>
      <c r="G541" s="42">
        <v>9146.7999999999993</v>
      </c>
      <c r="H541" s="43">
        <f>IF(Inventory[[#This Row],[Premium?]]="Y",Inventory[[#This Row],[Cost Price]]*1.25,Inventory[[#This Row],[Cost Price]]*1.18)</f>
        <v>11433.5</v>
      </c>
      <c r="I541" s="43" t="b">
        <f>Inventory[[#This Row],[Num In Stock]]&lt;$S$5</f>
        <v>0</v>
      </c>
      <c r="J541" s="43" t="str">
        <f>IF(Inventory[[#This Row],[Num In Stock]]&lt;$S$5,"YES","NO")</f>
        <v>NO</v>
      </c>
      <c r="K541" s="44" t="b">
        <f>AND(Inventory[[#This Row],[Num In Stock]]&lt;$S$5,Inventory[[#This Row],[On Backorder]]&lt;&gt;"Y")</f>
        <v>0</v>
      </c>
      <c r="L541" s="44" t="str">
        <f>IF(Inventory[[#This Row],[Num In Stock]]&lt;$S$5,IF(Inventory[[#This Row],[On Backorder]]="Y","","YES"),"")</f>
        <v/>
      </c>
      <c r="M541" s="44" cm="1">
        <f t="array" ref="M541">_xlfn.IFS(Inventory[[#This Row],[Category]]=$Q$9,$R$9,Inventory[[#This Row],[Category]]=$Q$10,$R$10,Inventory[[#This Row],[Category]]=$Q$11,$R$11,Inventory[[#This Row],[Category]]=$Q$12,$R$12)</f>
        <v>15</v>
      </c>
      <c r="N541" s="44">
        <f>INDEX($Q$9:$R$12,MATCH(Inventory[[#This Row],[Category]],$Q$9:$Q$12,0),2)</f>
        <v>15</v>
      </c>
      <c r="O541" s="45">
        <f>_xlfn.XLOOKUP(Inventory[[#This Row],[Category]],$Q$9:$Q$12,$R$9:$R$12,,0)</f>
        <v>15</v>
      </c>
      <c r="P541" s="34" t="b">
        <f t="shared" si="8"/>
        <v>1</v>
      </c>
      <c r="Q541" s="37"/>
      <c r="R541" s="48"/>
      <c r="S541" s="37"/>
      <c r="U541" s="34"/>
      <c r="V541" s="37"/>
      <c r="AF541" s="46">
        <v>32995</v>
      </c>
    </row>
    <row r="542" spans="1:32" x14ac:dyDescent="0.3">
      <c r="A542" s="38" t="s">
        <v>1058</v>
      </c>
      <c r="B542" s="39" t="s">
        <v>1059</v>
      </c>
      <c r="C542" s="40" t="s">
        <v>28</v>
      </c>
      <c r="D542" s="40">
        <v>3</v>
      </c>
      <c r="E542" s="40" t="s">
        <v>22</v>
      </c>
      <c r="F542" s="41" t="s">
        <v>22</v>
      </c>
      <c r="G542" s="42">
        <v>3972.9</v>
      </c>
      <c r="H542" s="43">
        <f>IF(Inventory[[#This Row],[Premium?]]="Y",Inventory[[#This Row],[Cost Price]]*1.25,Inventory[[#This Row],[Cost Price]]*1.18)</f>
        <v>4688.0219999999999</v>
      </c>
      <c r="I542" s="43" t="b">
        <f>Inventory[[#This Row],[Num In Stock]]&lt;$S$5</f>
        <v>1</v>
      </c>
      <c r="J542" s="43" t="str">
        <f>IF(Inventory[[#This Row],[Num In Stock]]&lt;$S$5,"YES","NO")</f>
        <v>YES</v>
      </c>
      <c r="K542" s="44" t="b">
        <f>AND(Inventory[[#This Row],[Num In Stock]]&lt;$S$5,Inventory[[#This Row],[On Backorder]]&lt;&gt;"Y")</f>
        <v>1</v>
      </c>
      <c r="L542" s="44" t="str">
        <f>IF(Inventory[[#This Row],[Num In Stock]]&lt;$S$5,IF(Inventory[[#This Row],[On Backorder]]="Y","","YES"),"")</f>
        <v>YES</v>
      </c>
      <c r="M542" s="44" cm="1">
        <f t="array" ref="M542">_xlfn.IFS(Inventory[[#This Row],[Category]]=$Q$9,$R$9,Inventory[[#This Row],[Category]]=$Q$10,$R$10,Inventory[[#This Row],[Category]]=$Q$11,$R$11,Inventory[[#This Row],[Category]]=$Q$12,$R$12)</f>
        <v>25</v>
      </c>
      <c r="N542" s="44">
        <f>INDEX($Q$9:$R$12,MATCH(Inventory[[#This Row],[Category]],$Q$9:$Q$12,0),2)</f>
        <v>25</v>
      </c>
      <c r="O542" s="45">
        <f>_xlfn.XLOOKUP(Inventory[[#This Row],[Category]],$Q$9:$Q$12,$R$9:$R$12,,0)</f>
        <v>25</v>
      </c>
      <c r="P542" s="34" t="b">
        <f t="shared" si="8"/>
        <v>1</v>
      </c>
      <c r="Q542" s="37"/>
      <c r="R542" s="48"/>
      <c r="S542" s="37"/>
      <c r="U542" s="34"/>
      <c r="V542" s="37"/>
      <c r="AF542" s="46">
        <v>32995</v>
      </c>
    </row>
    <row r="543" spans="1:32" x14ac:dyDescent="0.3">
      <c r="A543" s="38" t="s">
        <v>1030</v>
      </c>
      <c r="B543" s="39" t="s">
        <v>1031</v>
      </c>
      <c r="C543" s="40" t="s">
        <v>28</v>
      </c>
      <c r="D543" s="40">
        <v>0</v>
      </c>
      <c r="E543" s="40" t="s">
        <v>22</v>
      </c>
      <c r="F543" s="41" t="s">
        <v>22</v>
      </c>
      <c r="G543" s="42">
        <v>2054.4</v>
      </c>
      <c r="H543" s="43">
        <f>IF(Inventory[[#This Row],[Premium?]]="Y",Inventory[[#This Row],[Cost Price]]*1.25,Inventory[[#This Row],[Cost Price]]*1.18)</f>
        <v>2424.192</v>
      </c>
      <c r="I543" s="43" t="b">
        <f>Inventory[[#This Row],[Num In Stock]]&lt;$S$5</f>
        <v>1</v>
      </c>
      <c r="J543" s="43" t="str">
        <f>IF(Inventory[[#This Row],[Num In Stock]]&lt;$S$5,"YES","NO")</f>
        <v>YES</v>
      </c>
      <c r="K543" s="44" t="b">
        <f>AND(Inventory[[#This Row],[Num In Stock]]&lt;$S$5,Inventory[[#This Row],[On Backorder]]&lt;&gt;"Y")</f>
        <v>1</v>
      </c>
      <c r="L543" s="44" t="str">
        <f>IF(Inventory[[#This Row],[Num In Stock]]&lt;$S$5,IF(Inventory[[#This Row],[On Backorder]]="Y","","YES"),"")</f>
        <v>YES</v>
      </c>
      <c r="M543" s="44" cm="1">
        <f t="array" ref="M543">_xlfn.IFS(Inventory[[#This Row],[Category]]=$Q$9,$R$9,Inventory[[#This Row],[Category]]=$Q$10,$R$10,Inventory[[#This Row],[Category]]=$Q$11,$R$11,Inventory[[#This Row],[Category]]=$Q$12,$R$12)</f>
        <v>25</v>
      </c>
      <c r="N543" s="44">
        <f>INDEX($Q$9:$R$12,MATCH(Inventory[[#This Row],[Category]],$Q$9:$Q$12,0),2)</f>
        <v>25</v>
      </c>
      <c r="O543" s="45">
        <f>_xlfn.XLOOKUP(Inventory[[#This Row],[Category]],$Q$9:$Q$12,$R$9:$R$12,,0)</f>
        <v>25</v>
      </c>
      <c r="P543" s="34" t="b">
        <f t="shared" si="8"/>
        <v>1</v>
      </c>
      <c r="Q543" s="37"/>
      <c r="R543" s="48"/>
      <c r="S543" s="37"/>
      <c r="U543" s="34"/>
      <c r="V543" s="37"/>
      <c r="AF543" s="46">
        <v>32995</v>
      </c>
    </row>
    <row r="544" spans="1:32" x14ac:dyDescent="0.3">
      <c r="A544" s="38" t="s">
        <v>1032</v>
      </c>
      <c r="B544" s="39" t="s">
        <v>1033</v>
      </c>
      <c r="C544" s="40" t="s">
        <v>28</v>
      </c>
      <c r="D544" s="40">
        <v>0</v>
      </c>
      <c r="E544" s="40" t="s">
        <v>22</v>
      </c>
      <c r="F544" s="41" t="s">
        <v>25</v>
      </c>
      <c r="G544" s="42">
        <v>4060.65</v>
      </c>
      <c r="H544" s="43">
        <f>IF(Inventory[[#This Row],[Premium?]]="Y",Inventory[[#This Row],[Cost Price]]*1.25,Inventory[[#This Row],[Cost Price]]*1.18)</f>
        <v>5075.8125</v>
      </c>
      <c r="I544" s="43" t="b">
        <f>Inventory[[#This Row],[Num In Stock]]&lt;$S$5</f>
        <v>1</v>
      </c>
      <c r="J544" s="43" t="str">
        <f>IF(Inventory[[#This Row],[Num In Stock]]&lt;$S$5,"YES","NO")</f>
        <v>YES</v>
      </c>
      <c r="K544" s="44" t="b">
        <f>AND(Inventory[[#This Row],[Num In Stock]]&lt;$S$5,Inventory[[#This Row],[On Backorder]]&lt;&gt;"Y")</f>
        <v>1</v>
      </c>
      <c r="L544" s="44" t="str">
        <f>IF(Inventory[[#This Row],[Num In Stock]]&lt;$S$5,IF(Inventory[[#This Row],[On Backorder]]="Y","","YES"),"")</f>
        <v>YES</v>
      </c>
      <c r="M544" s="44" cm="1">
        <f t="array" ref="M544">_xlfn.IFS(Inventory[[#This Row],[Category]]=$Q$9,$R$9,Inventory[[#This Row],[Category]]=$Q$10,$R$10,Inventory[[#This Row],[Category]]=$Q$11,$R$11,Inventory[[#This Row],[Category]]=$Q$12,$R$12)</f>
        <v>25</v>
      </c>
      <c r="N544" s="44">
        <f>INDEX($Q$9:$R$12,MATCH(Inventory[[#This Row],[Category]],$Q$9:$Q$12,0),2)</f>
        <v>25</v>
      </c>
      <c r="O544" s="45">
        <f>_xlfn.XLOOKUP(Inventory[[#This Row],[Category]],$Q$9:$Q$12,$R$9:$R$12,,0)</f>
        <v>25</v>
      </c>
      <c r="P544" s="34" t="b">
        <f t="shared" si="8"/>
        <v>1</v>
      </c>
      <c r="Q544" s="37"/>
      <c r="R544" s="48"/>
      <c r="S544" s="37"/>
      <c r="U544" s="34"/>
      <c r="V544" s="37"/>
      <c r="AF544" s="46">
        <v>32995</v>
      </c>
    </row>
    <row r="545" spans="1:32" x14ac:dyDescent="0.3">
      <c r="A545" s="55" t="s">
        <v>536</v>
      </c>
      <c r="B545" s="54" t="s">
        <v>537</v>
      </c>
      <c r="C545" s="40" t="s">
        <v>29</v>
      </c>
      <c r="D545" s="40">
        <v>8</v>
      </c>
      <c r="E545" s="40" t="s">
        <v>25</v>
      </c>
      <c r="F545" s="41" t="s">
        <v>22</v>
      </c>
      <c r="G545" s="42">
        <v>69.959999999999994</v>
      </c>
      <c r="H545" s="43">
        <f>IF(Inventory[[#This Row],[Premium?]]="Y",Inventory[[#This Row],[Cost Price]]*1.25,Inventory[[#This Row],[Cost Price]]*1.18)</f>
        <v>82.552799999999991</v>
      </c>
      <c r="I545" s="43" t="b">
        <f>Inventory[[#This Row],[Num In Stock]]&lt;$S$5</f>
        <v>1</v>
      </c>
      <c r="J545" s="43" t="str">
        <f>IF(Inventory[[#This Row],[Num In Stock]]&lt;$S$5,"YES","NO")</f>
        <v>YES</v>
      </c>
      <c r="K545" s="44" t="b">
        <f>AND(Inventory[[#This Row],[Num In Stock]]&lt;$S$5,Inventory[[#This Row],[On Backorder]]&lt;&gt;"Y")</f>
        <v>0</v>
      </c>
      <c r="L545" s="44" t="str">
        <f>IF(Inventory[[#This Row],[Num In Stock]]&lt;$S$5,IF(Inventory[[#This Row],[On Backorder]]="Y","","YES"),"")</f>
        <v/>
      </c>
      <c r="M545" s="44" cm="1">
        <f t="array" ref="M545">_xlfn.IFS(Inventory[[#This Row],[Category]]=$Q$9,$R$9,Inventory[[#This Row],[Category]]=$Q$10,$R$10,Inventory[[#This Row],[Category]]=$Q$11,$R$11,Inventory[[#This Row],[Category]]=$Q$12,$R$12)</f>
        <v>35</v>
      </c>
      <c r="N545" s="44">
        <f>INDEX($Q$9:$R$12,MATCH(Inventory[[#This Row],[Category]],$Q$9:$Q$12,0),2)</f>
        <v>35</v>
      </c>
      <c r="O545" s="45">
        <f>_xlfn.XLOOKUP(Inventory[[#This Row],[Category]],$Q$9:$Q$12,$R$9:$R$12,,0)</f>
        <v>35</v>
      </c>
      <c r="P545" s="34" t="b">
        <f t="shared" si="8"/>
        <v>1</v>
      </c>
      <c r="Q545" s="37"/>
      <c r="R545" s="48"/>
      <c r="S545" s="37"/>
      <c r="U545" s="34"/>
      <c r="V545" s="37"/>
      <c r="AF545" s="46">
        <v>32995</v>
      </c>
    </row>
    <row r="546" spans="1:32" x14ac:dyDescent="0.3">
      <c r="A546" s="38" t="s">
        <v>1118</v>
      </c>
      <c r="B546" s="39" t="s">
        <v>1119</v>
      </c>
      <c r="C546" s="40" t="s">
        <v>24</v>
      </c>
      <c r="D546" s="40">
        <v>3</v>
      </c>
      <c r="E546" s="40" t="s">
        <v>25</v>
      </c>
      <c r="F546" s="41" t="s">
        <v>22</v>
      </c>
      <c r="G546" s="42">
        <v>16989.849999999999</v>
      </c>
      <c r="H546" s="43">
        <f>IF(Inventory[[#This Row],[Premium?]]="Y",Inventory[[#This Row],[Cost Price]]*1.25,Inventory[[#This Row],[Cost Price]]*1.18)</f>
        <v>20048.022999999997</v>
      </c>
      <c r="I546" s="43" t="b">
        <f>Inventory[[#This Row],[Num In Stock]]&lt;$S$5</f>
        <v>1</v>
      </c>
      <c r="J546" s="43" t="str">
        <f>IF(Inventory[[#This Row],[Num In Stock]]&lt;$S$5,"YES","NO")</f>
        <v>YES</v>
      </c>
      <c r="K546" s="44" t="b">
        <f>AND(Inventory[[#This Row],[Num In Stock]]&lt;$S$5,Inventory[[#This Row],[On Backorder]]&lt;&gt;"Y")</f>
        <v>0</v>
      </c>
      <c r="L546" s="44" t="str">
        <f>IF(Inventory[[#This Row],[Num In Stock]]&lt;$S$5,IF(Inventory[[#This Row],[On Backorder]]="Y","","YES"),"")</f>
        <v/>
      </c>
      <c r="M546" s="44" cm="1">
        <f t="array" ref="M546">_xlfn.IFS(Inventory[[#This Row],[Category]]=$Q$9,$R$9,Inventory[[#This Row],[Category]]=$Q$10,$R$10,Inventory[[#This Row],[Category]]=$Q$11,$R$11,Inventory[[#This Row],[Category]]=$Q$12,$R$12)</f>
        <v>10</v>
      </c>
      <c r="N546" s="44">
        <f>INDEX($Q$9:$R$12,MATCH(Inventory[[#This Row],[Category]],$Q$9:$Q$12,0),2)</f>
        <v>10</v>
      </c>
      <c r="O546" s="45">
        <f>_xlfn.XLOOKUP(Inventory[[#This Row],[Category]],$Q$9:$Q$12,$R$9:$R$12,,0)</f>
        <v>10</v>
      </c>
      <c r="P546" s="34" t="b">
        <f t="shared" si="8"/>
        <v>1</v>
      </c>
      <c r="Q546" s="37"/>
      <c r="R546" s="48"/>
      <c r="S546" s="37"/>
      <c r="U546" s="34"/>
      <c r="V546" s="37"/>
      <c r="AF546" s="46">
        <v>32995</v>
      </c>
    </row>
    <row r="547" spans="1:32" x14ac:dyDescent="0.3">
      <c r="A547" s="38" t="s">
        <v>1122</v>
      </c>
      <c r="B547" s="39" t="s">
        <v>1123</v>
      </c>
      <c r="C547" s="40" t="s">
        <v>24</v>
      </c>
      <c r="D547" s="40">
        <v>12</v>
      </c>
      <c r="E547" s="40" t="s">
        <v>22</v>
      </c>
      <c r="F547" s="41" t="s">
        <v>25</v>
      </c>
      <c r="G547" s="42">
        <v>22874.799999999999</v>
      </c>
      <c r="H547" s="43">
        <f>IF(Inventory[[#This Row],[Premium?]]="Y",Inventory[[#This Row],[Cost Price]]*1.25,Inventory[[#This Row],[Cost Price]]*1.18)</f>
        <v>28593.5</v>
      </c>
      <c r="I547" s="43" t="b">
        <f>Inventory[[#This Row],[Num In Stock]]&lt;$S$5</f>
        <v>0</v>
      </c>
      <c r="J547" s="43" t="str">
        <f>IF(Inventory[[#This Row],[Num In Stock]]&lt;$S$5,"YES","NO")</f>
        <v>NO</v>
      </c>
      <c r="K547" s="44" t="b">
        <f>AND(Inventory[[#This Row],[Num In Stock]]&lt;$S$5,Inventory[[#This Row],[On Backorder]]&lt;&gt;"Y")</f>
        <v>0</v>
      </c>
      <c r="L547" s="44" t="str">
        <f>IF(Inventory[[#This Row],[Num In Stock]]&lt;$S$5,IF(Inventory[[#This Row],[On Backorder]]="Y","","YES"),"")</f>
        <v/>
      </c>
      <c r="M547" s="44" cm="1">
        <f t="array" ref="M547">_xlfn.IFS(Inventory[[#This Row],[Category]]=$Q$9,$R$9,Inventory[[#This Row],[Category]]=$Q$10,$R$10,Inventory[[#This Row],[Category]]=$Q$11,$R$11,Inventory[[#This Row],[Category]]=$Q$12,$R$12)</f>
        <v>10</v>
      </c>
      <c r="N547" s="44">
        <f>INDEX($Q$9:$R$12,MATCH(Inventory[[#This Row],[Category]],$Q$9:$Q$12,0),2)</f>
        <v>10</v>
      </c>
      <c r="O547" s="45">
        <f>_xlfn.XLOOKUP(Inventory[[#This Row],[Category]],$Q$9:$Q$12,$R$9:$R$12,,0)</f>
        <v>10</v>
      </c>
      <c r="P547" s="34" t="b">
        <f t="shared" si="8"/>
        <v>1</v>
      </c>
      <c r="Q547" s="37"/>
      <c r="R547" s="48"/>
      <c r="S547" s="37"/>
      <c r="U547" s="34"/>
      <c r="V547" s="37"/>
      <c r="AF547" s="46">
        <v>32995</v>
      </c>
    </row>
    <row r="548" spans="1:32" x14ac:dyDescent="0.3">
      <c r="A548" s="38" t="s">
        <v>1100</v>
      </c>
      <c r="B548" s="39" t="s">
        <v>1101</v>
      </c>
      <c r="C548" s="40" t="s">
        <v>24</v>
      </c>
      <c r="D548" s="40">
        <v>0</v>
      </c>
      <c r="E548" s="40" t="s">
        <v>25</v>
      </c>
      <c r="F548" s="41" t="s">
        <v>22</v>
      </c>
      <c r="G548" s="42">
        <v>36954.75</v>
      </c>
      <c r="H548" s="43">
        <f>IF(Inventory[[#This Row],[Premium?]]="Y",Inventory[[#This Row],[Cost Price]]*1.25,Inventory[[#This Row],[Cost Price]]*1.18)</f>
        <v>43606.604999999996</v>
      </c>
      <c r="I548" s="43" t="b">
        <f>Inventory[[#This Row],[Num In Stock]]&lt;$S$5</f>
        <v>1</v>
      </c>
      <c r="J548" s="43" t="str">
        <f>IF(Inventory[[#This Row],[Num In Stock]]&lt;$S$5,"YES","NO")</f>
        <v>YES</v>
      </c>
      <c r="K548" s="44" t="b">
        <f>AND(Inventory[[#This Row],[Num In Stock]]&lt;$S$5,Inventory[[#This Row],[On Backorder]]&lt;&gt;"Y")</f>
        <v>0</v>
      </c>
      <c r="L548" s="44" t="str">
        <f>IF(Inventory[[#This Row],[Num In Stock]]&lt;$S$5,IF(Inventory[[#This Row],[On Backorder]]="Y","","YES"),"")</f>
        <v/>
      </c>
      <c r="M548" s="44" cm="1">
        <f t="array" ref="M548">_xlfn.IFS(Inventory[[#This Row],[Category]]=$Q$9,$R$9,Inventory[[#This Row],[Category]]=$Q$10,$R$10,Inventory[[#This Row],[Category]]=$Q$11,$R$11,Inventory[[#This Row],[Category]]=$Q$12,$R$12)</f>
        <v>10</v>
      </c>
      <c r="N548" s="44">
        <f>INDEX($Q$9:$R$12,MATCH(Inventory[[#This Row],[Category]],$Q$9:$Q$12,0),2)</f>
        <v>10</v>
      </c>
      <c r="O548" s="45">
        <f>_xlfn.XLOOKUP(Inventory[[#This Row],[Category]],$Q$9:$Q$12,$R$9:$R$12,,0)</f>
        <v>10</v>
      </c>
      <c r="P548" s="34" t="b">
        <f t="shared" si="8"/>
        <v>1</v>
      </c>
      <c r="Q548" s="37"/>
      <c r="R548" s="48"/>
      <c r="S548" s="37"/>
      <c r="U548" s="34"/>
      <c r="V548" s="37"/>
      <c r="AF548" s="46">
        <v>32995</v>
      </c>
    </row>
    <row r="549" spans="1:32" x14ac:dyDescent="0.3">
      <c r="A549" s="38" t="s">
        <v>712</v>
      </c>
      <c r="B549" s="39" t="s">
        <v>713</v>
      </c>
      <c r="C549" s="40" t="s">
        <v>24</v>
      </c>
      <c r="D549" s="40">
        <v>9</v>
      </c>
      <c r="E549" s="40" t="s">
        <v>22</v>
      </c>
      <c r="F549" s="41" t="s">
        <v>22</v>
      </c>
      <c r="G549" s="42">
        <v>31773.65</v>
      </c>
      <c r="H549" s="43">
        <f>IF(Inventory[[#This Row],[Premium?]]="Y",Inventory[[#This Row],[Cost Price]]*1.25,Inventory[[#This Row],[Cost Price]]*1.18)</f>
        <v>37492.906999999999</v>
      </c>
      <c r="I549" s="43" t="b">
        <f>Inventory[[#This Row],[Num In Stock]]&lt;$S$5</f>
        <v>1</v>
      </c>
      <c r="J549" s="43" t="str">
        <f>IF(Inventory[[#This Row],[Num In Stock]]&lt;$S$5,"YES","NO")</f>
        <v>YES</v>
      </c>
      <c r="K549" s="44" t="b">
        <f>AND(Inventory[[#This Row],[Num In Stock]]&lt;$S$5,Inventory[[#This Row],[On Backorder]]&lt;&gt;"Y")</f>
        <v>1</v>
      </c>
      <c r="L549" s="44" t="str">
        <f>IF(Inventory[[#This Row],[Num In Stock]]&lt;$S$5,IF(Inventory[[#This Row],[On Backorder]]="Y","","YES"),"")</f>
        <v>YES</v>
      </c>
      <c r="M549" s="44" cm="1">
        <f t="array" ref="M549">_xlfn.IFS(Inventory[[#This Row],[Category]]=$Q$9,$R$9,Inventory[[#This Row],[Category]]=$Q$10,$R$10,Inventory[[#This Row],[Category]]=$Q$11,$R$11,Inventory[[#This Row],[Category]]=$Q$12,$R$12)</f>
        <v>10</v>
      </c>
      <c r="N549" s="44">
        <f>INDEX($Q$9:$R$12,MATCH(Inventory[[#This Row],[Category]],$Q$9:$Q$12,0),2)</f>
        <v>10</v>
      </c>
      <c r="O549" s="45">
        <f>_xlfn.XLOOKUP(Inventory[[#This Row],[Category]],$Q$9:$Q$12,$R$9:$R$12,,0)</f>
        <v>10</v>
      </c>
      <c r="P549" s="34" t="b">
        <f t="shared" si="8"/>
        <v>1</v>
      </c>
      <c r="Q549" s="37"/>
      <c r="R549" s="48"/>
      <c r="S549" s="37"/>
      <c r="U549" s="34"/>
      <c r="V549" s="37"/>
      <c r="AF549" s="46">
        <v>32995</v>
      </c>
    </row>
    <row r="550" spans="1:32" x14ac:dyDescent="0.3">
      <c r="A550" s="38" t="s">
        <v>1116</v>
      </c>
      <c r="B550" s="39" t="s">
        <v>1117</v>
      </c>
      <c r="C550" s="40" t="s">
        <v>24</v>
      </c>
      <c r="D550" s="40">
        <v>11</v>
      </c>
      <c r="E550" s="40" t="s">
        <v>22</v>
      </c>
      <c r="F550" s="41" t="s">
        <v>25</v>
      </c>
      <c r="G550" s="42">
        <v>18650.7</v>
      </c>
      <c r="H550" s="43">
        <f>IF(Inventory[[#This Row],[Premium?]]="Y",Inventory[[#This Row],[Cost Price]]*1.25,Inventory[[#This Row],[Cost Price]]*1.18)</f>
        <v>23313.375</v>
      </c>
      <c r="I550" s="43" t="b">
        <f>Inventory[[#This Row],[Num In Stock]]&lt;$S$5</f>
        <v>0</v>
      </c>
      <c r="J550" s="43" t="str">
        <f>IF(Inventory[[#This Row],[Num In Stock]]&lt;$S$5,"YES","NO")</f>
        <v>NO</v>
      </c>
      <c r="K550" s="44" t="b">
        <f>AND(Inventory[[#This Row],[Num In Stock]]&lt;$S$5,Inventory[[#This Row],[On Backorder]]&lt;&gt;"Y")</f>
        <v>0</v>
      </c>
      <c r="L550" s="44" t="str">
        <f>IF(Inventory[[#This Row],[Num In Stock]]&lt;$S$5,IF(Inventory[[#This Row],[On Backorder]]="Y","","YES"),"")</f>
        <v/>
      </c>
      <c r="M550" s="44" cm="1">
        <f t="array" ref="M550">_xlfn.IFS(Inventory[[#This Row],[Category]]=$Q$9,$R$9,Inventory[[#This Row],[Category]]=$Q$10,$R$10,Inventory[[#This Row],[Category]]=$Q$11,$R$11,Inventory[[#This Row],[Category]]=$Q$12,$R$12)</f>
        <v>10</v>
      </c>
      <c r="N550" s="44">
        <f>INDEX($Q$9:$R$12,MATCH(Inventory[[#This Row],[Category]],$Q$9:$Q$12,0),2)</f>
        <v>10</v>
      </c>
      <c r="O550" s="45">
        <f>_xlfn.XLOOKUP(Inventory[[#This Row],[Category]],$Q$9:$Q$12,$R$9:$R$12,,0)</f>
        <v>10</v>
      </c>
      <c r="P550" s="34" t="b">
        <f t="shared" si="8"/>
        <v>1</v>
      </c>
      <c r="Q550" s="37"/>
      <c r="R550" s="48"/>
      <c r="S550" s="37"/>
      <c r="U550" s="34"/>
      <c r="V550" s="37"/>
      <c r="AF550" s="46">
        <v>32995</v>
      </c>
    </row>
    <row r="551" spans="1:32" x14ac:dyDescent="0.3">
      <c r="A551" s="38" t="s">
        <v>1120</v>
      </c>
      <c r="B551" s="39" t="s">
        <v>1121</v>
      </c>
      <c r="C551" s="40" t="s">
        <v>24</v>
      </c>
      <c r="D551" s="40">
        <v>11</v>
      </c>
      <c r="E551" s="40" t="s">
        <v>22</v>
      </c>
      <c r="F551" s="41" t="s">
        <v>22</v>
      </c>
      <c r="G551" s="42">
        <v>26559.75</v>
      </c>
      <c r="H551" s="43">
        <f>IF(Inventory[[#This Row],[Premium?]]="Y",Inventory[[#This Row],[Cost Price]]*1.25,Inventory[[#This Row],[Cost Price]]*1.18)</f>
        <v>31340.504999999997</v>
      </c>
      <c r="I551" s="43" t="b">
        <f>Inventory[[#This Row],[Num In Stock]]&lt;$S$5</f>
        <v>0</v>
      </c>
      <c r="J551" s="43" t="str">
        <f>IF(Inventory[[#This Row],[Num In Stock]]&lt;$S$5,"YES","NO")</f>
        <v>NO</v>
      </c>
      <c r="K551" s="44" t="b">
        <f>AND(Inventory[[#This Row],[Num In Stock]]&lt;$S$5,Inventory[[#This Row],[On Backorder]]&lt;&gt;"Y")</f>
        <v>0</v>
      </c>
      <c r="L551" s="44" t="str">
        <f>IF(Inventory[[#This Row],[Num In Stock]]&lt;$S$5,IF(Inventory[[#This Row],[On Backorder]]="Y","","YES"),"")</f>
        <v/>
      </c>
      <c r="M551" s="44" cm="1">
        <f t="array" ref="M551">_xlfn.IFS(Inventory[[#This Row],[Category]]=$Q$9,$R$9,Inventory[[#This Row],[Category]]=$Q$10,$R$10,Inventory[[#This Row],[Category]]=$Q$11,$R$11,Inventory[[#This Row],[Category]]=$Q$12,$R$12)</f>
        <v>10</v>
      </c>
      <c r="N551" s="44">
        <f>INDEX($Q$9:$R$12,MATCH(Inventory[[#This Row],[Category]],$Q$9:$Q$12,0),2)</f>
        <v>10</v>
      </c>
      <c r="O551" s="45">
        <f>_xlfn.XLOOKUP(Inventory[[#This Row],[Category]],$Q$9:$Q$12,$R$9:$R$12,,0)</f>
        <v>10</v>
      </c>
      <c r="P551" s="34" t="b">
        <f t="shared" si="8"/>
        <v>1</v>
      </c>
      <c r="Q551" s="37"/>
      <c r="R551" s="48"/>
      <c r="S551" s="37"/>
      <c r="U551" s="34"/>
      <c r="V551" s="37"/>
      <c r="AF551" s="46">
        <v>13195</v>
      </c>
    </row>
    <row r="552" spans="1:32" x14ac:dyDescent="0.3">
      <c r="A552" s="38" t="s">
        <v>186</v>
      </c>
      <c r="B552" s="39" t="s">
        <v>187</v>
      </c>
      <c r="C552" s="40" t="s">
        <v>28</v>
      </c>
      <c r="D552" s="40">
        <v>9</v>
      </c>
      <c r="E552" s="40" t="s">
        <v>25</v>
      </c>
      <c r="F552" s="41" t="s">
        <v>22</v>
      </c>
      <c r="G552" s="42">
        <v>2937.15</v>
      </c>
      <c r="H552" s="43">
        <f>IF(Inventory[[#This Row],[Premium?]]="Y",Inventory[[#This Row],[Cost Price]]*1.25,Inventory[[#This Row],[Cost Price]]*1.18)</f>
        <v>3465.837</v>
      </c>
      <c r="I552" s="43" t="b">
        <f>Inventory[[#This Row],[Num In Stock]]&lt;$S$5</f>
        <v>1</v>
      </c>
      <c r="J552" s="43" t="str">
        <f>IF(Inventory[[#This Row],[Num In Stock]]&lt;$S$5,"YES","NO")</f>
        <v>YES</v>
      </c>
      <c r="K552" s="44" t="b">
        <f>AND(Inventory[[#This Row],[Num In Stock]]&lt;$S$5,Inventory[[#This Row],[On Backorder]]&lt;&gt;"Y")</f>
        <v>0</v>
      </c>
      <c r="L552" s="44" t="str">
        <f>IF(Inventory[[#This Row],[Num In Stock]]&lt;$S$5,IF(Inventory[[#This Row],[On Backorder]]="Y","","YES"),"")</f>
        <v/>
      </c>
      <c r="M552" s="44" cm="1">
        <f t="array" ref="M552">_xlfn.IFS(Inventory[[#This Row],[Category]]=$Q$9,$R$9,Inventory[[#This Row],[Category]]=$Q$10,$R$10,Inventory[[#This Row],[Category]]=$Q$11,$R$11,Inventory[[#This Row],[Category]]=$Q$12,$R$12)</f>
        <v>25</v>
      </c>
      <c r="N552" s="44">
        <f>INDEX($Q$9:$R$12,MATCH(Inventory[[#This Row],[Category]],$Q$9:$Q$12,0),2)</f>
        <v>25</v>
      </c>
      <c r="O552" s="45">
        <f>_xlfn.XLOOKUP(Inventory[[#This Row],[Category]],$Q$9:$Q$12,$R$9:$R$12,,0)</f>
        <v>25</v>
      </c>
      <c r="P552" s="34" t="b">
        <f t="shared" si="8"/>
        <v>1</v>
      </c>
      <c r="Q552" s="37"/>
      <c r="R552" s="48"/>
      <c r="S552" s="37"/>
      <c r="U552" s="34"/>
      <c r="V552" s="37"/>
      <c r="AF552" s="46">
        <v>7695</v>
      </c>
    </row>
    <row r="553" spans="1:32" x14ac:dyDescent="0.3">
      <c r="A553" s="34"/>
      <c r="B553" s="34"/>
      <c r="C553" s="34"/>
      <c r="D553" s="34"/>
      <c r="E553" s="34"/>
      <c r="F553" s="34"/>
      <c r="G553" s="34"/>
      <c r="K553" s="34"/>
      <c r="L553" s="34"/>
      <c r="M553" s="34"/>
      <c r="N553" s="34"/>
      <c r="O553" s="34"/>
      <c r="P553" s="34"/>
      <c r="Q553" s="37"/>
      <c r="R553" s="48"/>
      <c r="S553" s="37"/>
      <c r="U553" s="34"/>
      <c r="V553" s="37"/>
      <c r="AF553" s="46">
        <v>325</v>
      </c>
    </row>
    <row r="554" spans="1:32" x14ac:dyDescent="0.3">
      <c r="A554" s="34"/>
      <c r="B554" s="34"/>
      <c r="C554" s="34"/>
      <c r="D554" s="34"/>
      <c r="E554" s="34"/>
      <c r="F554" s="34"/>
      <c r="G554" s="34"/>
      <c r="K554" s="34"/>
      <c r="L554" s="34"/>
      <c r="M554" s="34"/>
      <c r="N554" s="34"/>
      <c r="O554" s="34"/>
      <c r="P554" s="34"/>
      <c r="Q554" s="37"/>
      <c r="R554" s="48"/>
      <c r="S554" s="37"/>
      <c r="U554" s="34"/>
      <c r="V554" s="37"/>
      <c r="AF554" s="46">
        <v>490</v>
      </c>
    </row>
    <row r="555" spans="1:32" x14ac:dyDescent="0.3">
      <c r="A555" s="34"/>
      <c r="B555" s="34"/>
      <c r="C555" s="34"/>
      <c r="D555" s="34"/>
      <c r="E555" s="34"/>
      <c r="F555" s="34"/>
      <c r="G555" s="34"/>
      <c r="K555" s="34"/>
      <c r="L555" s="34"/>
      <c r="M555" s="34"/>
      <c r="N555" s="34"/>
      <c r="O555" s="34"/>
      <c r="P555" s="34"/>
      <c r="Q555" s="37"/>
      <c r="R555" s="48"/>
      <c r="S555" s="37"/>
      <c r="U555" s="34"/>
      <c r="V555" s="37"/>
      <c r="AF555" s="46">
        <v>490</v>
      </c>
    </row>
    <row r="556" spans="1:32" x14ac:dyDescent="0.3">
      <c r="A556" s="34"/>
      <c r="B556" s="34"/>
      <c r="C556" s="34"/>
      <c r="D556" s="34"/>
      <c r="E556" s="34"/>
      <c r="F556" s="34"/>
      <c r="G556" s="34"/>
      <c r="K556" s="34"/>
      <c r="L556" s="34"/>
      <c r="M556" s="34"/>
      <c r="N556" s="34"/>
      <c r="O556" s="34"/>
      <c r="P556" s="34"/>
      <c r="Q556" s="37"/>
      <c r="R556" s="48"/>
      <c r="S556" s="37"/>
      <c r="U556" s="34"/>
      <c r="V556" s="37"/>
      <c r="AF556" s="46">
        <v>1095</v>
      </c>
    </row>
    <row r="557" spans="1:32" x14ac:dyDescent="0.3">
      <c r="A557" s="34"/>
      <c r="B557" s="34"/>
      <c r="C557" s="34"/>
      <c r="D557" s="34"/>
      <c r="E557" s="34"/>
      <c r="F557" s="34"/>
      <c r="G557" s="34"/>
      <c r="K557" s="34"/>
      <c r="L557" s="34"/>
      <c r="M557" s="34"/>
      <c r="N557" s="34"/>
      <c r="O557" s="34"/>
      <c r="P557" s="34"/>
      <c r="Q557" s="37"/>
      <c r="R557" s="48"/>
      <c r="S557" s="37"/>
      <c r="U557" s="34"/>
      <c r="V557" s="37"/>
      <c r="AF557" s="46">
        <v>4395</v>
      </c>
    </row>
    <row r="558" spans="1:32" x14ac:dyDescent="0.3">
      <c r="A558" s="34"/>
      <c r="B558" s="34"/>
      <c r="C558" s="34"/>
      <c r="D558" s="34"/>
      <c r="E558" s="34"/>
      <c r="F558" s="34"/>
      <c r="G558" s="34"/>
      <c r="K558" s="34"/>
      <c r="L558" s="34"/>
      <c r="M558" s="34"/>
      <c r="N558" s="34"/>
      <c r="O558" s="34"/>
      <c r="P558" s="34"/>
      <c r="Q558" s="37"/>
      <c r="R558" s="48"/>
      <c r="S558" s="37"/>
      <c r="U558" s="34"/>
      <c r="V558" s="37"/>
      <c r="AF558" s="46">
        <v>5495</v>
      </c>
    </row>
    <row r="559" spans="1:32" x14ac:dyDescent="0.3">
      <c r="A559" s="34"/>
      <c r="B559" s="34"/>
      <c r="C559" s="34"/>
      <c r="D559" s="34"/>
      <c r="E559" s="34"/>
      <c r="F559" s="34"/>
      <c r="G559" s="34"/>
      <c r="K559" s="34"/>
      <c r="L559" s="34"/>
      <c r="M559" s="34"/>
      <c r="N559" s="34"/>
      <c r="O559" s="34"/>
      <c r="P559" s="34"/>
      <c r="Q559" s="37"/>
      <c r="R559" s="48"/>
      <c r="S559" s="37"/>
      <c r="U559" s="34"/>
      <c r="V559" s="37"/>
      <c r="AF559" s="46">
        <v>5495</v>
      </c>
    </row>
    <row r="560" spans="1:32" x14ac:dyDescent="0.3">
      <c r="A560" s="34"/>
      <c r="B560" s="34"/>
      <c r="C560" s="34"/>
      <c r="D560" s="34"/>
      <c r="E560" s="34"/>
      <c r="F560" s="34"/>
      <c r="G560" s="34"/>
      <c r="K560" s="34"/>
      <c r="L560" s="34"/>
      <c r="M560" s="34"/>
      <c r="N560" s="34"/>
      <c r="O560" s="34"/>
      <c r="P560" s="34"/>
      <c r="Q560" s="37"/>
      <c r="R560" s="48"/>
      <c r="S560" s="37"/>
      <c r="U560" s="34"/>
      <c r="V560" s="37"/>
      <c r="AF560" s="46">
        <v>5495</v>
      </c>
    </row>
    <row r="561" spans="1:32" x14ac:dyDescent="0.3">
      <c r="A561" s="34"/>
      <c r="B561" s="34"/>
      <c r="C561" s="34"/>
      <c r="D561" s="34"/>
      <c r="E561" s="34"/>
      <c r="F561" s="34"/>
      <c r="G561" s="34"/>
      <c r="K561" s="34"/>
      <c r="L561" s="34"/>
      <c r="M561" s="34"/>
      <c r="N561" s="34"/>
      <c r="O561" s="34"/>
      <c r="P561" s="34"/>
      <c r="Q561" s="37"/>
      <c r="R561" s="48"/>
      <c r="S561" s="37"/>
      <c r="U561" s="34"/>
      <c r="V561" s="37"/>
      <c r="AF561" s="46">
        <v>5495</v>
      </c>
    </row>
    <row r="562" spans="1:32" x14ac:dyDescent="0.3">
      <c r="A562" s="34"/>
      <c r="B562" s="34"/>
      <c r="C562" s="34"/>
      <c r="D562" s="34"/>
      <c r="E562" s="34"/>
      <c r="F562" s="34"/>
      <c r="G562" s="34"/>
      <c r="K562" s="34"/>
      <c r="L562" s="34"/>
      <c r="M562" s="34"/>
      <c r="N562" s="34"/>
      <c r="O562" s="34"/>
      <c r="P562" s="34"/>
      <c r="Q562" s="37"/>
      <c r="R562" s="48"/>
      <c r="S562" s="37"/>
      <c r="U562" s="34"/>
      <c r="V562" s="37"/>
      <c r="AF562" s="46">
        <v>5495</v>
      </c>
    </row>
    <row r="563" spans="1:32" x14ac:dyDescent="0.3">
      <c r="A563" s="34"/>
      <c r="B563" s="34"/>
      <c r="C563" s="34"/>
      <c r="D563" s="34"/>
      <c r="E563" s="34"/>
      <c r="F563" s="34"/>
      <c r="G563" s="34"/>
      <c r="K563" s="34"/>
      <c r="L563" s="34"/>
      <c r="M563" s="34"/>
      <c r="N563" s="34"/>
      <c r="O563" s="34"/>
      <c r="P563" s="34"/>
      <c r="Q563" s="37"/>
      <c r="R563" s="48"/>
      <c r="S563" s="37"/>
      <c r="U563" s="34"/>
      <c r="V563" s="37"/>
      <c r="AF563" s="46">
        <v>5495</v>
      </c>
    </row>
    <row r="564" spans="1:32" x14ac:dyDescent="0.3">
      <c r="A564" s="34"/>
      <c r="B564" s="34"/>
      <c r="C564" s="34"/>
      <c r="D564" s="34"/>
      <c r="E564" s="34"/>
      <c r="F564" s="34"/>
      <c r="G564" s="34"/>
      <c r="K564" s="34"/>
      <c r="L564" s="34"/>
      <c r="M564" s="34"/>
      <c r="N564" s="34"/>
      <c r="O564" s="34"/>
      <c r="P564" s="34"/>
      <c r="Q564" s="37"/>
      <c r="R564" s="48"/>
      <c r="S564" s="37"/>
      <c r="U564" s="34"/>
      <c r="V564" s="37"/>
      <c r="AF564" s="46">
        <v>5495</v>
      </c>
    </row>
    <row r="565" spans="1:32" x14ac:dyDescent="0.3">
      <c r="A565" s="34"/>
      <c r="B565" s="34"/>
      <c r="C565" s="34"/>
      <c r="D565" s="34"/>
      <c r="E565" s="34"/>
      <c r="F565" s="34"/>
      <c r="G565" s="34"/>
      <c r="K565" s="34"/>
      <c r="L565" s="34"/>
      <c r="M565" s="34"/>
      <c r="N565" s="34"/>
      <c r="O565" s="34"/>
      <c r="P565" s="34"/>
      <c r="Q565" s="37"/>
      <c r="R565" s="48"/>
      <c r="S565" s="37"/>
      <c r="U565" s="34"/>
      <c r="V565" s="37"/>
      <c r="AF565" s="46">
        <v>5495</v>
      </c>
    </row>
    <row r="566" spans="1:32" x14ac:dyDescent="0.3">
      <c r="A566" s="34"/>
      <c r="B566" s="34"/>
      <c r="C566" s="34"/>
      <c r="D566" s="34"/>
      <c r="E566" s="34"/>
      <c r="F566" s="34"/>
      <c r="G566" s="34"/>
      <c r="K566" s="34"/>
      <c r="L566" s="34"/>
      <c r="M566" s="34"/>
      <c r="N566" s="34"/>
      <c r="O566" s="34"/>
      <c r="P566" s="34"/>
      <c r="Q566" s="37"/>
      <c r="R566" s="48"/>
      <c r="S566" s="37"/>
      <c r="U566" s="34"/>
      <c r="V566" s="37"/>
      <c r="AF566" s="46">
        <v>5495</v>
      </c>
    </row>
    <row r="567" spans="1:32" x14ac:dyDescent="0.3">
      <c r="A567" s="34"/>
      <c r="B567" s="34"/>
      <c r="C567" s="34"/>
      <c r="D567" s="34"/>
      <c r="E567" s="34"/>
      <c r="F567" s="34"/>
      <c r="G567" s="34"/>
      <c r="K567" s="34"/>
      <c r="L567" s="34"/>
      <c r="M567" s="34"/>
      <c r="N567" s="34"/>
      <c r="O567" s="34"/>
      <c r="P567" s="34"/>
      <c r="Q567" s="37"/>
      <c r="R567" s="48"/>
      <c r="S567" s="37"/>
      <c r="U567" s="34"/>
      <c r="V567" s="37"/>
      <c r="AF567" s="46">
        <v>39595</v>
      </c>
    </row>
    <row r="568" spans="1:32" x14ac:dyDescent="0.3">
      <c r="A568" s="34"/>
      <c r="B568" s="34"/>
      <c r="C568" s="34"/>
      <c r="D568" s="34"/>
      <c r="E568" s="34"/>
      <c r="F568" s="34"/>
      <c r="G568" s="34"/>
      <c r="K568" s="34"/>
      <c r="L568" s="34"/>
      <c r="M568" s="34"/>
      <c r="N568" s="34"/>
      <c r="O568" s="34"/>
      <c r="P568" s="34"/>
      <c r="Q568" s="37"/>
      <c r="R568" s="48"/>
      <c r="S568" s="37"/>
      <c r="U568" s="34"/>
      <c r="V568" s="37"/>
      <c r="AF568" s="46">
        <v>29695</v>
      </c>
    </row>
    <row r="569" spans="1:32" x14ac:dyDescent="0.3">
      <c r="A569" s="34"/>
      <c r="B569" s="34"/>
      <c r="C569" s="34"/>
      <c r="D569" s="34"/>
      <c r="E569" s="34"/>
      <c r="F569" s="34"/>
      <c r="G569" s="34"/>
      <c r="K569" s="34"/>
      <c r="L569" s="34"/>
      <c r="M569" s="34"/>
      <c r="N569" s="34"/>
      <c r="O569" s="34"/>
      <c r="P569" s="34"/>
      <c r="Q569" s="37"/>
      <c r="R569" s="48"/>
      <c r="S569" s="37"/>
      <c r="U569" s="34"/>
      <c r="V569" s="37"/>
      <c r="AF569" s="46">
        <v>19795</v>
      </c>
    </row>
    <row r="570" spans="1:32" x14ac:dyDescent="0.3">
      <c r="A570" s="34"/>
      <c r="B570" s="34"/>
      <c r="C570" s="34"/>
      <c r="D570" s="34"/>
      <c r="E570" s="34"/>
      <c r="F570" s="34"/>
      <c r="G570" s="34"/>
      <c r="K570" s="34"/>
      <c r="L570" s="34"/>
      <c r="M570" s="34"/>
      <c r="N570" s="34"/>
      <c r="O570" s="34"/>
      <c r="P570" s="34"/>
      <c r="Q570" s="37"/>
      <c r="R570" s="48"/>
      <c r="S570" s="37"/>
      <c r="U570" s="34"/>
      <c r="V570" s="37"/>
      <c r="AF570" s="46">
        <v>41795</v>
      </c>
    </row>
    <row r="571" spans="1:32" x14ac:dyDescent="0.3">
      <c r="A571" s="34"/>
      <c r="B571" s="34"/>
      <c r="C571" s="34"/>
      <c r="D571" s="34"/>
      <c r="E571" s="34"/>
      <c r="F571" s="34"/>
      <c r="G571" s="34"/>
      <c r="K571" s="34"/>
      <c r="L571" s="34"/>
      <c r="M571" s="34"/>
      <c r="N571" s="34"/>
      <c r="O571" s="34"/>
      <c r="P571" s="34"/>
      <c r="Q571" s="37"/>
      <c r="R571" s="48"/>
      <c r="S571" s="37"/>
      <c r="U571" s="34"/>
      <c r="V571" s="37"/>
      <c r="AF571" s="46">
        <v>31345</v>
      </c>
    </row>
    <row r="572" spans="1:32" x14ac:dyDescent="0.3">
      <c r="A572" s="34"/>
      <c r="B572" s="34"/>
      <c r="C572" s="34"/>
      <c r="D572" s="34"/>
      <c r="E572" s="34"/>
      <c r="F572" s="34"/>
      <c r="G572" s="34"/>
      <c r="K572" s="34"/>
      <c r="L572" s="34"/>
      <c r="M572" s="34"/>
      <c r="N572" s="34"/>
      <c r="O572" s="34"/>
      <c r="P572" s="34"/>
      <c r="Q572" s="37"/>
      <c r="R572" s="48"/>
      <c r="S572" s="37"/>
      <c r="U572" s="34"/>
      <c r="V572" s="37"/>
      <c r="AF572" s="46">
        <v>20895</v>
      </c>
    </row>
    <row r="573" spans="1:32" x14ac:dyDescent="0.3">
      <c r="A573" s="34"/>
      <c r="B573" s="34"/>
      <c r="C573" s="34"/>
      <c r="D573" s="34"/>
      <c r="E573" s="34"/>
      <c r="F573" s="34"/>
      <c r="G573" s="34"/>
      <c r="K573" s="34"/>
      <c r="L573" s="34"/>
      <c r="M573" s="34"/>
      <c r="N573" s="34"/>
      <c r="O573" s="34"/>
      <c r="P573" s="34"/>
      <c r="Q573" s="37"/>
      <c r="R573" s="48"/>
      <c r="S573" s="37"/>
      <c r="U573" s="34"/>
      <c r="V573" s="37"/>
      <c r="AF573" s="46">
        <v>8795</v>
      </c>
    </row>
    <row r="574" spans="1:32" x14ac:dyDescent="0.3">
      <c r="A574" s="34"/>
      <c r="B574" s="34"/>
      <c r="C574" s="34"/>
      <c r="D574" s="34"/>
      <c r="E574" s="34"/>
      <c r="F574" s="34"/>
      <c r="G574" s="34"/>
      <c r="K574" s="34"/>
      <c r="L574" s="34"/>
      <c r="M574" s="34"/>
      <c r="N574" s="34"/>
      <c r="O574" s="34"/>
      <c r="P574" s="34"/>
      <c r="Q574" s="37"/>
      <c r="R574" s="48"/>
      <c r="S574" s="37"/>
      <c r="U574" s="34"/>
      <c r="V574" s="37"/>
      <c r="AF574" s="46">
        <v>32995</v>
      </c>
    </row>
    <row r="575" spans="1:32" x14ac:dyDescent="0.3">
      <c r="A575" s="34"/>
      <c r="B575" s="34"/>
      <c r="C575" s="34"/>
      <c r="D575" s="34"/>
      <c r="E575" s="34"/>
      <c r="F575" s="34"/>
      <c r="G575" s="34"/>
      <c r="K575" s="34"/>
      <c r="L575" s="34"/>
      <c r="M575" s="34"/>
      <c r="N575" s="34"/>
      <c r="O575" s="34"/>
      <c r="P575" s="34"/>
      <c r="Q575" s="37"/>
      <c r="R575" s="48"/>
      <c r="S575" s="37"/>
      <c r="U575" s="34"/>
      <c r="V575" s="37"/>
      <c r="AF575" s="46">
        <v>21995</v>
      </c>
    </row>
    <row r="576" spans="1:32" x14ac:dyDescent="0.3">
      <c r="A576" s="34"/>
      <c r="B576" s="34"/>
      <c r="C576" s="34"/>
      <c r="D576" s="34"/>
      <c r="E576" s="34"/>
      <c r="F576" s="34"/>
      <c r="G576" s="34"/>
      <c r="K576" s="34"/>
      <c r="L576" s="34"/>
      <c r="M576" s="34"/>
      <c r="N576" s="34"/>
      <c r="O576" s="34"/>
      <c r="P576" s="34"/>
      <c r="Q576" s="37"/>
      <c r="R576" s="48"/>
      <c r="S576" s="37"/>
      <c r="U576" s="34"/>
      <c r="V576" s="37"/>
      <c r="AF576" s="46">
        <v>21995</v>
      </c>
    </row>
    <row r="577" spans="1:32" x14ac:dyDescent="0.3">
      <c r="A577" s="34"/>
      <c r="B577" s="34"/>
      <c r="C577" s="34"/>
      <c r="D577" s="34"/>
      <c r="E577" s="34"/>
      <c r="F577" s="34"/>
      <c r="G577" s="34"/>
      <c r="K577" s="34"/>
      <c r="L577" s="34"/>
      <c r="M577" s="34"/>
      <c r="N577" s="34"/>
      <c r="O577" s="34"/>
      <c r="P577" s="34"/>
      <c r="Q577" s="37"/>
      <c r="R577" s="48"/>
      <c r="S577" s="37"/>
      <c r="U577" s="34"/>
      <c r="V577" s="37"/>
      <c r="AF577" s="46">
        <v>21995</v>
      </c>
    </row>
    <row r="578" spans="1:32" x14ac:dyDescent="0.3">
      <c r="A578" s="34"/>
      <c r="B578" s="34"/>
      <c r="C578" s="34"/>
      <c r="D578" s="34"/>
      <c r="E578" s="34"/>
      <c r="F578" s="34"/>
      <c r="G578" s="34"/>
      <c r="K578" s="34"/>
      <c r="L578" s="34"/>
      <c r="M578" s="34"/>
      <c r="N578" s="34"/>
      <c r="O578" s="34"/>
      <c r="P578" s="34"/>
      <c r="Q578" s="37"/>
      <c r="R578" s="48"/>
      <c r="S578" s="37"/>
      <c r="U578" s="34"/>
      <c r="V578" s="37"/>
      <c r="AF578" s="46">
        <v>148495</v>
      </c>
    </row>
    <row r="579" spans="1:32" x14ac:dyDescent="0.3">
      <c r="A579" s="34"/>
      <c r="B579" s="34"/>
      <c r="C579" s="34"/>
      <c r="D579" s="34"/>
      <c r="E579" s="34"/>
      <c r="F579" s="34"/>
      <c r="G579" s="34"/>
      <c r="K579" s="34"/>
      <c r="L579" s="34"/>
      <c r="M579" s="34"/>
      <c r="N579" s="34"/>
      <c r="O579" s="34"/>
      <c r="P579" s="34"/>
      <c r="Q579" s="37"/>
      <c r="R579" s="48"/>
      <c r="S579" s="37"/>
      <c r="U579" s="34"/>
      <c r="V579" s="37"/>
      <c r="AF579" s="46">
        <v>98995</v>
      </c>
    </row>
    <row r="580" spans="1:32" x14ac:dyDescent="0.3">
      <c r="A580" s="34"/>
      <c r="B580" s="34"/>
      <c r="C580" s="34"/>
      <c r="D580" s="34"/>
      <c r="E580" s="34"/>
      <c r="F580" s="34"/>
      <c r="G580" s="34"/>
      <c r="K580" s="34"/>
      <c r="L580" s="34"/>
      <c r="M580" s="34"/>
      <c r="N580" s="34"/>
      <c r="O580" s="34"/>
      <c r="P580" s="34"/>
      <c r="Q580" s="37"/>
      <c r="R580" s="48"/>
      <c r="S580" s="37"/>
      <c r="U580" s="34"/>
      <c r="V580" s="37"/>
      <c r="AF580" s="46">
        <v>148495</v>
      </c>
    </row>
    <row r="581" spans="1:32" x14ac:dyDescent="0.3">
      <c r="A581" s="34"/>
      <c r="B581" s="34"/>
      <c r="C581" s="34"/>
      <c r="D581" s="34"/>
      <c r="E581" s="34"/>
      <c r="F581" s="34"/>
      <c r="G581" s="34"/>
      <c r="K581" s="34"/>
      <c r="L581" s="34"/>
      <c r="M581" s="34"/>
      <c r="N581" s="34"/>
      <c r="O581" s="34"/>
      <c r="P581" s="34"/>
      <c r="Q581" s="37"/>
      <c r="R581" s="48"/>
      <c r="S581" s="37"/>
      <c r="U581" s="34"/>
      <c r="V581" s="37"/>
      <c r="AF581" s="46">
        <v>98995</v>
      </c>
    </row>
    <row r="582" spans="1:32" x14ac:dyDescent="0.3">
      <c r="A582" s="34"/>
      <c r="B582" s="34"/>
      <c r="C582" s="34"/>
      <c r="D582" s="34"/>
      <c r="E582" s="34"/>
      <c r="F582" s="34"/>
      <c r="G582" s="34"/>
      <c r="K582" s="34"/>
      <c r="L582" s="34"/>
      <c r="M582" s="34"/>
      <c r="N582" s="34"/>
      <c r="O582" s="34"/>
      <c r="P582" s="34"/>
      <c r="Q582" s="37"/>
      <c r="R582" s="48"/>
      <c r="S582" s="37"/>
      <c r="U582" s="34"/>
      <c r="V582" s="37"/>
      <c r="AF582" s="46">
        <v>65995</v>
      </c>
    </row>
    <row r="583" spans="1:32" x14ac:dyDescent="0.3">
      <c r="A583" s="34"/>
      <c r="B583" s="34"/>
      <c r="C583" s="34"/>
      <c r="D583" s="34"/>
      <c r="E583" s="34"/>
      <c r="F583" s="34"/>
      <c r="G583" s="34"/>
      <c r="K583" s="34"/>
      <c r="L583" s="34"/>
      <c r="M583" s="34"/>
      <c r="N583" s="34"/>
      <c r="O583" s="34"/>
      <c r="P583" s="34"/>
      <c r="Q583" s="37"/>
      <c r="R583" s="48"/>
      <c r="S583" s="37"/>
      <c r="U583" s="34"/>
      <c r="V583" s="37"/>
      <c r="AF583" s="46">
        <v>10445</v>
      </c>
    </row>
    <row r="584" spans="1:32" x14ac:dyDescent="0.3">
      <c r="A584" s="34"/>
      <c r="B584" s="34"/>
      <c r="C584" s="34"/>
      <c r="D584" s="34"/>
      <c r="E584" s="34"/>
      <c r="F584" s="34"/>
      <c r="G584" s="34"/>
      <c r="K584" s="34"/>
      <c r="L584" s="34"/>
      <c r="M584" s="34"/>
      <c r="N584" s="34"/>
      <c r="O584" s="34"/>
      <c r="P584" s="34"/>
      <c r="Q584" s="37"/>
      <c r="R584" s="48"/>
      <c r="S584" s="37"/>
      <c r="U584" s="34"/>
      <c r="V584" s="37"/>
      <c r="AF584" s="46">
        <v>7145</v>
      </c>
    </row>
    <row r="585" spans="1:32" x14ac:dyDescent="0.3">
      <c r="A585" s="34"/>
      <c r="B585" s="34"/>
      <c r="C585" s="34"/>
      <c r="D585" s="34"/>
      <c r="E585" s="34"/>
      <c r="F585" s="34"/>
      <c r="G585" s="34"/>
      <c r="K585" s="34"/>
      <c r="L585" s="34"/>
      <c r="M585" s="34"/>
      <c r="N585" s="34"/>
      <c r="O585" s="34"/>
      <c r="P585" s="34"/>
      <c r="Q585" s="37"/>
      <c r="R585" s="48"/>
      <c r="S585" s="37"/>
      <c r="U585" s="34"/>
      <c r="V585" s="37"/>
      <c r="AF585" s="46">
        <v>5495</v>
      </c>
    </row>
    <row r="586" spans="1:32" x14ac:dyDescent="0.3">
      <c r="A586" s="34"/>
      <c r="B586" s="34"/>
      <c r="C586" s="34"/>
      <c r="D586" s="34"/>
      <c r="E586" s="34"/>
      <c r="F586" s="34"/>
      <c r="G586" s="34"/>
      <c r="K586" s="34"/>
      <c r="L586" s="34"/>
      <c r="M586" s="34"/>
      <c r="N586" s="34"/>
      <c r="O586" s="34"/>
      <c r="P586" s="34"/>
      <c r="Q586" s="37"/>
      <c r="R586" s="48"/>
      <c r="S586" s="37"/>
      <c r="U586" s="34"/>
      <c r="V586" s="37"/>
      <c r="AF586" s="46">
        <v>8245</v>
      </c>
    </row>
    <row r="587" spans="1:32" x14ac:dyDescent="0.3">
      <c r="A587" s="34"/>
      <c r="B587" s="34"/>
      <c r="C587" s="34"/>
      <c r="D587" s="34"/>
      <c r="E587" s="34"/>
      <c r="F587" s="34"/>
      <c r="G587" s="34"/>
      <c r="K587" s="34"/>
      <c r="L587" s="34"/>
      <c r="M587" s="34"/>
      <c r="N587" s="34"/>
      <c r="O587" s="34"/>
      <c r="P587" s="34"/>
      <c r="Q587" s="37"/>
      <c r="R587" s="48"/>
      <c r="S587" s="37"/>
      <c r="U587" s="34"/>
      <c r="V587" s="37"/>
      <c r="AF587" s="46">
        <v>3845</v>
      </c>
    </row>
    <row r="588" spans="1:32" x14ac:dyDescent="0.3">
      <c r="A588" s="34"/>
      <c r="B588" s="34"/>
      <c r="C588" s="34"/>
      <c r="D588" s="34"/>
      <c r="E588" s="34"/>
      <c r="F588" s="34"/>
      <c r="G588" s="34"/>
      <c r="K588" s="34"/>
      <c r="L588" s="34"/>
      <c r="M588" s="34"/>
      <c r="N588" s="34"/>
      <c r="O588" s="34"/>
      <c r="P588" s="34"/>
      <c r="Q588" s="37"/>
      <c r="R588" s="48"/>
      <c r="S588" s="37"/>
      <c r="U588" s="34"/>
      <c r="V588" s="37"/>
      <c r="AF588" s="46">
        <v>2195</v>
      </c>
    </row>
    <row r="589" spans="1:32" x14ac:dyDescent="0.3">
      <c r="A589" s="34"/>
      <c r="B589" s="34"/>
      <c r="C589" s="34"/>
      <c r="D589" s="34"/>
      <c r="E589" s="34"/>
      <c r="F589" s="34"/>
      <c r="G589" s="34"/>
      <c r="K589" s="34"/>
      <c r="L589" s="34"/>
      <c r="M589" s="34"/>
      <c r="N589" s="34"/>
      <c r="O589" s="34"/>
      <c r="P589" s="34"/>
      <c r="Q589" s="37"/>
      <c r="R589" s="48"/>
      <c r="S589" s="37"/>
      <c r="U589" s="34"/>
      <c r="V589" s="37"/>
      <c r="AF589" s="46">
        <v>2195</v>
      </c>
    </row>
    <row r="590" spans="1:32" x14ac:dyDescent="0.3">
      <c r="A590" s="34"/>
      <c r="B590" s="34"/>
      <c r="C590" s="34"/>
      <c r="D590" s="34"/>
      <c r="E590" s="34"/>
      <c r="F590" s="34"/>
      <c r="G590" s="34"/>
      <c r="K590" s="34"/>
      <c r="L590" s="34"/>
      <c r="M590" s="34"/>
      <c r="N590" s="34"/>
      <c r="O590" s="34"/>
      <c r="P590" s="34"/>
      <c r="Q590" s="37"/>
      <c r="R590" s="48"/>
      <c r="S590" s="37"/>
      <c r="U590" s="34"/>
      <c r="V590" s="37"/>
      <c r="AF590" s="46">
        <v>3295</v>
      </c>
    </row>
    <row r="591" spans="1:32" x14ac:dyDescent="0.3">
      <c r="A591" s="34"/>
      <c r="B591" s="34"/>
      <c r="C591" s="34"/>
      <c r="D591" s="34"/>
      <c r="E591" s="34"/>
      <c r="F591" s="34"/>
      <c r="G591" s="34"/>
      <c r="K591" s="34"/>
      <c r="L591" s="34"/>
      <c r="M591" s="34"/>
      <c r="N591" s="34"/>
      <c r="O591" s="34"/>
      <c r="P591" s="34"/>
      <c r="Q591" s="37"/>
      <c r="R591" s="48"/>
      <c r="S591" s="37"/>
      <c r="U591" s="34"/>
      <c r="V591" s="37"/>
      <c r="AF591" s="46">
        <v>3295</v>
      </c>
    </row>
    <row r="592" spans="1:32" x14ac:dyDescent="0.3">
      <c r="A592" s="34"/>
      <c r="B592" s="34"/>
      <c r="C592" s="34"/>
      <c r="D592" s="34"/>
      <c r="E592" s="34"/>
      <c r="F592" s="34"/>
      <c r="G592" s="34"/>
      <c r="K592" s="34"/>
      <c r="L592" s="34"/>
      <c r="M592" s="34"/>
      <c r="N592" s="34"/>
      <c r="O592" s="34"/>
      <c r="P592" s="34"/>
      <c r="Q592" s="37"/>
      <c r="R592" s="48"/>
      <c r="S592" s="37"/>
      <c r="U592" s="34"/>
      <c r="V592" s="37"/>
      <c r="AF592" s="46">
        <v>1095</v>
      </c>
    </row>
    <row r="593" spans="1:32" x14ac:dyDescent="0.3">
      <c r="A593" s="34"/>
      <c r="B593" s="34"/>
      <c r="C593" s="34"/>
      <c r="D593" s="34"/>
      <c r="E593" s="34"/>
      <c r="F593" s="34"/>
      <c r="G593" s="34"/>
      <c r="K593" s="34"/>
      <c r="L593" s="34"/>
      <c r="M593" s="34"/>
      <c r="N593" s="34"/>
      <c r="O593" s="34"/>
      <c r="P593" s="34"/>
      <c r="Q593" s="37"/>
      <c r="R593" s="48"/>
      <c r="S593" s="37"/>
      <c r="U593" s="34"/>
      <c r="V593" s="37"/>
      <c r="AF593" s="46">
        <v>1095</v>
      </c>
    </row>
    <row r="594" spans="1:32" x14ac:dyDescent="0.3">
      <c r="A594" s="34"/>
      <c r="B594" s="34"/>
      <c r="C594" s="34"/>
      <c r="D594" s="34"/>
      <c r="E594" s="34"/>
      <c r="F594" s="34"/>
      <c r="G594" s="34"/>
      <c r="K594" s="34"/>
      <c r="L594" s="34"/>
      <c r="M594" s="34"/>
      <c r="N594" s="34"/>
      <c r="O594" s="34"/>
      <c r="P594" s="34"/>
      <c r="Q594" s="37"/>
      <c r="R594" s="48"/>
      <c r="S594" s="37"/>
      <c r="U594" s="34"/>
      <c r="V594" s="37"/>
      <c r="AF594" s="46">
        <v>825</v>
      </c>
    </row>
    <row r="595" spans="1:32" x14ac:dyDescent="0.3">
      <c r="A595" s="34"/>
      <c r="B595" s="34"/>
      <c r="C595" s="34"/>
      <c r="D595" s="34"/>
      <c r="E595" s="34"/>
      <c r="F595" s="34"/>
      <c r="G595" s="34"/>
      <c r="K595" s="34"/>
      <c r="L595" s="34"/>
      <c r="M595" s="34"/>
      <c r="N595" s="34"/>
      <c r="O595" s="34"/>
      <c r="P595" s="34"/>
      <c r="Q595" s="37"/>
      <c r="R595" s="48"/>
      <c r="S595" s="37"/>
      <c r="U595" s="34"/>
      <c r="V595" s="37"/>
      <c r="AF595" s="46">
        <v>545</v>
      </c>
    </row>
    <row r="596" spans="1:32" x14ac:dyDescent="0.3">
      <c r="A596" s="34"/>
      <c r="B596" s="34"/>
      <c r="C596" s="34"/>
      <c r="D596" s="34"/>
      <c r="E596" s="34"/>
      <c r="F596" s="34"/>
      <c r="G596" s="34"/>
      <c r="K596" s="34"/>
      <c r="L596" s="34"/>
      <c r="M596" s="34"/>
      <c r="N596" s="34"/>
      <c r="O596" s="34"/>
      <c r="P596" s="34"/>
      <c r="Q596" s="37"/>
      <c r="R596" s="48"/>
      <c r="S596" s="37"/>
      <c r="U596" s="34"/>
      <c r="V596" s="37"/>
      <c r="AF596" s="46">
        <v>198</v>
      </c>
    </row>
    <row r="597" spans="1:32" x14ac:dyDescent="0.3">
      <c r="A597" s="34"/>
      <c r="B597" s="34"/>
      <c r="C597" s="34"/>
      <c r="D597" s="34"/>
      <c r="E597" s="34"/>
      <c r="F597" s="34"/>
      <c r="G597" s="34"/>
      <c r="K597" s="34"/>
      <c r="L597" s="34"/>
      <c r="M597" s="34"/>
      <c r="N597" s="34"/>
      <c r="O597" s="34"/>
      <c r="P597" s="34"/>
      <c r="Q597" s="37"/>
      <c r="R597" s="48"/>
      <c r="S597" s="37"/>
      <c r="U597" s="34"/>
      <c r="V597" s="37"/>
      <c r="AF597" s="46">
        <v>198</v>
      </c>
    </row>
    <row r="598" spans="1:32" x14ac:dyDescent="0.3">
      <c r="A598" s="34"/>
      <c r="B598" s="34"/>
      <c r="C598" s="34"/>
      <c r="D598" s="34"/>
      <c r="E598" s="34"/>
      <c r="F598" s="34"/>
      <c r="G598" s="34"/>
      <c r="K598" s="34"/>
      <c r="L598" s="34"/>
      <c r="M598" s="34"/>
      <c r="N598" s="34"/>
      <c r="O598" s="34"/>
      <c r="P598" s="34"/>
      <c r="Q598" s="37"/>
      <c r="R598" s="48"/>
      <c r="S598" s="37"/>
      <c r="U598" s="34"/>
      <c r="V598" s="37"/>
      <c r="AF598" s="46">
        <v>198</v>
      </c>
    </row>
    <row r="599" spans="1:32" x14ac:dyDescent="0.3">
      <c r="A599" s="34"/>
      <c r="B599" s="34"/>
      <c r="C599" s="34"/>
      <c r="D599" s="34"/>
      <c r="E599" s="34"/>
      <c r="F599" s="34"/>
      <c r="G599" s="34"/>
      <c r="K599" s="34"/>
      <c r="L599" s="34"/>
      <c r="M599" s="34"/>
      <c r="N599" s="34"/>
      <c r="O599" s="34"/>
      <c r="P599" s="34"/>
      <c r="Q599" s="37"/>
      <c r="R599" s="48"/>
      <c r="S599" s="37"/>
      <c r="U599" s="34"/>
      <c r="V599" s="37"/>
      <c r="AF599" s="46">
        <v>198</v>
      </c>
    </row>
    <row r="600" spans="1:32" x14ac:dyDescent="0.3">
      <c r="A600" s="34"/>
      <c r="B600" s="34"/>
      <c r="C600" s="34"/>
      <c r="D600" s="34"/>
      <c r="E600" s="34"/>
      <c r="F600" s="34"/>
      <c r="G600" s="34"/>
      <c r="K600" s="34"/>
      <c r="L600" s="34"/>
      <c r="M600" s="34"/>
      <c r="N600" s="34"/>
      <c r="O600" s="34"/>
      <c r="P600" s="34"/>
      <c r="Q600" s="37"/>
      <c r="R600" s="48"/>
      <c r="S600" s="37"/>
      <c r="U600" s="34"/>
      <c r="V600" s="37"/>
      <c r="AF600" s="46">
        <v>198</v>
      </c>
    </row>
    <row r="601" spans="1:32" x14ac:dyDescent="0.3">
      <c r="A601" s="34"/>
      <c r="B601" s="34"/>
      <c r="C601" s="34"/>
      <c r="D601" s="34"/>
      <c r="E601" s="34"/>
      <c r="F601" s="34"/>
      <c r="G601" s="34"/>
      <c r="K601" s="34"/>
      <c r="L601" s="34"/>
      <c r="M601" s="34"/>
      <c r="N601" s="34"/>
      <c r="O601" s="34"/>
      <c r="P601" s="34"/>
      <c r="Q601" s="37"/>
      <c r="R601" s="48"/>
      <c r="S601" s="37"/>
      <c r="U601" s="34"/>
      <c r="V601" s="37"/>
      <c r="AF601" s="46">
        <v>198</v>
      </c>
    </row>
    <row r="602" spans="1:32" x14ac:dyDescent="0.3">
      <c r="A602" s="34"/>
      <c r="B602" s="34"/>
      <c r="C602" s="34"/>
      <c r="D602" s="34"/>
      <c r="E602" s="34"/>
      <c r="F602" s="34"/>
      <c r="G602" s="34"/>
      <c r="K602" s="34"/>
      <c r="L602" s="34"/>
      <c r="M602" s="34"/>
      <c r="N602" s="34"/>
      <c r="O602" s="34"/>
      <c r="P602" s="34"/>
      <c r="Q602" s="37"/>
      <c r="R602" s="48"/>
      <c r="S602" s="37"/>
      <c r="U602" s="34"/>
      <c r="V602" s="37"/>
      <c r="AF602" s="46">
        <v>195</v>
      </c>
    </row>
    <row r="603" spans="1:32" x14ac:dyDescent="0.3">
      <c r="A603" s="34"/>
      <c r="B603" s="34"/>
      <c r="C603" s="34"/>
      <c r="D603" s="34"/>
      <c r="E603" s="34"/>
      <c r="F603" s="34"/>
      <c r="G603" s="34"/>
      <c r="K603" s="34"/>
      <c r="L603" s="34"/>
      <c r="M603" s="34"/>
      <c r="N603" s="34"/>
      <c r="O603" s="34"/>
      <c r="P603" s="34"/>
      <c r="Q603" s="37"/>
      <c r="R603" s="48"/>
      <c r="S603" s="37"/>
      <c r="U603" s="34"/>
      <c r="V603" s="37"/>
      <c r="AF603" s="46">
        <v>165</v>
      </c>
    </row>
    <row r="604" spans="1:32" x14ac:dyDescent="0.3">
      <c r="A604" s="34"/>
      <c r="B604" s="34"/>
      <c r="C604" s="34"/>
      <c r="D604" s="34"/>
      <c r="E604" s="34"/>
      <c r="F604" s="34"/>
      <c r="G604" s="34"/>
      <c r="K604" s="34"/>
      <c r="L604" s="34"/>
      <c r="M604" s="34"/>
      <c r="N604" s="34"/>
      <c r="O604" s="34"/>
      <c r="P604" s="34"/>
      <c r="Q604" s="37"/>
      <c r="R604" s="48"/>
      <c r="S604" s="37"/>
      <c r="U604" s="34"/>
      <c r="V604" s="37"/>
      <c r="AF604" s="46">
        <v>135</v>
      </c>
    </row>
    <row r="605" spans="1:32" x14ac:dyDescent="0.3">
      <c r="A605" s="34"/>
      <c r="B605" s="34"/>
      <c r="C605" s="34"/>
      <c r="D605" s="34"/>
      <c r="E605" s="34"/>
      <c r="F605" s="34"/>
      <c r="G605" s="34"/>
      <c r="K605" s="34"/>
      <c r="L605" s="34"/>
      <c r="M605" s="34"/>
      <c r="N605" s="34"/>
      <c r="O605" s="34"/>
      <c r="P605" s="34"/>
      <c r="Q605" s="37"/>
      <c r="R605" s="48"/>
      <c r="S605" s="37"/>
      <c r="U605" s="34"/>
      <c r="V605" s="37"/>
      <c r="AF605" s="46">
        <v>765</v>
      </c>
    </row>
    <row r="606" spans="1:32" x14ac:dyDescent="0.3">
      <c r="A606" s="34"/>
      <c r="B606" s="34"/>
      <c r="C606" s="34"/>
      <c r="D606" s="34"/>
      <c r="E606" s="34"/>
      <c r="F606" s="34"/>
      <c r="G606" s="34"/>
      <c r="K606" s="34"/>
      <c r="L606" s="34"/>
      <c r="M606" s="34"/>
      <c r="N606" s="34"/>
      <c r="O606" s="34"/>
      <c r="P606" s="34"/>
      <c r="Q606" s="37"/>
      <c r="R606" s="48"/>
      <c r="S606" s="37"/>
      <c r="U606" s="34"/>
      <c r="V606" s="37"/>
      <c r="AF606" s="46">
        <v>1370</v>
      </c>
    </row>
    <row r="607" spans="1:32" x14ac:dyDescent="0.3">
      <c r="A607" s="34"/>
      <c r="B607" s="34"/>
      <c r="C607" s="34"/>
      <c r="D607" s="34"/>
      <c r="E607" s="34"/>
      <c r="F607" s="34"/>
      <c r="G607" s="34"/>
      <c r="K607" s="34"/>
      <c r="L607" s="34"/>
      <c r="M607" s="34"/>
      <c r="N607" s="34"/>
      <c r="O607" s="34"/>
      <c r="P607" s="34"/>
      <c r="Q607" s="37"/>
      <c r="R607" s="48"/>
      <c r="S607" s="37"/>
      <c r="U607" s="34"/>
      <c r="V607" s="37"/>
      <c r="AF607" s="46">
        <v>2745</v>
      </c>
    </row>
    <row r="608" spans="1:32" x14ac:dyDescent="0.3">
      <c r="A608" s="34"/>
      <c r="B608" s="34"/>
      <c r="C608" s="34"/>
      <c r="D608" s="34"/>
      <c r="E608" s="34"/>
      <c r="F608" s="34"/>
      <c r="G608" s="34"/>
      <c r="K608" s="34"/>
      <c r="L608" s="34"/>
      <c r="M608" s="34"/>
      <c r="N608" s="34"/>
      <c r="O608" s="34"/>
      <c r="P608" s="34"/>
      <c r="Q608" s="37"/>
      <c r="R608" s="48"/>
      <c r="S608" s="37"/>
      <c r="U608" s="34"/>
      <c r="V608" s="37"/>
      <c r="AF608" s="46">
        <v>10995</v>
      </c>
    </row>
    <row r="609" spans="1:32" x14ac:dyDescent="0.3">
      <c r="A609" s="34"/>
      <c r="B609" s="34"/>
      <c r="C609" s="34"/>
      <c r="D609" s="34"/>
      <c r="E609" s="34"/>
      <c r="F609" s="34"/>
      <c r="G609" s="34"/>
      <c r="K609" s="34"/>
      <c r="L609" s="34"/>
      <c r="M609" s="34"/>
      <c r="N609" s="34"/>
      <c r="O609" s="34"/>
      <c r="P609" s="34"/>
      <c r="Q609" s="37"/>
      <c r="R609" s="48"/>
      <c r="S609" s="37"/>
      <c r="U609" s="34"/>
      <c r="V609" s="37"/>
      <c r="AF609" s="46">
        <v>17595</v>
      </c>
    </row>
    <row r="610" spans="1:32" x14ac:dyDescent="0.3">
      <c r="A610" s="34"/>
      <c r="B610" s="34"/>
      <c r="C610" s="34"/>
      <c r="D610" s="34"/>
      <c r="E610" s="34"/>
      <c r="F610" s="34"/>
      <c r="G610" s="34"/>
      <c r="K610" s="34"/>
      <c r="L610" s="34"/>
      <c r="M610" s="34"/>
      <c r="N610" s="34"/>
      <c r="O610" s="34"/>
      <c r="P610" s="34"/>
      <c r="Q610" s="37"/>
      <c r="R610" s="48"/>
      <c r="S610" s="37"/>
      <c r="U610" s="34"/>
      <c r="V610" s="37"/>
      <c r="AF610" s="46">
        <v>1095</v>
      </c>
    </row>
    <row r="611" spans="1:32" x14ac:dyDescent="0.3">
      <c r="A611" s="34"/>
      <c r="B611" s="34"/>
      <c r="C611" s="34"/>
      <c r="D611" s="34"/>
      <c r="E611" s="34"/>
      <c r="F611" s="34"/>
      <c r="G611" s="34"/>
      <c r="K611" s="34"/>
      <c r="L611" s="34"/>
      <c r="M611" s="34"/>
      <c r="N611" s="34"/>
      <c r="O611" s="34"/>
      <c r="P611" s="34"/>
      <c r="Q611" s="37"/>
      <c r="R611" s="48"/>
      <c r="S611" s="37"/>
      <c r="U611" s="34"/>
      <c r="V611" s="37"/>
      <c r="AF611" s="46">
        <v>21995</v>
      </c>
    </row>
    <row r="612" spans="1:32" x14ac:dyDescent="0.3">
      <c r="A612" s="34"/>
      <c r="B612" s="34"/>
      <c r="C612" s="34"/>
      <c r="D612" s="34"/>
      <c r="E612" s="34"/>
      <c r="F612" s="34"/>
      <c r="G612" s="34"/>
      <c r="K612" s="34"/>
      <c r="L612" s="34"/>
      <c r="M612" s="34"/>
      <c r="N612" s="34"/>
      <c r="O612" s="34"/>
      <c r="P612" s="34"/>
      <c r="Q612" s="37"/>
      <c r="R612" s="48"/>
      <c r="S612" s="37"/>
      <c r="U612" s="34"/>
      <c r="V612" s="37"/>
      <c r="AF612" s="46">
        <v>21995</v>
      </c>
    </row>
    <row r="613" spans="1:32" x14ac:dyDescent="0.3">
      <c r="A613" s="34"/>
      <c r="B613" s="34"/>
      <c r="C613" s="34"/>
      <c r="D613" s="34"/>
      <c r="E613" s="34"/>
      <c r="F613" s="34"/>
      <c r="G613" s="34"/>
      <c r="K613" s="34"/>
      <c r="L613" s="34"/>
      <c r="M613" s="34"/>
      <c r="N613" s="34"/>
      <c r="O613" s="34"/>
      <c r="P613" s="34"/>
      <c r="Q613" s="37"/>
      <c r="R613" s="48"/>
      <c r="S613" s="37"/>
      <c r="U613" s="34"/>
      <c r="V613" s="37"/>
      <c r="AF613" s="46">
        <v>21995</v>
      </c>
    </row>
    <row r="614" spans="1:32" x14ac:dyDescent="0.3">
      <c r="A614" s="34"/>
      <c r="B614" s="34"/>
      <c r="C614" s="34"/>
      <c r="D614" s="34"/>
      <c r="E614" s="34"/>
      <c r="F614" s="34"/>
      <c r="G614" s="34"/>
      <c r="K614" s="34"/>
      <c r="L614" s="34"/>
      <c r="M614" s="34"/>
      <c r="N614" s="34"/>
      <c r="O614" s="34"/>
      <c r="P614" s="34"/>
      <c r="Q614" s="37"/>
      <c r="R614" s="48"/>
      <c r="S614" s="37"/>
      <c r="U614" s="34"/>
      <c r="V614" s="37"/>
      <c r="AF614" s="46">
        <v>21995</v>
      </c>
    </row>
    <row r="615" spans="1:32" x14ac:dyDescent="0.3">
      <c r="A615" s="34"/>
      <c r="B615" s="34"/>
      <c r="C615" s="34"/>
      <c r="D615" s="34"/>
      <c r="E615" s="34"/>
      <c r="F615" s="34"/>
      <c r="G615" s="34"/>
      <c r="K615" s="34"/>
      <c r="L615" s="34"/>
      <c r="M615" s="34"/>
      <c r="N615" s="34"/>
      <c r="O615" s="34"/>
      <c r="P615" s="34"/>
      <c r="Q615" s="37"/>
      <c r="R615" s="48"/>
      <c r="S615" s="37"/>
      <c r="U615" s="34"/>
      <c r="V615" s="37"/>
      <c r="AF615" s="46">
        <v>21995</v>
      </c>
    </row>
    <row r="616" spans="1:32" x14ac:dyDescent="0.3">
      <c r="A616" s="34"/>
      <c r="B616" s="34"/>
      <c r="C616" s="34"/>
      <c r="D616" s="34"/>
      <c r="E616" s="34"/>
      <c r="F616" s="34"/>
      <c r="G616" s="34"/>
      <c r="K616" s="34"/>
      <c r="L616" s="34"/>
      <c r="M616" s="34"/>
      <c r="N616" s="34"/>
      <c r="O616" s="34"/>
      <c r="P616" s="34"/>
      <c r="Q616" s="37"/>
      <c r="R616" s="48"/>
      <c r="S616" s="37"/>
      <c r="U616" s="34"/>
      <c r="V616" s="37"/>
      <c r="AF616" s="46">
        <v>21995</v>
      </c>
    </row>
    <row r="617" spans="1:32" x14ac:dyDescent="0.3">
      <c r="A617" s="34"/>
      <c r="B617" s="34"/>
      <c r="C617" s="34"/>
      <c r="D617" s="34"/>
      <c r="E617" s="34"/>
      <c r="F617" s="34"/>
      <c r="G617" s="34"/>
      <c r="K617" s="34"/>
      <c r="L617" s="34"/>
      <c r="M617" s="34"/>
      <c r="N617" s="34"/>
      <c r="O617" s="34"/>
      <c r="P617" s="34"/>
      <c r="Q617" s="37"/>
      <c r="R617" s="48"/>
      <c r="S617" s="37"/>
      <c r="U617" s="34"/>
      <c r="V617" s="37"/>
      <c r="AF617" s="46">
        <v>21995</v>
      </c>
    </row>
    <row r="618" spans="1:32" x14ac:dyDescent="0.3">
      <c r="A618" s="34"/>
      <c r="B618" s="34"/>
      <c r="C618" s="34"/>
      <c r="D618" s="34"/>
      <c r="E618" s="34"/>
      <c r="F618" s="34"/>
      <c r="G618" s="34"/>
      <c r="K618" s="34"/>
      <c r="L618" s="34"/>
      <c r="M618" s="34"/>
      <c r="N618" s="34"/>
      <c r="O618" s="34"/>
      <c r="P618" s="34"/>
      <c r="Q618" s="37"/>
      <c r="R618" s="48"/>
      <c r="S618" s="37"/>
      <c r="U618" s="34"/>
      <c r="V618" s="37"/>
      <c r="AF618" s="46">
        <v>21995</v>
      </c>
    </row>
    <row r="619" spans="1:32" x14ac:dyDescent="0.3">
      <c r="A619" s="34"/>
      <c r="B619" s="34"/>
      <c r="C619" s="34"/>
      <c r="D619" s="34"/>
      <c r="E619" s="34"/>
      <c r="F619" s="34"/>
      <c r="G619" s="34"/>
      <c r="K619" s="34"/>
      <c r="L619" s="34"/>
      <c r="M619" s="34"/>
      <c r="N619" s="34"/>
      <c r="O619" s="34"/>
      <c r="P619" s="34"/>
      <c r="Q619" s="37"/>
      <c r="R619" s="48"/>
      <c r="S619" s="37"/>
      <c r="U619" s="34"/>
      <c r="V619" s="37"/>
      <c r="AF619" s="46">
        <v>21995</v>
      </c>
    </row>
    <row r="620" spans="1:32" x14ac:dyDescent="0.3">
      <c r="A620" s="34"/>
      <c r="B620" s="34"/>
      <c r="C620" s="34"/>
      <c r="D620" s="34"/>
      <c r="E620" s="34"/>
      <c r="F620" s="34"/>
      <c r="G620" s="34"/>
      <c r="K620" s="34"/>
      <c r="L620" s="34"/>
      <c r="M620" s="34"/>
      <c r="N620" s="34"/>
      <c r="O620" s="34"/>
      <c r="P620" s="34"/>
      <c r="Q620" s="37"/>
      <c r="R620" s="48"/>
      <c r="S620" s="37"/>
      <c r="U620" s="34"/>
      <c r="V620" s="37"/>
      <c r="AF620" s="46">
        <v>21995</v>
      </c>
    </row>
    <row r="621" spans="1:32" x14ac:dyDescent="0.3">
      <c r="A621" s="34"/>
      <c r="B621" s="34"/>
      <c r="C621" s="34"/>
      <c r="D621" s="34"/>
      <c r="E621" s="34"/>
      <c r="F621" s="34"/>
      <c r="G621" s="34"/>
      <c r="K621" s="34"/>
      <c r="L621" s="34"/>
      <c r="M621" s="34"/>
      <c r="N621" s="34"/>
      <c r="O621" s="34"/>
      <c r="P621" s="34"/>
      <c r="Q621" s="37"/>
      <c r="R621" s="48"/>
      <c r="S621" s="37"/>
      <c r="U621" s="34"/>
      <c r="V621" s="37"/>
      <c r="AF621" s="46">
        <v>21995</v>
      </c>
    </row>
    <row r="622" spans="1:32" x14ac:dyDescent="0.3">
      <c r="A622" s="34"/>
      <c r="B622" s="34"/>
      <c r="C622" s="34"/>
      <c r="D622" s="34"/>
      <c r="E622" s="34"/>
      <c r="F622" s="34"/>
      <c r="G622" s="34"/>
      <c r="K622" s="34"/>
      <c r="L622" s="34"/>
      <c r="M622" s="34"/>
      <c r="N622" s="34"/>
      <c r="O622" s="34"/>
      <c r="P622" s="34"/>
      <c r="Q622" s="37"/>
      <c r="R622" s="48"/>
      <c r="S622" s="37"/>
      <c r="U622" s="34"/>
      <c r="V622" s="37"/>
      <c r="AF622" s="46">
        <v>21995</v>
      </c>
    </row>
    <row r="623" spans="1:32" x14ac:dyDescent="0.3">
      <c r="A623" s="34"/>
      <c r="B623" s="34"/>
      <c r="C623" s="34"/>
      <c r="D623" s="34"/>
      <c r="E623" s="34"/>
      <c r="F623" s="34"/>
      <c r="G623" s="34"/>
      <c r="K623" s="34"/>
      <c r="L623" s="34"/>
      <c r="M623" s="34"/>
      <c r="N623" s="34"/>
      <c r="O623" s="34"/>
      <c r="P623" s="34"/>
      <c r="Q623" s="37"/>
      <c r="R623" s="48"/>
      <c r="S623" s="37"/>
      <c r="U623" s="34"/>
      <c r="V623" s="37"/>
      <c r="AF623" s="46">
        <v>21995</v>
      </c>
    </row>
    <row r="624" spans="1:32" x14ac:dyDescent="0.3">
      <c r="A624" s="34"/>
      <c r="B624" s="34"/>
      <c r="C624" s="34"/>
      <c r="D624" s="34"/>
      <c r="E624" s="34"/>
      <c r="F624" s="34"/>
      <c r="G624" s="34"/>
      <c r="K624" s="34"/>
      <c r="L624" s="34"/>
      <c r="M624" s="34"/>
      <c r="N624" s="34"/>
      <c r="O624" s="34"/>
      <c r="P624" s="34"/>
      <c r="Q624" s="37"/>
      <c r="R624" s="48"/>
      <c r="S624" s="37"/>
      <c r="U624" s="34"/>
      <c r="V624" s="37"/>
      <c r="AF624" s="46">
        <v>21995</v>
      </c>
    </row>
    <row r="625" spans="1:32" x14ac:dyDescent="0.3">
      <c r="A625" s="34"/>
      <c r="B625" s="34"/>
      <c r="C625" s="34"/>
      <c r="D625" s="34"/>
      <c r="E625" s="34"/>
      <c r="F625" s="34"/>
      <c r="G625" s="34"/>
      <c r="K625" s="34"/>
      <c r="L625" s="34"/>
      <c r="M625" s="34"/>
      <c r="N625" s="34"/>
      <c r="O625" s="34"/>
      <c r="P625" s="34"/>
      <c r="Q625" s="37"/>
      <c r="R625" s="48"/>
      <c r="S625" s="37"/>
      <c r="U625" s="34"/>
      <c r="V625" s="37"/>
      <c r="AF625" s="46">
        <v>21995</v>
      </c>
    </row>
    <row r="626" spans="1:32" x14ac:dyDescent="0.3">
      <c r="A626" s="34"/>
      <c r="B626" s="34"/>
      <c r="C626" s="34"/>
      <c r="D626" s="34"/>
      <c r="E626" s="34"/>
      <c r="F626" s="34"/>
      <c r="G626" s="34"/>
      <c r="K626" s="34"/>
      <c r="L626" s="34"/>
      <c r="M626" s="34"/>
      <c r="N626" s="34"/>
      <c r="O626" s="34"/>
      <c r="P626" s="34"/>
      <c r="Q626" s="37"/>
      <c r="R626" s="48"/>
      <c r="S626" s="37"/>
      <c r="U626" s="34"/>
      <c r="V626" s="37"/>
      <c r="AF626" s="46">
        <v>21995</v>
      </c>
    </row>
    <row r="627" spans="1:32" x14ac:dyDescent="0.3">
      <c r="A627" s="34"/>
      <c r="B627" s="34"/>
      <c r="C627" s="34"/>
      <c r="D627" s="34"/>
      <c r="E627" s="34"/>
      <c r="F627" s="34"/>
      <c r="G627" s="34"/>
      <c r="K627" s="34"/>
      <c r="L627" s="34"/>
      <c r="M627" s="34"/>
      <c r="N627" s="34"/>
      <c r="O627" s="34"/>
      <c r="P627" s="34"/>
      <c r="Q627" s="37"/>
      <c r="R627" s="48"/>
      <c r="S627" s="37"/>
      <c r="U627" s="34"/>
      <c r="V627" s="37"/>
      <c r="AF627" s="46">
        <v>21995</v>
      </c>
    </row>
    <row r="628" spans="1:32" x14ac:dyDescent="0.3">
      <c r="A628" s="34"/>
      <c r="B628" s="34"/>
      <c r="C628" s="34"/>
      <c r="D628" s="34"/>
      <c r="E628" s="34"/>
      <c r="F628" s="34"/>
      <c r="G628" s="34"/>
      <c r="K628" s="34"/>
      <c r="L628" s="34"/>
      <c r="M628" s="34"/>
      <c r="N628" s="34"/>
      <c r="O628" s="34"/>
      <c r="P628" s="34"/>
      <c r="Q628" s="37"/>
      <c r="R628" s="48"/>
      <c r="S628" s="37"/>
      <c r="U628" s="34"/>
      <c r="V628" s="37"/>
      <c r="AF628" s="46">
        <v>21995</v>
      </c>
    </row>
    <row r="629" spans="1:32" x14ac:dyDescent="0.3">
      <c r="A629" s="34"/>
      <c r="B629" s="34"/>
      <c r="C629" s="34"/>
      <c r="D629" s="34"/>
      <c r="E629" s="34"/>
      <c r="F629" s="34"/>
      <c r="G629" s="34"/>
      <c r="K629" s="34"/>
      <c r="L629" s="34"/>
      <c r="M629" s="34"/>
      <c r="N629" s="34"/>
      <c r="O629" s="34"/>
      <c r="P629" s="34"/>
      <c r="Q629" s="37"/>
      <c r="R629" s="48"/>
      <c r="S629" s="37"/>
      <c r="U629" s="34"/>
      <c r="V629" s="37"/>
      <c r="AF629" s="46">
        <v>21995</v>
      </c>
    </row>
    <row r="630" spans="1:32" x14ac:dyDescent="0.3">
      <c r="A630" s="34"/>
      <c r="B630" s="34"/>
      <c r="C630" s="34"/>
      <c r="D630" s="34"/>
      <c r="E630" s="34"/>
      <c r="F630" s="34"/>
      <c r="G630" s="34"/>
      <c r="K630" s="34"/>
      <c r="L630" s="34"/>
      <c r="M630" s="34"/>
      <c r="N630" s="34"/>
      <c r="O630" s="34"/>
      <c r="P630" s="34"/>
      <c r="Q630" s="37"/>
      <c r="R630" s="48"/>
      <c r="S630" s="37"/>
      <c r="U630" s="34"/>
      <c r="V630" s="37"/>
      <c r="AF630" s="46">
        <v>21995</v>
      </c>
    </row>
    <row r="631" spans="1:32" x14ac:dyDescent="0.3">
      <c r="A631" s="34"/>
      <c r="B631" s="34"/>
      <c r="C631" s="34"/>
      <c r="D631" s="34"/>
      <c r="E631" s="34"/>
      <c r="F631" s="34"/>
      <c r="G631" s="34"/>
      <c r="K631" s="34"/>
      <c r="L631" s="34"/>
      <c r="M631" s="34"/>
      <c r="N631" s="34"/>
      <c r="O631" s="34"/>
      <c r="P631" s="34"/>
      <c r="Q631" s="37"/>
      <c r="R631" s="48"/>
      <c r="S631" s="37"/>
      <c r="U631" s="34"/>
      <c r="V631" s="37"/>
      <c r="AF631" s="46">
        <v>21995</v>
      </c>
    </row>
    <row r="632" spans="1:32" x14ac:dyDescent="0.3">
      <c r="A632" s="34"/>
      <c r="B632" s="34"/>
      <c r="C632" s="34"/>
      <c r="D632" s="34"/>
      <c r="E632" s="34"/>
      <c r="F632" s="34"/>
      <c r="G632" s="34"/>
      <c r="K632" s="34"/>
      <c r="L632" s="34"/>
      <c r="M632" s="34"/>
      <c r="N632" s="34"/>
      <c r="O632" s="34"/>
      <c r="P632" s="34"/>
      <c r="Q632" s="37"/>
      <c r="R632" s="48"/>
      <c r="S632" s="37"/>
      <c r="U632" s="34"/>
      <c r="V632" s="37"/>
      <c r="AF632" s="46">
        <v>21995</v>
      </c>
    </row>
    <row r="633" spans="1:32" x14ac:dyDescent="0.3">
      <c r="A633" s="34"/>
      <c r="B633" s="34"/>
      <c r="C633" s="34"/>
      <c r="D633" s="34"/>
      <c r="E633" s="34"/>
      <c r="F633" s="34"/>
      <c r="G633" s="34"/>
      <c r="K633" s="34"/>
      <c r="L633" s="34"/>
      <c r="M633" s="34"/>
      <c r="N633" s="34"/>
      <c r="O633" s="34"/>
      <c r="P633" s="34"/>
      <c r="Q633" s="37"/>
      <c r="R633" s="48"/>
      <c r="S633" s="37"/>
      <c r="U633" s="34"/>
      <c r="V633" s="37"/>
      <c r="AF633" s="46">
        <v>21995</v>
      </c>
    </row>
    <row r="634" spans="1:32" x14ac:dyDescent="0.3">
      <c r="A634" s="34"/>
      <c r="B634" s="34"/>
      <c r="C634" s="34"/>
      <c r="D634" s="34"/>
      <c r="E634" s="34"/>
      <c r="F634" s="34"/>
      <c r="G634" s="34"/>
      <c r="K634" s="34"/>
      <c r="L634" s="34"/>
      <c r="M634" s="34"/>
      <c r="N634" s="34"/>
      <c r="O634" s="34"/>
      <c r="P634" s="34"/>
      <c r="Q634" s="37"/>
      <c r="R634" s="48"/>
      <c r="S634" s="37"/>
      <c r="U634" s="34"/>
      <c r="V634" s="37"/>
      <c r="AF634" s="46">
        <v>21995</v>
      </c>
    </row>
    <row r="635" spans="1:32" x14ac:dyDescent="0.3">
      <c r="A635" s="34"/>
      <c r="B635" s="34"/>
      <c r="C635" s="34"/>
      <c r="D635" s="34"/>
      <c r="E635" s="34"/>
      <c r="F635" s="34"/>
      <c r="G635" s="34"/>
      <c r="K635" s="34"/>
      <c r="L635" s="34"/>
      <c r="M635" s="34"/>
      <c r="N635" s="34"/>
      <c r="O635" s="34"/>
      <c r="P635" s="34"/>
      <c r="Q635" s="37"/>
      <c r="R635" s="48"/>
      <c r="S635" s="37"/>
      <c r="U635" s="34"/>
      <c r="V635" s="37"/>
      <c r="AF635" s="46">
        <v>21995</v>
      </c>
    </row>
    <row r="636" spans="1:32" x14ac:dyDescent="0.3">
      <c r="A636" s="34"/>
      <c r="B636" s="34"/>
      <c r="C636" s="34"/>
      <c r="D636" s="34"/>
      <c r="E636" s="34"/>
      <c r="F636" s="34"/>
      <c r="G636" s="34"/>
      <c r="K636" s="34"/>
      <c r="L636" s="34"/>
      <c r="M636" s="34"/>
      <c r="N636" s="34"/>
      <c r="O636" s="34"/>
      <c r="P636" s="34"/>
      <c r="Q636" s="37"/>
      <c r="R636" s="48"/>
      <c r="S636" s="37"/>
      <c r="U636" s="34"/>
      <c r="V636" s="37"/>
      <c r="AF636" s="46">
        <v>21995</v>
      </c>
    </row>
    <row r="637" spans="1:32" x14ac:dyDescent="0.3">
      <c r="A637" s="34"/>
      <c r="B637" s="34"/>
      <c r="C637" s="34"/>
      <c r="D637" s="34"/>
      <c r="E637" s="34"/>
      <c r="F637" s="34"/>
      <c r="G637" s="34"/>
      <c r="K637" s="34"/>
      <c r="L637" s="34"/>
      <c r="M637" s="34"/>
      <c r="N637" s="34"/>
      <c r="O637" s="34"/>
      <c r="P637" s="34"/>
      <c r="Q637" s="37"/>
      <c r="R637" s="48"/>
      <c r="S637" s="37"/>
      <c r="U637" s="34"/>
      <c r="V637" s="37"/>
      <c r="AF637" s="46">
        <v>21995</v>
      </c>
    </row>
    <row r="638" spans="1:32" x14ac:dyDescent="0.3">
      <c r="A638" s="34"/>
      <c r="B638" s="34"/>
      <c r="C638" s="34"/>
      <c r="D638" s="34"/>
      <c r="E638" s="34"/>
      <c r="F638" s="34"/>
      <c r="G638" s="34"/>
      <c r="K638" s="34"/>
      <c r="L638" s="34"/>
      <c r="M638" s="34"/>
      <c r="N638" s="34"/>
      <c r="O638" s="34"/>
      <c r="P638" s="34"/>
      <c r="Q638" s="37"/>
      <c r="R638" s="48"/>
      <c r="S638" s="37"/>
      <c r="U638" s="34"/>
      <c r="V638" s="37"/>
      <c r="AF638" s="46">
        <v>21995</v>
      </c>
    </row>
    <row r="639" spans="1:32" x14ac:dyDescent="0.3">
      <c r="A639" s="34"/>
      <c r="B639" s="34"/>
      <c r="C639" s="34"/>
      <c r="D639" s="34"/>
      <c r="E639" s="34"/>
      <c r="F639" s="34"/>
      <c r="G639" s="34"/>
      <c r="K639" s="34"/>
      <c r="L639" s="34"/>
      <c r="M639" s="34"/>
      <c r="N639" s="34"/>
      <c r="O639" s="34"/>
      <c r="P639" s="34"/>
      <c r="Q639" s="37"/>
      <c r="R639" s="48"/>
      <c r="S639" s="37"/>
      <c r="U639" s="34"/>
      <c r="V639" s="37"/>
      <c r="AF639" s="46">
        <v>21995</v>
      </c>
    </row>
    <row r="640" spans="1:32" x14ac:dyDescent="0.3">
      <c r="A640" s="34"/>
      <c r="B640" s="34"/>
      <c r="C640" s="34"/>
      <c r="D640" s="34"/>
      <c r="E640" s="34"/>
      <c r="F640" s="34"/>
      <c r="G640" s="34"/>
      <c r="K640" s="34"/>
      <c r="L640" s="34"/>
      <c r="M640" s="34"/>
      <c r="N640" s="34"/>
      <c r="O640" s="34"/>
      <c r="P640" s="34"/>
      <c r="Q640" s="37"/>
      <c r="R640" s="48"/>
      <c r="S640" s="37"/>
      <c r="U640" s="34"/>
      <c r="V640" s="37"/>
      <c r="AF640" s="46">
        <v>21995</v>
      </c>
    </row>
    <row r="641" spans="1:32" x14ac:dyDescent="0.3">
      <c r="A641" s="34"/>
      <c r="B641" s="34"/>
      <c r="C641" s="34"/>
      <c r="D641" s="34"/>
      <c r="E641" s="34"/>
      <c r="F641" s="34"/>
      <c r="G641" s="34"/>
      <c r="K641" s="34"/>
      <c r="L641" s="34"/>
      <c r="M641" s="34"/>
      <c r="N641" s="34"/>
      <c r="O641" s="34"/>
      <c r="P641" s="34"/>
      <c r="Q641" s="37"/>
      <c r="R641" s="48"/>
      <c r="S641" s="37"/>
      <c r="U641" s="34"/>
      <c r="V641" s="37"/>
      <c r="AF641" s="46">
        <v>21995</v>
      </c>
    </row>
    <row r="642" spans="1:32" x14ac:dyDescent="0.3">
      <c r="A642" s="34"/>
      <c r="B642" s="34"/>
      <c r="C642" s="34"/>
      <c r="D642" s="34"/>
      <c r="E642" s="34"/>
      <c r="F642" s="34"/>
      <c r="G642" s="34"/>
      <c r="K642" s="34"/>
      <c r="L642" s="34"/>
      <c r="M642" s="34"/>
      <c r="N642" s="34"/>
      <c r="O642" s="34"/>
      <c r="P642" s="34"/>
      <c r="Q642" s="37"/>
      <c r="R642" s="48"/>
      <c r="S642" s="37"/>
      <c r="U642" s="34"/>
      <c r="V642" s="37"/>
      <c r="AF642" s="46">
        <v>21995</v>
      </c>
    </row>
    <row r="643" spans="1:32" x14ac:dyDescent="0.3">
      <c r="A643" s="34"/>
      <c r="B643" s="34"/>
      <c r="C643" s="34"/>
      <c r="D643" s="34"/>
      <c r="E643" s="34"/>
      <c r="F643" s="34"/>
      <c r="G643" s="34"/>
      <c r="K643" s="34"/>
      <c r="L643" s="34"/>
      <c r="M643" s="34"/>
      <c r="N643" s="34"/>
      <c r="O643" s="34"/>
      <c r="P643" s="34"/>
      <c r="Q643" s="37"/>
      <c r="R643" s="48"/>
      <c r="S643" s="37"/>
      <c r="U643" s="34"/>
      <c r="V643" s="37"/>
      <c r="AF643" s="46">
        <v>21995</v>
      </c>
    </row>
    <row r="644" spans="1:32" x14ac:dyDescent="0.3">
      <c r="A644" s="34"/>
      <c r="B644" s="34"/>
      <c r="C644" s="34"/>
      <c r="D644" s="34"/>
      <c r="E644" s="34"/>
      <c r="F644" s="34"/>
      <c r="G644" s="34"/>
      <c r="K644" s="34"/>
      <c r="L644" s="34"/>
      <c r="M644" s="34"/>
      <c r="N644" s="34"/>
      <c r="O644" s="34"/>
      <c r="P644" s="34"/>
      <c r="Q644" s="37"/>
      <c r="R644" s="48"/>
      <c r="S644" s="37"/>
      <c r="U644" s="34"/>
      <c r="V644" s="37"/>
      <c r="AF644" s="46">
        <v>21995</v>
      </c>
    </row>
    <row r="645" spans="1:32" x14ac:dyDescent="0.3">
      <c r="A645" s="34"/>
      <c r="B645" s="34"/>
      <c r="C645" s="34"/>
      <c r="D645" s="34"/>
      <c r="E645" s="34"/>
      <c r="F645" s="34"/>
      <c r="G645" s="34"/>
      <c r="K645" s="34"/>
      <c r="L645" s="34"/>
      <c r="M645" s="34"/>
      <c r="N645" s="34"/>
      <c r="O645" s="34"/>
      <c r="P645" s="34"/>
      <c r="Q645" s="37"/>
      <c r="R645" s="48"/>
      <c r="S645" s="37"/>
      <c r="U645" s="34"/>
      <c r="V645" s="37"/>
      <c r="AF645" s="46">
        <v>21995</v>
      </c>
    </row>
    <row r="646" spans="1:32" x14ac:dyDescent="0.3">
      <c r="A646" s="34"/>
      <c r="B646" s="34"/>
      <c r="C646" s="34"/>
      <c r="D646" s="34"/>
      <c r="E646" s="34"/>
      <c r="F646" s="34"/>
      <c r="G646" s="34"/>
      <c r="K646" s="34"/>
      <c r="L646" s="34"/>
      <c r="M646" s="34"/>
      <c r="N646" s="34"/>
      <c r="O646" s="34"/>
      <c r="P646" s="34"/>
      <c r="Q646" s="37"/>
      <c r="R646" s="48"/>
      <c r="S646" s="37"/>
      <c r="U646" s="34"/>
      <c r="V646" s="37"/>
      <c r="AF646" s="46">
        <v>21995</v>
      </c>
    </row>
    <row r="647" spans="1:32" x14ac:dyDescent="0.3">
      <c r="A647" s="34"/>
      <c r="B647" s="34"/>
      <c r="C647" s="34"/>
      <c r="D647" s="34"/>
      <c r="E647" s="34"/>
      <c r="F647" s="34"/>
      <c r="G647" s="34"/>
      <c r="K647" s="34"/>
      <c r="L647" s="34"/>
      <c r="M647" s="34"/>
      <c r="N647" s="34"/>
      <c r="O647" s="34"/>
      <c r="P647" s="34"/>
      <c r="Q647" s="37"/>
      <c r="R647" s="48"/>
      <c r="S647" s="37"/>
      <c r="U647" s="34"/>
      <c r="V647" s="37"/>
      <c r="AF647" s="46">
        <v>21995</v>
      </c>
    </row>
    <row r="648" spans="1:32" x14ac:dyDescent="0.3">
      <c r="A648" s="34"/>
      <c r="B648" s="34"/>
      <c r="C648" s="34"/>
      <c r="D648" s="34"/>
      <c r="E648" s="34"/>
      <c r="F648" s="34"/>
      <c r="G648" s="34"/>
      <c r="K648" s="34"/>
      <c r="L648" s="34"/>
      <c r="M648" s="34"/>
      <c r="N648" s="34"/>
      <c r="O648" s="34"/>
      <c r="P648" s="34"/>
      <c r="Q648" s="37"/>
      <c r="R648" s="48"/>
      <c r="S648" s="37"/>
      <c r="U648" s="34"/>
      <c r="V648" s="37"/>
      <c r="AF648" s="46">
        <v>21995</v>
      </c>
    </row>
    <row r="649" spans="1:32" x14ac:dyDescent="0.3">
      <c r="A649" s="34"/>
      <c r="B649" s="34"/>
      <c r="C649" s="34"/>
      <c r="D649" s="34"/>
      <c r="E649" s="34"/>
      <c r="F649" s="34"/>
      <c r="G649" s="34"/>
      <c r="K649" s="34"/>
      <c r="L649" s="34"/>
      <c r="M649" s="34"/>
      <c r="N649" s="34"/>
      <c r="O649" s="34"/>
      <c r="P649" s="34"/>
      <c r="Q649" s="37"/>
      <c r="R649" s="48"/>
      <c r="S649" s="37"/>
      <c r="U649" s="34"/>
      <c r="V649" s="37"/>
      <c r="AF649" s="46">
        <v>21995</v>
      </c>
    </row>
    <row r="650" spans="1:32" x14ac:dyDescent="0.3">
      <c r="A650" s="34"/>
      <c r="B650" s="34"/>
      <c r="C650" s="34"/>
      <c r="D650" s="34"/>
      <c r="E650" s="34"/>
      <c r="F650" s="34"/>
      <c r="G650" s="34"/>
      <c r="K650" s="34"/>
      <c r="L650" s="34"/>
      <c r="M650" s="34"/>
      <c r="N650" s="34"/>
      <c r="O650" s="34"/>
      <c r="P650" s="34"/>
      <c r="Q650" s="37"/>
      <c r="R650" s="48"/>
      <c r="S650" s="37"/>
      <c r="U650" s="34"/>
      <c r="V650" s="37"/>
      <c r="AF650" s="46">
        <v>21995</v>
      </c>
    </row>
    <row r="651" spans="1:32" x14ac:dyDescent="0.3">
      <c r="A651" s="34"/>
      <c r="B651" s="34"/>
      <c r="C651" s="34"/>
      <c r="D651" s="34"/>
      <c r="E651" s="34"/>
      <c r="F651" s="34"/>
      <c r="G651" s="34"/>
      <c r="K651" s="34"/>
      <c r="L651" s="34"/>
      <c r="M651" s="34"/>
      <c r="N651" s="34"/>
      <c r="O651" s="34"/>
      <c r="P651" s="34"/>
      <c r="Q651" s="37"/>
      <c r="R651" s="48"/>
      <c r="S651" s="37"/>
      <c r="U651" s="34"/>
      <c r="V651" s="37"/>
      <c r="AF651" s="46">
        <v>325</v>
      </c>
    </row>
    <row r="652" spans="1:32" x14ac:dyDescent="0.3">
      <c r="A652" s="34"/>
      <c r="B652" s="34"/>
      <c r="C652" s="34"/>
      <c r="D652" s="34"/>
      <c r="E652" s="34"/>
      <c r="F652" s="34"/>
      <c r="G652" s="34"/>
      <c r="K652" s="34"/>
      <c r="L652" s="34"/>
      <c r="M652" s="34"/>
      <c r="N652" s="34"/>
      <c r="O652" s="34"/>
      <c r="P652" s="34"/>
      <c r="Q652" s="37"/>
      <c r="R652" s="48"/>
      <c r="S652" s="37"/>
      <c r="U652" s="34"/>
      <c r="V652" s="37"/>
      <c r="AF652" s="46">
        <v>490</v>
      </c>
    </row>
    <row r="653" spans="1:32" x14ac:dyDescent="0.3">
      <c r="A653" s="34"/>
      <c r="B653" s="34"/>
      <c r="C653" s="34"/>
      <c r="D653" s="34"/>
      <c r="E653" s="34"/>
      <c r="F653" s="34"/>
      <c r="G653" s="34"/>
      <c r="K653" s="34"/>
      <c r="L653" s="34"/>
      <c r="M653" s="34"/>
      <c r="N653" s="34"/>
      <c r="O653" s="34"/>
      <c r="P653" s="34"/>
      <c r="Q653" s="37"/>
      <c r="R653" s="48"/>
      <c r="S653" s="37"/>
      <c r="U653" s="34"/>
      <c r="V653" s="37"/>
      <c r="AF653" s="46">
        <v>490</v>
      </c>
    </row>
    <row r="654" spans="1:32" x14ac:dyDescent="0.3">
      <c r="A654" s="34"/>
      <c r="B654" s="34"/>
      <c r="C654" s="34"/>
      <c r="D654" s="34"/>
      <c r="E654" s="34"/>
      <c r="F654" s="34"/>
      <c r="G654" s="34"/>
      <c r="K654" s="34"/>
      <c r="L654" s="34"/>
      <c r="M654" s="34"/>
      <c r="N654" s="34"/>
      <c r="O654" s="34"/>
      <c r="P654" s="34"/>
      <c r="Q654" s="37"/>
      <c r="R654" s="48"/>
      <c r="S654" s="37"/>
      <c r="U654" s="34"/>
      <c r="V654" s="37"/>
      <c r="AF654" s="46">
        <v>1095</v>
      </c>
    </row>
    <row r="655" spans="1:32" x14ac:dyDescent="0.3">
      <c r="A655" s="34"/>
      <c r="B655" s="34"/>
      <c r="C655" s="34"/>
      <c r="D655" s="34"/>
      <c r="E655" s="34"/>
      <c r="F655" s="34"/>
      <c r="G655" s="34"/>
      <c r="K655" s="34"/>
      <c r="L655" s="34"/>
      <c r="M655" s="34"/>
      <c r="N655" s="34"/>
      <c r="O655" s="34"/>
      <c r="P655" s="34"/>
      <c r="Q655" s="37"/>
      <c r="R655" s="48"/>
      <c r="S655" s="37"/>
      <c r="U655" s="34"/>
      <c r="V655" s="37"/>
      <c r="AF655" s="46">
        <v>4395</v>
      </c>
    </row>
    <row r="656" spans="1:32" x14ac:dyDescent="0.3">
      <c r="A656" s="34"/>
      <c r="B656" s="34"/>
      <c r="C656" s="34"/>
      <c r="D656" s="34"/>
      <c r="E656" s="34"/>
      <c r="F656" s="34"/>
      <c r="G656" s="34"/>
      <c r="K656" s="34"/>
      <c r="L656" s="34"/>
      <c r="M656" s="34"/>
      <c r="N656" s="34"/>
      <c r="O656" s="34"/>
      <c r="P656" s="34"/>
      <c r="Q656" s="37"/>
      <c r="R656" s="48"/>
      <c r="S656" s="37"/>
      <c r="U656" s="34"/>
      <c r="V656" s="37"/>
      <c r="AF656" s="46">
        <v>5495</v>
      </c>
    </row>
    <row r="657" spans="1:32" x14ac:dyDescent="0.3">
      <c r="A657" s="34"/>
      <c r="B657" s="34"/>
      <c r="C657" s="34"/>
      <c r="D657" s="34"/>
      <c r="E657" s="34"/>
      <c r="F657" s="34"/>
      <c r="G657" s="34"/>
      <c r="K657" s="34"/>
      <c r="L657" s="34"/>
      <c r="M657" s="34"/>
      <c r="N657" s="34"/>
      <c r="O657" s="34"/>
      <c r="P657" s="34"/>
      <c r="Q657" s="37"/>
      <c r="R657" s="48"/>
      <c r="S657" s="37"/>
      <c r="U657" s="34"/>
      <c r="V657" s="37"/>
      <c r="AF657" s="46">
        <v>5495</v>
      </c>
    </row>
    <row r="658" spans="1:32" x14ac:dyDescent="0.3">
      <c r="A658" s="34"/>
      <c r="B658" s="34"/>
      <c r="C658" s="34"/>
      <c r="D658" s="34"/>
      <c r="E658" s="34"/>
      <c r="F658" s="34"/>
      <c r="G658" s="34"/>
      <c r="K658" s="34"/>
      <c r="L658" s="34"/>
      <c r="M658" s="34"/>
      <c r="N658" s="34"/>
      <c r="O658" s="34"/>
      <c r="P658" s="34"/>
      <c r="Q658" s="37"/>
      <c r="R658" s="48"/>
      <c r="S658" s="37"/>
      <c r="U658" s="34"/>
      <c r="V658" s="37"/>
      <c r="AF658" s="46">
        <v>5495</v>
      </c>
    </row>
    <row r="659" spans="1:32" x14ac:dyDescent="0.3">
      <c r="A659" s="34"/>
      <c r="B659" s="34"/>
      <c r="C659" s="34"/>
      <c r="D659" s="34"/>
      <c r="E659" s="34"/>
      <c r="F659" s="34"/>
      <c r="G659" s="34"/>
      <c r="K659" s="34"/>
      <c r="L659" s="34"/>
      <c r="M659" s="34"/>
      <c r="N659" s="34"/>
      <c r="O659" s="34"/>
      <c r="P659" s="34"/>
      <c r="Q659" s="37"/>
      <c r="R659" s="48"/>
      <c r="S659" s="37"/>
      <c r="U659" s="34"/>
      <c r="V659" s="37"/>
      <c r="AF659" s="46">
        <v>5495</v>
      </c>
    </row>
    <row r="660" spans="1:32" x14ac:dyDescent="0.3">
      <c r="A660" s="34"/>
      <c r="B660" s="34"/>
      <c r="C660" s="34"/>
      <c r="D660" s="34"/>
      <c r="E660" s="34"/>
      <c r="F660" s="34"/>
      <c r="G660" s="34"/>
      <c r="K660" s="34"/>
      <c r="L660" s="34"/>
      <c r="M660" s="34"/>
      <c r="N660" s="34"/>
      <c r="O660" s="34"/>
      <c r="P660" s="34"/>
      <c r="Q660" s="37"/>
      <c r="R660" s="48"/>
      <c r="S660" s="37"/>
      <c r="U660" s="34"/>
      <c r="V660" s="37"/>
      <c r="AF660" s="46">
        <v>5495</v>
      </c>
    </row>
    <row r="661" spans="1:32" x14ac:dyDescent="0.3">
      <c r="A661" s="34"/>
      <c r="B661" s="34"/>
      <c r="C661" s="34"/>
      <c r="D661" s="34"/>
      <c r="E661" s="34"/>
      <c r="F661" s="34"/>
      <c r="G661" s="34"/>
      <c r="K661" s="34"/>
      <c r="L661" s="34"/>
      <c r="M661" s="34"/>
      <c r="N661" s="34"/>
      <c r="O661" s="34"/>
      <c r="P661" s="34"/>
      <c r="Q661" s="37"/>
      <c r="R661" s="48"/>
      <c r="S661" s="37"/>
      <c r="U661" s="34"/>
      <c r="V661" s="37"/>
      <c r="AF661" s="46">
        <v>5495</v>
      </c>
    </row>
    <row r="662" spans="1:32" x14ac:dyDescent="0.3">
      <c r="A662" s="34"/>
      <c r="B662" s="34"/>
      <c r="C662" s="34"/>
      <c r="D662" s="34"/>
      <c r="E662" s="34"/>
      <c r="F662" s="34"/>
      <c r="G662" s="34"/>
      <c r="K662" s="34"/>
      <c r="L662" s="34"/>
      <c r="M662" s="34"/>
      <c r="N662" s="34"/>
      <c r="O662" s="34"/>
      <c r="P662" s="34"/>
      <c r="Q662" s="37"/>
      <c r="R662" s="48"/>
      <c r="S662" s="37"/>
      <c r="U662" s="34"/>
      <c r="V662" s="37"/>
      <c r="AF662" s="46">
        <v>5495</v>
      </c>
    </row>
    <row r="663" spans="1:32" x14ac:dyDescent="0.3">
      <c r="A663" s="34"/>
      <c r="B663" s="34"/>
      <c r="C663" s="34"/>
      <c r="D663" s="34"/>
      <c r="E663" s="34"/>
      <c r="F663" s="34"/>
      <c r="G663" s="34"/>
      <c r="K663" s="34"/>
      <c r="L663" s="34"/>
      <c r="M663" s="34"/>
      <c r="N663" s="34"/>
      <c r="O663" s="34"/>
      <c r="P663" s="34"/>
      <c r="Q663" s="37"/>
      <c r="R663" s="48"/>
      <c r="S663" s="37"/>
      <c r="U663" s="34"/>
      <c r="V663" s="37"/>
      <c r="AF663" s="46">
        <v>5495</v>
      </c>
    </row>
    <row r="664" spans="1:32" x14ac:dyDescent="0.3">
      <c r="A664" s="34"/>
      <c r="B664" s="34"/>
      <c r="C664" s="34"/>
      <c r="D664" s="34"/>
      <c r="E664" s="34"/>
      <c r="F664" s="34"/>
      <c r="G664" s="34"/>
      <c r="K664" s="34"/>
      <c r="L664" s="34"/>
      <c r="M664" s="34"/>
      <c r="N664" s="34"/>
      <c r="O664" s="34"/>
      <c r="P664" s="34"/>
      <c r="Q664" s="37"/>
      <c r="R664" s="48"/>
      <c r="S664" s="37"/>
      <c r="U664" s="34"/>
      <c r="V664" s="37"/>
      <c r="AF664" s="46">
        <v>5495</v>
      </c>
    </row>
    <row r="665" spans="1:32" x14ac:dyDescent="0.3">
      <c r="A665" s="34"/>
      <c r="B665" s="34"/>
      <c r="C665" s="34"/>
      <c r="D665" s="34"/>
      <c r="E665" s="34"/>
      <c r="F665" s="34"/>
      <c r="G665" s="34"/>
      <c r="K665" s="34"/>
      <c r="L665" s="34"/>
      <c r="M665" s="34"/>
      <c r="N665" s="34"/>
      <c r="O665" s="34"/>
      <c r="P665" s="34"/>
      <c r="Q665" s="37"/>
      <c r="R665" s="48"/>
      <c r="S665" s="37"/>
      <c r="U665" s="34"/>
      <c r="V665" s="37"/>
      <c r="AF665" s="46">
        <v>1315</v>
      </c>
    </row>
    <row r="666" spans="1:32" x14ac:dyDescent="0.3">
      <c r="A666" s="34"/>
      <c r="B666" s="34"/>
      <c r="C666" s="34"/>
      <c r="D666" s="34"/>
      <c r="E666" s="34"/>
      <c r="F666" s="34"/>
      <c r="G666" s="34"/>
      <c r="K666" s="34"/>
      <c r="L666" s="34"/>
      <c r="M666" s="34"/>
      <c r="N666" s="34"/>
      <c r="O666" s="34"/>
      <c r="P666" s="34"/>
      <c r="Q666" s="37"/>
      <c r="R666" s="48"/>
      <c r="S666" s="37"/>
      <c r="U666" s="34"/>
      <c r="V666" s="37"/>
      <c r="AF666" s="46">
        <v>1315</v>
      </c>
    </row>
    <row r="667" spans="1:32" x14ac:dyDescent="0.3">
      <c r="A667" s="34"/>
      <c r="B667" s="34"/>
      <c r="C667" s="34"/>
      <c r="D667" s="34"/>
      <c r="E667" s="34"/>
      <c r="F667" s="34"/>
      <c r="G667" s="34"/>
      <c r="K667" s="34"/>
      <c r="L667" s="34"/>
      <c r="M667" s="34"/>
      <c r="N667" s="34"/>
      <c r="O667" s="34"/>
      <c r="P667" s="34"/>
      <c r="Q667" s="37"/>
      <c r="R667" s="48"/>
      <c r="S667" s="37"/>
      <c r="U667" s="34"/>
      <c r="V667" s="37"/>
      <c r="AF667" s="46">
        <v>655</v>
      </c>
    </row>
    <row r="668" spans="1:32" x14ac:dyDescent="0.3">
      <c r="A668" s="34"/>
      <c r="B668" s="34"/>
      <c r="C668" s="34"/>
      <c r="D668" s="34"/>
      <c r="E668" s="34"/>
      <c r="F668" s="34"/>
      <c r="G668" s="34"/>
      <c r="K668" s="34"/>
      <c r="L668" s="34"/>
      <c r="M668" s="34"/>
      <c r="N668" s="34"/>
      <c r="O668" s="34"/>
      <c r="P668" s="34"/>
      <c r="Q668" s="37"/>
      <c r="R668" s="48"/>
      <c r="S668" s="37"/>
      <c r="U668" s="34"/>
      <c r="V668" s="37"/>
      <c r="AF668" s="46">
        <v>435</v>
      </c>
    </row>
    <row r="669" spans="1:32" x14ac:dyDescent="0.3">
      <c r="A669" s="34"/>
      <c r="B669" s="34"/>
      <c r="C669" s="34"/>
      <c r="D669" s="34"/>
      <c r="E669" s="34"/>
      <c r="F669" s="34"/>
      <c r="G669" s="34"/>
      <c r="K669" s="34"/>
      <c r="L669" s="34"/>
      <c r="M669" s="34"/>
      <c r="N669" s="34"/>
      <c r="O669" s="34"/>
      <c r="P669" s="34"/>
      <c r="Q669" s="37"/>
      <c r="R669" s="48"/>
      <c r="S669" s="37"/>
      <c r="U669" s="34"/>
      <c r="V669" s="37"/>
      <c r="AF669" s="46">
        <v>435</v>
      </c>
    </row>
    <row r="670" spans="1:32" x14ac:dyDescent="0.3">
      <c r="A670" s="34"/>
      <c r="B670" s="34"/>
      <c r="C670" s="34"/>
      <c r="D670" s="34"/>
      <c r="E670" s="34"/>
      <c r="F670" s="34"/>
      <c r="G670" s="34"/>
      <c r="K670" s="34"/>
      <c r="L670" s="34"/>
      <c r="M670" s="34"/>
      <c r="N670" s="34"/>
      <c r="O670" s="34"/>
      <c r="P670" s="34"/>
      <c r="Q670" s="37"/>
      <c r="R670" s="48"/>
      <c r="S670" s="37"/>
      <c r="U670" s="34"/>
      <c r="V670" s="37"/>
      <c r="AF670" s="46">
        <v>185</v>
      </c>
    </row>
    <row r="671" spans="1:32" x14ac:dyDescent="0.3">
      <c r="A671" s="34"/>
      <c r="B671" s="34"/>
      <c r="C671" s="34"/>
      <c r="D671" s="34"/>
      <c r="E671" s="34"/>
      <c r="F671" s="34"/>
      <c r="G671" s="34"/>
      <c r="K671" s="34"/>
      <c r="L671" s="34"/>
      <c r="M671" s="34"/>
      <c r="N671" s="34"/>
      <c r="O671" s="34"/>
      <c r="P671" s="34"/>
      <c r="Q671" s="37"/>
      <c r="R671" s="48"/>
      <c r="S671" s="37"/>
      <c r="U671" s="34"/>
      <c r="V671" s="37"/>
      <c r="AF671" s="46">
        <v>4395</v>
      </c>
    </row>
    <row r="672" spans="1:32" x14ac:dyDescent="0.3">
      <c r="A672" s="34"/>
      <c r="B672" s="34"/>
      <c r="C672" s="34"/>
      <c r="D672" s="34"/>
      <c r="E672" s="34"/>
      <c r="F672" s="34"/>
      <c r="G672" s="34"/>
      <c r="K672" s="34"/>
      <c r="L672" s="34"/>
      <c r="M672" s="34"/>
      <c r="N672" s="34"/>
      <c r="O672" s="34"/>
      <c r="P672" s="34"/>
      <c r="Q672" s="37"/>
      <c r="R672" s="48"/>
      <c r="S672" s="37"/>
      <c r="U672" s="34"/>
      <c r="V672" s="37"/>
      <c r="AF672" s="46">
        <v>10995</v>
      </c>
    </row>
    <row r="673" spans="1:32" x14ac:dyDescent="0.3">
      <c r="A673" s="34"/>
      <c r="B673" s="34"/>
      <c r="C673" s="34"/>
      <c r="D673" s="34"/>
      <c r="E673" s="34"/>
      <c r="F673" s="34"/>
      <c r="G673" s="34"/>
      <c r="K673" s="34"/>
      <c r="L673" s="34"/>
      <c r="M673" s="34"/>
      <c r="N673" s="34"/>
      <c r="O673" s="34"/>
      <c r="P673" s="34"/>
      <c r="Q673" s="37"/>
      <c r="R673" s="48"/>
      <c r="S673" s="37"/>
      <c r="U673" s="34"/>
      <c r="V673" s="37"/>
      <c r="AF673" s="46">
        <v>2745</v>
      </c>
    </row>
    <row r="674" spans="1:32" x14ac:dyDescent="0.3">
      <c r="A674" s="34"/>
      <c r="B674" s="34"/>
      <c r="C674" s="34"/>
      <c r="D674" s="34"/>
      <c r="E674" s="34"/>
      <c r="F674" s="34"/>
      <c r="G674" s="34"/>
      <c r="K674" s="34"/>
      <c r="L674" s="34"/>
      <c r="M674" s="34"/>
      <c r="N674" s="34"/>
      <c r="O674" s="34"/>
      <c r="P674" s="34"/>
      <c r="Q674" s="37"/>
      <c r="R674" s="48"/>
      <c r="S674" s="37"/>
      <c r="U674" s="34"/>
      <c r="V674" s="37"/>
      <c r="AF674" s="46">
        <v>3295</v>
      </c>
    </row>
    <row r="675" spans="1:32" x14ac:dyDescent="0.3">
      <c r="A675" s="34"/>
      <c r="B675" s="34"/>
      <c r="C675" s="34"/>
      <c r="D675" s="34"/>
      <c r="E675" s="34"/>
      <c r="F675" s="34"/>
      <c r="G675" s="34"/>
      <c r="K675" s="34"/>
      <c r="L675" s="34"/>
      <c r="M675" s="34"/>
      <c r="N675" s="34"/>
      <c r="O675" s="34"/>
      <c r="P675" s="34"/>
      <c r="Q675" s="37"/>
      <c r="R675" s="48"/>
      <c r="S675" s="37"/>
      <c r="U675" s="34"/>
      <c r="V675" s="37"/>
      <c r="AF675" s="46">
        <v>4295</v>
      </c>
    </row>
    <row r="676" spans="1:32" x14ac:dyDescent="0.3">
      <c r="A676" s="34"/>
      <c r="B676" s="34"/>
      <c r="C676" s="34"/>
      <c r="D676" s="34"/>
      <c r="E676" s="34"/>
      <c r="F676" s="34"/>
      <c r="G676" s="34"/>
      <c r="K676" s="34"/>
      <c r="L676" s="34"/>
      <c r="M676" s="34"/>
      <c r="N676" s="34"/>
      <c r="O676" s="34"/>
      <c r="P676" s="34"/>
      <c r="Q676" s="37"/>
      <c r="R676" s="48"/>
      <c r="S676" s="37"/>
      <c r="U676" s="34"/>
      <c r="V676" s="37"/>
      <c r="AF676" s="46">
        <v>6045</v>
      </c>
    </row>
    <row r="677" spans="1:32" x14ac:dyDescent="0.3">
      <c r="A677" s="34"/>
      <c r="B677" s="34"/>
      <c r="C677" s="34"/>
      <c r="D677" s="34"/>
      <c r="E677" s="34"/>
      <c r="F677" s="34"/>
      <c r="G677" s="34"/>
      <c r="K677" s="34"/>
      <c r="L677" s="34"/>
      <c r="M677" s="34"/>
      <c r="N677" s="34"/>
      <c r="O677" s="34"/>
      <c r="P677" s="34"/>
      <c r="Q677" s="37"/>
      <c r="R677" s="48"/>
      <c r="S677" s="37"/>
      <c r="U677" s="34"/>
      <c r="V677" s="37"/>
      <c r="AF677" s="46">
        <v>1995</v>
      </c>
    </row>
    <row r="678" spans="1:32" x14ac:dyDescent="0.3">
      <c r="A678" s="34"/>
      <c r="B678" s="34"/>
      <c r="C678" s="34"/>
      <c r="D678" s="34"/>
      <c r="E678" s="34"/>
      <c r="F678" s="34"/>
      <c r="G678" s="34"/>
      <c r="K678" s="34"/>
      <c r="L678" s="34"/>
      <c r="M678" s="34"/>
      <c r="N678" s="34"/>
      <c r="O678" s="34"/>
      <c r="P678" s="34"/>
      <c r="Q678" s="37"/>
      <c r="R678" s="48"/>
      <c r="S678" s="37"/>
      <c r="U678" s="34"/>
      <c r="V678" s="37"/>
      <c r="AF678" s="46">
        <v>2395</v>
      </c>
    </row>
    <row r="679" spans="1:32" x14ac:dyDescent="0.3">
      <c r="A679" s="34"/>
      <c r="B679" s="34"/>
      <c r="C679" s="34"/>
      <c r="D679" s="34"/>
      <c r="E679" s="34"/>
      <c r="F679" s="34"/>
      <c r="G679" s="34"/>
      <c r="K679" s="34"/>
      <c r="L679" s="34"/>
      <c r="M679" s="34"/>
      <c r="N679" s="34"/>
      <c r="O679" s="34"/>
      <c r="P679" s="34"/>
      <c r="Q679" s="37"/>
      <c r="R679" s="48"/>
      <c r="S679" s="37"/>
      <c r="U679" s="34"/>
      <c r="V679" s="37"/>
      <c r="AF679" s="46">
        <v>2845</v>
      </c>
    </row>
    <row r="680" spans="1:32" x14ac:dyDescent="0.3">
      <c r="A680" s="34"/>
      <c r="B680" s="34"/>
      <c r="C680" s="34"/>
      <c r="D680" s="34"/>
      <c r="E680" s="34"/>
      <c r="F680" s="34"/>
      <c r="G680" s="34"/>
      <c r="K680" s="34"/>
      <c r="L680" s="34"/>
      <c r="M680" s="34"/>
      <c r="N680" s="34"/>
      <c r="O680" s="34"/>
      <c r="P680" s="34"/>
      <c r="Q680" s="37"/>
      <c r="R680" s="48"/>
      <c r="S680" s="37"/>
      <c r="U680" s="34"/>
      <c r="V680" s="37"/>
      <c r="AF680" s="46">
        <v>325</v>
      </c>
    </row>
    <row r="681" spans="1:32" x14ac:dyDescent="0.3">
      <c r="A681" s="34"/>
      <c r="B681" s="34"/>
      <c r="C681" s="34"/>
      <c r="D681" s="34"/>
      <c r="E681" s="34"/>
      <c r="F681" s="34"/>
      <c r="G681" s="34"/>
      <c r="K681" s="34"/>
      <c r="L681" s="34"/>
      <c r="M681" s="34"/>
      <c r="N681" s="34"/>
      <c r="O681" s="34"/>
      <c r="P681" s="34"/>
      <c r="Q681" s="37"/>
      <c r="R681" s="48"/>
      <c r="S681" s="37"/>
      <c r="U681" s="34"/>
      <c r="V681" s="37"/>
      <c r="AF681" s="46">
        <v>39045</v>
      </c>
    </row>
    <row r="682" spans="1:32" x14ac:dyDescent="0.3">
      <c r="A682" s="34"/>
      <c r="B682" s="34"/>
      <c r="C682" s="34"/>
      <c r="D682" s="34"/>
      <c r="E682" s="34"/>
      <c r="F682" s="34"/>
      <c r="G682" s="34"/>
      <c r="K682" s="34"/>
      <c r="L682" s="34"/>
      <c r="M682" s="34"/>
      <c r="N682" s="34"/>
      <c r="O682" s="34"/>
      <c r="P682" s="34"/>
      <c r="Q682" s="37"/>
      <c r="R682" s="48"/>
      <c r="S682" s="37"/>
      <c r="U682" s="34"/>
      <c r="V682" s="37"/>
      <c r="AF682" s="46">
        <v>29145</v>
      </c>
    </row>
    <row r="683" spans="1:32" x14ac:dyDescent="0.3">
      <c r="A683" s="34"/>
      <c r="B683" s="34"/>
      <c r="C683" s="34"/>
      <c r="D683" s="34"/>
      <c r="E683" s="34"/>
      <c r="F683" s="34"/>
      <c r="G683" s="34"/>
      <c r="K683" s="34"/>
      <c r="L683" s="34"/>
      <c r="M683" s="34"/>
      <c r="N683" s="34"/>
      <c r="O683" s="34"/>
      <c r="P683" s="34"/>
      <c r="Q683" s="37"/>
      <c r="R683" s="48"/>
      <c r="S683" s="37"/>
      <c r="U683" s="34"/>
      <c r="V683" s="37"/>
      <c r="AF683" s="46">
        <v>19245</v>
      </c>
    </row>
    <row r="684" spans="1:32" x14ac:dyDescent="0.3">
      <c r="A684" s="34"/>
      <c r="B684" s="34"/>
      <c r="C684" s="34"/>
      <c r="D684" s="34"/>
      <c r="E684" s="34"/>
      <c r="F684" s="34"/>
      <c r="G684" s="34"/>
      <c r="K684" s="34"/>
      <c r="L684" s="34"/>
      <c r="M684" s="34"/>
      <c r="N684" s="34"/>
      <c r="O684" s="34"/>
      <c r="P684" s="34"/>
      <c r="Q684" s="37"/>
      <c r="R684" s="48"/>
      <c r="S684" s="37"/>
      <c r="U684" s="34"/>
      <c r="V684" s="37"/>
      <c r="AF684" s="46">
        <v>41245</v>
      </c>
    </row>
    <row r="685" spans="1:32" x14ac:dyDescent="0.3">
      <c r="A685" s="34"/>
      <c r="B685" s="34"/>
      <c r="C685" s="34"/>
      <c r="D685" s="34"/>
      <c r="E685" s="34"/>
      <c r="F685" s="34"/>
      <c r="G685" s="34"/>
      <c r="K685" s="34"/>
      <c r="L685" s="34"/>
      <c r="M685" s="34"/>
      <c r="N685" s="34"/>
      <c r="O685" s="34"/>
      <c r="P685" s="34"/>
      <c r="Q685" s="37"/>
      <c r="R685" s="48"/>
      <c r="S685" s="37"/>
      <c r="U685" s="34"/>
      <c r="V685" s="37"/>
      <c r="AF685" s="46">
        <v>30795</v>
      </c>
    </row>
    <row r="686" spans="1:32" x14ac:dyDescent="0.3">
      <c r="A686" s="34"/>
      <c r="B686" s="34"/>
      <c r="C686" s="34"/>
      <c r="D686" s="34"/>
      <c r="E686" s="34"/>
      <c r="F686" s="34"/>
      <c r="G686" s="34"/>
      <c r="K686" s="34"/>
      <c r="L686" s="34"/>
      <c r="M686" s="34"/>
      <c r="N686" s="34"/>
      <c r="O686" s="34"/>
      <c r="P686" s="34"/>
      <c r="Q686" s="37"/>
      <c r="R686" s="48"/>
      <c r="S686" s="37"/>
      <c r="U686" s="34"/>
      <c r="V686" s="37"/>
      <c r="AF686" s="46">
        <v>20345</v>
      </c>
    </row>
    <row r="687" spans="1:32" x14ac:dyDescent="0.3">
      <c r="A687" s="34"/>
      <c r="B687" s="34"/>
      <c r="C687" s="34"/>
      <c r="D687" s="34"/>
      <c r="E687" s="34"/>
      <c r="F687" s="34"/>
      <c r="G687" s="34"/>
      <c r="K687" s="34"/>
      <c r="L687" s="34"/>
      <c r="M687" s="34"/>
      <c r="N687" s="34"/>
      <c r="O687" s="34"/>
      <c r="P687" s="34"/>
      <c r="Q687" s="37"/>
      <c r="R687" s="48"/>
      <c r="S687" s="37"/>
      <c r="U687" s="34"/>
      <c r="V687" s="37"/>
      <c r="AF687" s="46">
        <v>8245</v>
      </c>
    </row>
    <row r="688" spans="1:32" x14ac:dyDescent="0.3">
      <c r="A688" s="34"/>
      <c r="B688" s="34"/>
      <c r="C688" s="34"/>
      <c r="D688" s="34"/>
      <c r="E688" s="34"/>
      <c r="F688" s="34"/>
      <c r="G688" s="34"/>
      <c r="K688" s="34"/>
      <c r="L688" s="34"/>
      <c r="M688" s="34"/>
      <c r="N688" s="34"/>
      <c r="O688" s="34"/>
      <c r="P688" s="34"/>
      <c r="Q688" s="37"/>
      <c r="R688" s="48"/>
      <c r="S688" s="37"/>
      <c r="U688" s="34"/>
      <c r="V688" s="37"/>
      <c r="AF688" s="46">
        <v>21995</v>
      </c>
    </row>
    <row r="689" spans="1:32" x14ac:dyDescent="0.3">
      <c r="A689" s="34"/>
      <c r="B689" s="34"/>
      <c r="C689" s="34"/>
      <c r="D689" s="34"/>
      <c r="E689" s="34"/>
      <c r="F689" s="34"/>
      <c r="G689" s="34"/>
      <c r="K689" s="34"/>
      <c r="L689" s="34"/>
      <c r="M689" s="34"/>
      <c r="N689" s="34"/>
      <c r="O689" s="34"/>
      <c r="P689" s="34"/>
      <c r="Q689" s="37"/>
      <c r="R689" s="48"/>
      <c r="S689" s="37"/>
      <c r="U689" s="34"/>
      <c r="V689" s="37"/>
      <c r="AF689" s="46">
        <v>13195</v>
      </c>
    </row>
    <row r="690" spans="1:32" x14ac:dyDescent="0.3">
      <c r="A690" s="34"/>
      <c r="B690" s="34"/>
      <c r="C690" s="34"/>
      <c r="D690" s="34"/>
      <c r="E690" s="34"/>
      <c r="F690" s="34"/>
      <c r="G690" s="34"/>
      <c r="K690" s="34"/>
      <c r="L690" s="34"/>
      <c r="M690" s="34"/>
      <c r="N690" s="34"/>
      <c r="O690" s="34"/>
      <c r="P690" s="34"/>
      <c r="Q690" s="37"/>
      <c r="R690" s="48"/>
      <c r="S690" s="37"/>
      <c r="U690" s="34"/>
      <c r="V690" s="37"/>
      <c r="AF690" s="46">
        <v>13195</v>
      </c>
    </row>
    <row r="691" spans="1:32" x14ac:dyDescent="0.3">
      <c r="A691" s="34"/>
      <c r="B691" s="34"/>
      <c r="C691" s="34"/>
      <c r="D691" s="34"/>
      <c r="E691" s="34"/>
      <c r="F691" s="34"/>
      <c r="G691" s="34"/>
      <c r="K691" s="34"/>
      <c r="L691" s="34"/>
      <c r="M691" s="34"/>
      <c r="N691" s="34"/>
      <c r="O691" s="34"/>
      <c r="P691" s="34"/>
      <c r="Q691" s="37"/>
      <c r="R691" s="48"/>
      <c r="S691" s="37"/>
      <c r="U691" s="34"/>
      <c r="V691" s="37"/>
      <c r="AF691" s="46">
        <v>13195</v>
      </c>
    </row>
    <row r="692" spans="1:32" x14ac:dyDescent="0.3">
      <c r="A692" s="34"/>
      <c r="B692" s="34"/>
      <c r="C692" s="34"/>
      <c r="D692" s="34"/>
      <c r="E692" s="34"/>
      <c r="F692" s="34"/>
      <c r="G692" s="34"/>
      <c r="K692" s="34"/>
      <c r="L692" s="34"/>
      <c r="M692" s="34"/>
      <c r="N692" s="34"/>
      <c r="O692" s="34"/>
      <c r="P692" s="34"/>
      <c r="Q692" s="37"/>
      <c r="R692" s="48"/>
      <c r="S692" s="37"/>
      <c r="U692" s="34"/>
      <c r="V692" s="37"/>
      <c r="AF692" s="46">
        <v>148495</v>
      </c>
    </row>
    <row r="693" spans="1:32" x14ac:dyDescent="0.3">
      <c r="A693" s="34"/>
      <c r="B693" s="34"/>
      <c r="C693" s="34"/>
      <c r="D693" s="34"/>
      <c r="E693" s="34"/>
      <c r="F693" s="34"/>
      <c r="G693" s="34"/>
      <c r="K693" s="34"/>
      <c r="L693" s="34"/>
      <c r="M693" s="34"/>
      <c r="N693" s="34"/>
      <c r="O693" s="34"/>
      <c r="P693" s="34"/>
      <c r="Q693" s="37"/>
      <c r="R693" s="48"/>
      <c r="S693" s="37"/>
      <c r="U693" s="34"/>
      <c r="V693" s="37"/>
      <c r="AF693" s="46">
        <v>98995</v>
      </c>
    </row>
    <row r="694" spans="1:32" x14ac:dyDescent="0.3">
      <c r="A694" s="34"/>
      <c r="B694" s="34"/>
      <c r="C694" s="34"/>
      <c r="D694" s="34"/>
      <c r="E694" s="34"/>
      <c r="F694" s="34"/>
      <c r="G694" s="34"/>
      <c r="K694" s="34"/>
      <c r="L694" s="34"/>
      <c r="M694" s="34"/>
      <c r="N694" s="34"/>
      <c r="O694" s="34"/>
      <c r="P694" s="34"/>
      <c r="Q694" s="37"/>
      <c r="R694" s="48"/>
      <c r="S694" s="37"/>
      <c r="U694" s="34"/>
      <c r="V694" s="37"/>
      <c r="AF694" s="46">
        <v>148495</v>
      </c>
    </row>
    <row r="695" spans="1:32" x14ac:dyDescent="0.3">
      <c r="A695" s="34"/>
      <c r="B695" s="34"/>
      <c r="C695" s="34"/>
      <c r="D695" s="34"/>
      <c r="E695" s="34"/>
      <c r="F695" s="34"/>
      <c r="G695" s="34"/>
      <c r="K695" s="34"/>
      <c r="L695" s="34"/>
      <c r="M695" s="34"/>
      <c r="N695" s="34"/>
      <c r="O695" s="34"/>
      <c r="P695" s="34"/>
      <c r="Q695" s="37"/>
      <c r="R695" s="48"/>
      <c r="S695" s="37"/>
      <c r="U695" s="34"/>
      <c r="V695" s="37"/>
      <c r="AF695" s="46">
        <v>98995</v>
      </c>
    </row>
    <row r="696" spans="1:32" x14ac:dyDescent="0.3">
      <c r="A696" s="34"/>
      <c r="B696" s="34"/>
      <c r="C696" s="34"/>
      <c r="D696" s="34"/>
      <c r="E696" s="34"/>
      <c r="F696" s="34"/>
      <c r="G696" s="34"/>
      <c r="K696" s="34"/>
      <c r="L696" s="34"/>
      <c r="M696" s="34"/>
      <c r="N696" s="34"/>
      <c r="O696" s="34"/>
      <c r="P696" s="34"/>
      <c r="Q696" s="37"/>
      <c r="R696" s="48"/>
      <c r="S696" s="37"/>
      <c r="U696" s="34"/>
      <c r="V696" s="37"/>
      <c r="AF696" s="46">
        <v>65995</v>
      </c>
    </row>
    <row r="697" spans="1:32" x14ac:dyDescent="0.3">
      <c r="A697" s="34"/>
      <c r="B697" s="34"/>
      <c r="C697" s="34"/>
      <c r="D697" s="34"/>
      <c r="E697" s="34"/>
      <c r="F697" s="34"/>
      <c r="G697" s="34"/>
      <c r="K697" s="34"/>
      <c r="L697" s="34"/>
      <c r="M697" s="34"/>
      <c r="N697" s="34"/>
      <c r="O697" s="34"/>
      <c r="P697" s="34"/>
      <c r="Q697" s="37"/>
      <c r="R697" s="48"/>
      <c r="S697" s="37"/>
      <c r="U697" s="34"/>
      <c r="V697" s="37"/>
      <c r="AF697" s="46">
        <v>10445</v>
      </c>
    </row>
    <row r="698" spans="1:32" x14ac:dyDescent="0.3">
      <c r="A698" s="34"/>
      <c r="B698" s="34"/>
      <c r="C698" s="34"/>
      <c r="D698" s="34"/>
      <c r="E698" s="34"/>
      <c r="F698" s="34"/>
      <c r="G698" s="34"/>
      <c r="K698" s="34"/>
      <c r="L698" s="34"/>
      <c r="M698" s="34"/>
      <c r="N698" s="34"/>
      <c r="O698" s="34"/>
      <c r="P698" s="34"/>
      <c r="Q698" s="37"/>
      <c r="R698" s="48"/>
      <c r="S698" s="37"/>
      <c r="U698" s="34"/>
      <c r="V698" s="37"/>
      <c r="AF698" s="46">
        <v>7145</v>
      </c>
    </row>
    <row r="699" spans="1:32" x14ac:dyDescent="0.3">
      <c r="A699" s="34"/>
      <c r="B699" s="34"/>
      <c r="C699" s="34"/>
      <c r="D699" s="34"/>
      <c r="E699" s="34"/>
      <c r="F699" s="34"/>
      <c r="G699" s="34"/>
      <c r="K699" s="34"/>
      <c r="L699" s="34"/>
      <c r="M699" s="34"/>
      <c r="N699" s="34"/>
      <c r="O699" s="34"/>
      <c r="P699" s="34"/>
      <c r="Q699" s="37"/>
      <c r="R699" s="48"/>
      <c r="S699" s="37"/>
      <c r="U699" s="34"/>
      <c r="V699" s="37"/>
      <c r="AF699" s="46">
        <v>5495</v>
      </c>
    </row>
    <row r="700" spans="1:32" x14ac:dyDescent="0.3">
      <c r="A700" s="34"/>
      <c r="B700" s="34"/>
      <c r="C700" s="34"/>
      <c r="D700" s="34"/>
      <c r="E700" s="34"/>
      <c r="F700" s="34"/>
      <c r="G700" s="34"/>
      <c r="K700" s="34"/>
      <c r="L700" s="34"/>
      <c r="M700" s="34"/>
      <c r="N700" s="34"/>
      <c r="O700" s="34"/>
      <c r="P700" s="34"/>
      <c r="Q700" s="37"/>
      <c r="R700" s="48"/>
      <c r="S700" s="37"/>
      <c r="U700" s="34"/>
      <c r="V700" s="37"/>
      <c r="AF700" s="46">
        <v>8245</v>
      </c>
    </row>
    <row r="701" spans="1:32" x14ac:dyDescent="0.3">
      <c r="A701" s="34"/>
      <c r="B701" s="34"/>
      <c r="C701" s="34"/>
      <c r="D701" s="34"/>
      <c r="E701" s="34"/>
      <c r="F701" s="34"/>
      <c r="G701" s="34"/>
      <c r="K701" s="34"/>
      <c r="L701" s="34"/>
      <c r="M701" s="34"/>
      <c r="N701" s="34"/>
      <c r="O701" s="34"/>
      <c r="P701" s="34"/>
      <c r="Q701" s="37"/>
      <c r="R701" s="48"/>
      <c r="S701" s="37"/>
      <c r="U701" s="34"/>
      <c r="V701" s="37"/>
      <c r="AF701" s="46">
        <v>3845</v>
      </c>
    </row>
    <row r="702" spans="1:32" x14ac:dyDescent="0.3">
      <c r="A702" s="34"/>
      <c r="B702" s="34"/>
      <c r="C702" s="34"/>
      <c r="D702" s="34"/>
      <c r="E702" s="34"/>
      <c r="F702" s="34"/>
      <c r="G702" s="34"/>
      <c r="K702" s="34"/>
      <c r="L702" s="34"/>
      <c r="M702" s="34"/>
      <c r="N702" s="34"/>
      <c r="O702" s="34"/>
      <c r="P702" s="34"/>
      <c r="Q702" s="37"/>
      <c r="R702" s="48"/>
      <c r="S702" s="37"/>
      <c r="U702" s="34"/>
      <c r="V702" s="37"/>
      <c r="AF702" s="46">
        <v>2195</v>
      </c>
    </row>
    <row r="703" spans="1:32" x14ac:dyDescent="0.3">
      <c r="A703" s="34"/>
      <c r="B703" s="34"/>
      <c r="C703" s="34"/>
      <c r="D703" s="34"/>
      <c r="E703" s="34"/>
      <c r="F703" s="34"/>
      <c r="G703" s="34"/>
      <c r="K703" s="34"/>
      <c r="L703" s="34"/>
      <c r="M703" s="34"/>
      <c r="N703" s="34"/>
      <c r="O703" s="34"/>
      <c r="P703" s="34"/>
      <c r="Q703" s="37"/>
      <c r="R703" s="48"/>
      <c r="S703" s="37"/>
      <c r="U703" s="34"/>
      <c r="V703" s="37"/>
      <c r="AF703" s="46">
        <v>2195</v>
      </c>
    </row>
    <row r="704" spans="1:32" x14ac:dyDescent="0.3">
      <c r="A704" s="34"/>
      <c r="B704" s="34"/>
      <c r="C704" s="34"/>
      <c r="D704" s="34"/>
      <c r="E704" s="34"/>
      <c r="F704" s="34"/>
      <c r="G704" s="34"/>
      <c r="K704" s="34"/>
      <c r="L704" s="34"/>
      <c r="M704" s="34"/>
      <c r="N704" s="34"/>
      <c r="O704" s="34"/>
      <c r="P704" s="34"/>
      <c r="Q704" s="37"/>
      <c r="R704" s="48"/>
      <c r="S704" s="37"/>
      <c r="U704" s="34"/>
      <c r="V704" s="37"/>
      <c r="AF704" s="46">
        <v>3295</v>
      </c>
    </row>
    <row r="705" spans="1:32" x14ac:dyDescent="0.3">
      <c r="A705" s="34"/>
      <c r="B705" s="34"/>
      <c r="C705" s="34"/>
      <c r="D705" s="34"/>
      <c r="E705" s="34"/>
      <c r="F705" s="34"/>
      <c r="G705" s="34"/>
      <c r="K705" s="34"/>
      <c r="L705" s="34"/>
      <c r="M705" s="34"/>
      <c r="N705" s="34"/>
      <c r="O705" s="34"/>
      <c r="P705" s="34"/>
      <c r="Q705" s="37"/>
      <c r="R705" s="48"/>
      <c r="S705" s="37"/>
      <c r="U705" s="34"/>
      <c r="V705" s="37"/>
      <c r="AF705" s="46">
        <v>3295</v>
      </c>
    </row>
    <row r="706" spans="1:32" x14ac:dyDescent="0.3">
      <c r="A706" s="34"/>
      <c r="B706" s="34"/>
      <c r="C706" s="34"/>
      <c r="D706" s="34"/>
      <c r="E706" s="34"/>
      <c r="F706" s="34"/>
      <c r="G706" s="34"/>
      <c r="K706" s="34"/>
      <c r="L706" s="34"/>
      <c r="M706" s="34"/>
      <c r="N706" s="34"/>
      <c r="O706" s="34"/>
      <c r="P706" s="34"/>
      <c r="Q706" s="37"/>
      <c r="R706" s="48"/>
      <c r="S706" s="37"/>
      <c r="U706" s="34"/>
      <c r="V706" s="37"/>
      <c r="AF706" s="46">
        <v>1095</v>
      </c>
    </row>
    <row r="707" spans="1:32" x14ac:dyDescent="0.3">
      <c r="A707" s="34"/>
      <c r="B707" s="34"/>
      <c r="C707" s="34"/>
      <c r="D707" s="34"/>
      <c r="E707" s="34"/>
      <c r="F707" s="34"/>
      <c r="G707" s="34"/>
      <c r="K707" s="34"/>
      <c r="L707" s="34"/>
      <c r="M707" s="34"/>
      <c r="N707" s="34"/>
      <c r="O707" s="34"/>
      <c r="P707" s="34"/>
      <c r="Q707" s="37"/>
      <c r="R707" s="48"/>
      <c r="S707" s="37"/>
      <c r="U707" s="34"/>
      <c r="V707" s="37"/>
      <c r="AF707" s="46">
        <v>1095</v>
      </c>
    </row>
    <row r="708" spans="1:32" x14ac:dyDescent="0.3">
      <c r="A708" s="34"/>
      <c r="B708" s="34"/>
      <c r="C708" s="34"/>
      <c r="D708" s="34"/>
      <c r="E708" s="34"/>
      <c r="F708" s="34"/>
      <c r="G708" s="34"/>
      <c r="K708" s="34"/>
      <c r="L708" s="34"/>
      <c r="M708" s="34"/>
      <c r="N708" s="34"/>
      <c r="O708" s="34"/>
      <c r="P708" s="34"/>
      <c r="Q708" s="37"/>
      <c r="R708" s="48"/>
      <c r="S708" s="37"/>
      <c r="U708" s="34"/>
      <c r="V708" s="37"/>
      <c r="AF708" s="46">
        <v>825</v>
      </c>
    </row>
    <row r="709" spans="1:32" x14ac:dyDescent="0.3">
      <c r="A709" s="34"/>
      <c r="B709" s="34"/>
      <c r="C709" s="34"/>
      <c r="D709" s="34"/>
      <c r="E709" s="34"/>
      <c r="F709" s="34"/>
      <c r="G709" s="34"/>
      <c r="K709" s="34"/>
      <c r="L709" s="34"/>
      <c r="M709" s="34"/>
      <c r="N709" s="34"/>
      <c r="O709" s="34"/>
      <c r="P709" s="34"/>
      <c r="Q709" s="37"/>
      <c r="R709" s="48"/>
      <c r="S709" s="37"/>
      <c r="U709" s="34"/>
      <c r="V709" s="37"/>
      <c r="AF709" s="46">
        <v>545</v>
      </c>
    </row>
    <row r="710" spans="1:32" x14ac:dyDescent="0.3">
      <c r="A710" s="34"/>
      <c r="B710" s="34"/>
      <c r="C710" s="34"/>
      <c r="D710" s="34"/>
      <c r="E710" s="34"/>
      <c r="F710" s="34"/>
      <c r="G710" s="34"/>
      <c r="K710" s="34"/>
      <c r="L710" s="34"/>
      <c r="M710" s="34"/>
      <c r="N710" s="34"/>
      <c r="O710" s="34"/>
      <c r="P710" s="34"/>
      <c r="Q710" s="37"/>
      <c r="R710" s="48"/>
      <c r="S710" s="37"/>
      <c r="U710" s="34"/>
      <c r="V710" s="37"/>
      <c r="AF710" s="46">
        <v>198</v>
      </c>
    </row>
    <row r="711" spans="1:32" x14ac:dyDescent="0.3">
      <c r="A711" s="34"/>
      <c r="B711" s="34"/>
      <c r="C711" s="34"/>
      <c r="D711" s="34"/>
      <c r="E711" s="34"/>
      <c r="F711" s="34"/>
      <c r="G711" s="34"/>
      <c r="K711" s="34"/>
      <c r="L711" s="34"/>
      <c r="M711" s="34"/>
      <c r="N711" s="34"/>
      <c r="O711" s="34"/>
      <c r="P711" s="34"/>
      <c r="Q711" s="37"/>
      <c r="R711" s="48"/>
      <c r="S711" s="37"/>
      <c r="U711" s="34"/>
      <c r="V711" s="37"/>
      <c r="AF711" s="46">
        <v>198</v>
      </c>
    </row>
    <row r="712" spans="1:32" x14ac:dyDescent="0.3">
      <c r="A712" s="34"/>
      <c r="B712" s="34"/>
      <c r="C712" s="34"/>
      <c r="D712" s="34"/>
      <c r="E712" s="34"/>
      <c r="F712" s="34"/>
      <c r="G712" s="34"/>
      <c r="K712" s="34"/>
      <c r="L712" s="34"/>
      <c r="M712" s="34"/>
      <c r="N712" s="34"/>
      <c r="O712" s="34"/>
      <c r="P712" s="34"/>
      <c r="Q712" s="37"/>
      <c r="R712" s="48"/>
      <c r="S712" s="37"/>
      <c r="U712" s="34"/>
      <c r="V712" s="37"/>
      <c r="AF712" s="46">
        <v>198</v>
      </c>
    </row>
    <row r="713" spans="1:32" x14ac:dyDescent="0.3">
      <c r="A713" s="34"/>
      <c r="B713" s="34"/>
      <c r="C713" s="34"/>
      <c r="D713" s="34"/>
      <c r="E713" s="34"/>
      <c r="F713" s="34"/>
      <c r="G713" s="34"/>
      <c r="K713" s="34"/>
      <c r="L713" s="34"/>
      <c r="M713" s="34"/>
      <c r="N713" s="34"/>
      <c r="O713" s="34"/>
      <c r="P713" s="34"/>
      <c r="Q713" s="37"/>
      <c r="R713" s="48"/>
      <c r="S713" s="37"/>
      <c r="U713" s="34"/>
      <c r="V713" s="37"/>
      <c r="AF713" s="46">
        <v>198</v>
      </c>
    </row>
    <row r="714" spans="1:32" x14ac:dyDescent="0.3">
      <c r="A714" s="34"/>
      <c r="B714" s="34"/>
      <c r="C714" s="34"/>
      <c r="D714" s="34"/>
      <c r="E714" s="34"/>
      <c r="F714" s="34"/>
      <c r="G714" s="34"/>
      <c r="K714" s="34"/>
      <c r="L714" s="34"/>
      <c r="M714" s="34"/>
      <c r="N714" s="34"/>
      <c r="O714" s="34"/>
      <c r="P714" s="34"/>
      <c r="Q714" s="37"/>
      <c r="R714" s="48"/>
      <c r="S714" s="37"/>
      <c r="U714" s="34"/>
      <c r="V714" s="37"/>
      <c r="AF714" s="46">
        <v>198</v>
      </c>
    </row>
    <row r="715" spans="1:32" x14ac:dyDescent="0.3">
      <c r="A715" s="34"/>
      <c r="B715" s="34"/>
      <c r="C715" s="34"/>
      <c r="D715" s="34"/>
      <c r="E715" s="34"/>
      <c r="F715" s="34"/>
      <c r="G715" s="34"/>
      <c r="K715" s="34"/>
      <c r="L715" s="34"/>
      <c r="M715" s="34"/>
      <c r="N715" s="34"/>
      <c r="O715" s="34"/>
      <c r="P715" s="34"/>
      <c r="Q715" s="37"/>
      <c r="R715" s="48"/>
      <c r="S715" s="37"/>
      <c r="U715" s="34"/>
      <c r="V715" s="37"/>
      <c r="AF715" s="46">
        <v>198</v>
      </c>
    </row>
    <row r="716" spans="1:32" x14ac:dyDescent="0.3">
      <c r="A716" s="34"/>
      <c r="B716" s="34"/>
      <c r="C716" s="34"/>
      <c r="D716" s="34"/>
      <c r="E716" s="34"/>
      <c r="F716" s="34"/>
      <c r="G716" s="34"/>
      <c r="K716" s="34"/>
      <c r="L716" s="34"/>
      <c r="M716" s="34"/>
      <c r="N716" s="34"/>
      <c r="O716" s="34"/>
      <c r="P716" s="34"/>
      <c r="Q716" s="37"/>
      <c r="R716" s="48"/>
      <c r="S716" s="37"/>
      <c r="U716" s="34"/>
      <c r="V716" s="37"/>
      <c r="AF716" s="46">
        <v>195</v>
      </c>
    </row>
    <row r="717" spans="1:32" x14ac:dyDescent="0.3">
      <c r="A717" s="34"/>
      <c r="B717" s="34"/>
      <c r="C717" s="34"/>
      <c r="D717" s="34"/>
      <c r="E717" s="34"/>
      <c r="F717" s="34"/>
      <c r="G717" s="34"/>
      <c r="K717" s="34"/>
      <c r="L717" s="34"/>
      <c r="M717" s="34"/>
      <c r="N717" s="34"/>
      <c r="O717" s="34"/>
      <c r="P717" s="34"/>
      <c r="Q717" s="37"/>
      <c r="R717" s="48"/>
      <c r="S717" s="37"/>
      <c r="U717" s="34"/>
      <c r="V717" s="37"/>
      <c r="AF717" s="46">
        <v>165</v>
      </c>
    </row>
    <row r="718" spans="1:32" x14ac:dyDescent="0.3">
      <c r="A718" s="34"/>
      <c r="B718" s="34"/>
      <c r="C718" s="34"/>
      <c r="D718" s="34"/>
      <c r="E718" s="34"/>
      <c r="F718" s="34"/>
      <c r="G718" s="34"/>
      <c r="K718" s="34"/>
      <c r="L718" s="34"/>
      <c r="M718" s="34"/>
      <c r="N718" s="34"/>
      <c r="O718" s="34"/>
      <c r="P718" s="34"/>
      <c r="Q718" s="37"/>
      <c r="R718" s="48"/>
      <c r="S718" s="37"/>
      <c r="U718" s="34"/>
      <c r="V718" s="37"/>
      <c r="AF718" s="46">
        <v>135</v>
      </c>
    </row>
    <row r="719" spans="1:32" x14ac:dyDescent="0.3">
      <c r="A719" s="34"/>
      <c r="B719" s="34"/>
      <c r="C719" s="34"/>
      <c r="D719" s="34"/>
      <c r="E719" s="34"/>
      <c r="F719" s="34"/>
      <c r="G719" s="34"/>
      <c r="K719" s="34"/>
      <c r="L719" s="34"/>
      <c r="M719" s="34"/>
      <c r="N719" s="34"/>
      <c r="O719" s="34"/>
      <c r="P719" s="34"/>
      <c r="Q719" s="37"/>
      <c r="R719" s="48"/>
      <c r="S719" s="37"/>
      <c r="U719" s="34"/>
      <c r="V719" s="37"/>
      <c r="AF719" s="46">
        <v>765</v>
      </c>
    </row>
    <row r="720" spans="1:32" x14ac:dyDescent="0.3">
      <c r="A720" s="34"/>
      <c r="B720" s="34"/>
      <c r="C720" s="34"/>
      <c r="D720" s="34"/>
      <c r="E720" s="34"/>
      <c r="F720" s="34"/>
      <c r="G720" s="34"/>
      <c r="K720" s="34"/>
      <c r="L720" s="34"/>
      <c r="M720" s="34"/>
      <c r="N720" s="34"/>
      <c r="O720" s="34"/>
      <c r="P720" s="34"/>
      <c r="Q720" s="37"/>
      <c r="R720" s="48"/>
      <c r="S720" s="37"/>
      <c r="U720" s="34"/>
      <c r="V720" s="37"/>
      <c r="AF720" s="46">
        <v>1370</v>
      </c>
    </row>
    <row r="721" spans="1:32" x14ac:dyDescent="0.3">
      <c r="A721" s="34"/>
      <c r="B721" s="34"/>
      <c r="C721" s="34"/>
      <c r="D721" s="34"/>
      <c r="E721" s="34"/>
      <c r="F721" s="34"/>
      <c r="G721" s="34"/>
      <c r="K721" s="34"/>
      <c r="L721" s="34"/>
      <c r="M721" s="34"/>
      <c r="N721" s="34"/>
      <c r="O721" s="34"/>
      <c r="P721" s="34"/>
      <c r="Q721" s="37"/>
      <c r="R721" s="48"/>
      <c r="S721" s="37"/>
      <c r="U721" s="34"/>
      <c r="V721" s="37"/>
      <c r="AF721" s="46">
        <v>2745</v>
      </c>
    </row>
    <row r="722" spans="1:32" x14ac:dyDescent="0.3">
      <c r="A722" s="34"/>
      <c r="B722" s="34"/>
      <c r="C722" s="34"/>
      <c r="D722" s="34"/>
      <c r="E722" s="34"/>
      <c r="F722" s="34"/>
      <c r="G722" s="34"/>
      <c r="K722" s="34"/>
      <c r="L722" s="34"/>
      <c r="M722" s="34"/>
      <c r="N722" s="34"/>
      <c r="O722" s="34"/>
      <c r="P722" s="34"/>
      <c r="Q722" s="37"/>
      <c r="R722" s="48"/>
      <c r="S722" s="37"/>
      <c r="U722" s="34"/>
      <c r="V722" s="37"/>
      <c r="AF722" s="46">
        <v>10995</v>
      </c>
    </row>
    <row r="723" spans="1:32" x14ac:dyDescent="0.3">
      <c r="A723" s="34"/>
      <c r="B723" s="34"/>
      <c r="C723" s="34"/>
      <c r="D723" s="34"/>
      <c r="E723" s="34"/>
      <c r="F723" s="34"/>
      <c r="G723" s="34"/>
      <c r="K723" s="34"/>
      <c r="L723" s="34"/>
      <c r="M723" s="34"/>
      <c r="N723" s="34"/>
      <c r="O723" s="34"/>
      <c r="P723" s="34"/>
      <c r="Q723" s="37"/>
      <c r="R723" s="48"/>
      <c r="S723" s="37"/>
      <c r="U723" s="34"/>
      <c r="V723" s="37"/>
      <c r="AF723" s="46">
        <v>17595</v>
      </c>
    </row>
    <row r="724" spans="1:32" x14ac:dyDescent="0.3">
      <c r="A724" s="34"/>
      <c r="B724" s="34"/>
      <c r="C724" s="34"/>
      <c r="D724" s="34"/>
      <c r="E724" s="34"/>
      <c r="F724" s="34"/>
      <c r="G724" s="34"/>
      <c r="K724" s="34"/>
      <c r="L724" s="34"/>
      <c r="M724" s="34"/>
      <c r="N724" s="34"/>
      <c r="O724" s="34"/>
      <c r="P724" s="34"/>
      <c r="Q724" s="37"/>
      <c r="R724" s="48"/>
      <c r="S724" s="37"/>
      <c r="U724" s="34"/>
      <c r="V724" s="37"/>
      <c r="AF724" s="46">
        <v>1095</v>
      </c>
    </row>
    <row r="725" spans="1:32" x14ac:dyDescent="0.3">
      <c r="A725" s="34"/>
      <c r="B725" s="34"/>
      <c r="C725" s="34"/>
      <c r="D725" s="34"/>
      <c r="E725" s="34"/>
      <c r="F725" s="34"/>
      <c r="G725" s="34"/>
      <c r="K725" s="34"/>
      <c r="L725" s="34"/>
      <c r="M725" s="34"/>
      <c r="N725" s="34"/>
      <c r="O725" s="34"/>
      <c r="P725" s="34"/>
      <c r="Q725" s="37"/>
      <c r="R725" s="48"/>
      <c r="S725" s="37"/>
      <c r="U725" s="34"/>
      <c r="V725" s="37"/>
      <c r="AF725" s="46">
        <v>21995</v>
      </c>
    </row>
    <row r="726" spans="1:32" x14ac:dyDescent="0.3">
      <c r="A726" s="34"/>
      <c r="B726" s="34"/>
      <c r="C726" s="34"/>
      <c r="D726" s="34"/>
      <c r="E726" s="34"/>
      <c r="F726" s="34"/>
      <c r="G726" s="34"/>
      <c r="K726" s="34"/>
      <c r="L726" s="34"/>
      <c r="M726" s="34"/>
      <c r="N726" s="34"/>
      <c r="O726" s="34"/>
      <c r="P726" s="34"/>
      <c r="Q726" s="37"/>
      <c r="R726" s="48"/>
      <c r="S726" s="37"/>
      <c r="U726" s="34"/>
      <c r="V726" s="37"/>
      <c r="AF726" s="46">
        <v>21995</v>
      </c>
    </row>
    <row r="727" spans="1:32" x14ac:dyDescent="0.3">
      <c r="A727" s="34"/>
      <c r="B727" s="34"/>
      <c r="C727" s="34"/>
      <c r="D727" s="34"/>
      <c r="E727" s="34"/>
      <c r="F727" s="34"/>
      <c r="G727" s="34"/>
      <c r="K727" s="34"/>
      <c r="L727" s="34"/>
      <c r="M727" s="34"/>
      <c r="N727" s="34"/>
      <c r="O727" s="34"/>
      <c r="P727" s="34"/>
      <c r="Q727" s="37"/>
      <c r="R727" s="48"/>
      <c r="S727" s="37"/>
      <c r="U727" s="34"/>
      <c r="V727" s="37"/>
      <c r="AF727" s="46">
        <v>21995</v>
      </c>
    </row>
    <row r="728" spans="1:32" x14ac:dyDescent="0.3">
      <c r="A728" s="34"/>
      <c r="B728" s="34"/>
      <c r="C728" s="34"/>
      <c r="D728" s="34"/>
      <c r="E728" s="34"/>
      <c r="F728" s="34"/>
      <c r="G728" s="34"/>
      <c r="K728" s="34"/>
      <c r="L728" s="34"/>
      <c r="M728" s="34"/>
      <c r="N728" s="34"/>
      <c r="O728" s="34"/>
      <c r="P728" s="34"/>
      <c r="Q728" s="37"/>
      <c r="R728" s="48"/>
      <c r="S728" s="37"/>
      <c r="U728" s="34"/>
      <c r="V728" s="37"/>
      <c r="AF728" s="46">
        <v>21995</v>
      </c>
    </row>
    <row r="729" spans="1:32" x14ac:dyDescent="0.3">
      <c r="A729" s="34"/>
      <c r="B729" s="34"/>
      <c r="C729" s="34"/>
      <c r="D729" s="34"/>
      <c r="E729" s="34"/>
      <c r="F729" s="34"/>
      <c r="G729" s="34"/>
      <c r="K729" s="34"/>
      <c r="L729" s="34"/>
      <c r="M729" s="34"/>
      <c r="N729" s="34"/>
      <c r="O729" s="34"/>
      <c r="P729" s="34"/>
      <c r="Q729" s="37"/>
      <c r="R729" s="48"/>
      <c r="S729" s="37"/>
      <c r="U729" s="34"/>
      <c r="V729" s="37"/>
      <c r="AF729" s="46">
        <v>21995</v>
      </c>
    </row>
    <row r="730" spans="1:32" x14ac:dyDescent="0.3">
      <c r="A730" s="34"/>
      <c r="B730" s="34"/>
      <c r="C730" s="34"/>
      <c r="D730" s="34"/>
      <c r="E730" s="34"/>
      <c r="F730" s="34"/>
      <c r="G730" s="34"/>
      <c r="K730" s="34"/>
      <c r="L730" s="34"/>
      <c r="M730" s="34"/>
      <c r="N730" s="34"/>
      <c r="O730" s="34"/>
      <c r="P730" s="34"/>
      <c r="Q730" s="37"/>
      <c r="R730" s="48"/>
      <c r="S730" s="37"/>
      <c r="U730" s="34"/>
      <c r="V730" s="37"/>
      <c r="AF730" s="46">
        <v>21995</v>
      </c>
    </row>
    <row r="731" spans="1:32" x14ac:dyDescent="0.3">
      <c r="A731" s="34"/>
      <c r="B731" s="34"/>
      <c r="C731" s="34"/>
      <c r="D731" s="34"/>
      <c r="E731" s="34"/>
      <c r="F731" s="34"/>
      <c r="G731" s="34"/>
      <c r="K731" s="34"/>
      <c r="L731" s="34"/>
      <c r="M731" s="34"/>
      <c r="N731" s="34"/>
      <c r="O731" s="34"/>
      <c r="P731" s="34"/>
      <c r="Q731" s="37"/>
      <c r="R731" s="48"/>
      <c r="S731" s="37"/>
      <c r="U731" s="34"/>
      <c r="V731" s="37"/>
      <c r="AF731" s="46">
        <v>21995</v>
      </c>
    </row>
    <row r="732" spans="1:32" x14ac:dyDescent="0.3">
      <c r="A732" s="34"/>
      <c r="B732" s="34"/>
      <c r="C732" s="34"/>
      <c r="D732" s="34"/>
      <c r="E732" s="34"/>
      <c r="F732" s="34"/>
      <c r="G732" s="34"/>
      <c r="K732" s="34"/>
      <c r="L732" s="34"/>
      <c r="M732" s="34"/>
      <c r="N732" s="34"/>
      <c r="O732" s="34"/>
      <c r="P732" s="34"/>
      <c r="Q732" s="37"/>
      <c r="R732" s="48"/>
      <c r="S732" s="37"/>
      <c r="U732" s="34"/>
      <c r="V732" s="37"/>
      <c r="AF732" s="46">
        <v>21995</v>
      </c>
    </row>
    <row r="733" spans="1:32" x14ac:dyDescent="0.3">
      <c r="A733" s="34"/>
      <c r="B733" s="34"/>
      <c r="C733" s="34"/>
      <c r="D733" s="34"/>
      <c r="E733" s="34"/>
      <c r="F733" s="34"/>
      <c r="G733" s="34"/>
      <c r="K733" s="34"/>
      <c r="L733" s="34"/>
      <c r="M733" s="34"/>
      <c r="N733" s="34"/>
      <c r="O733" s="34"/>
      <c r="P733" s="34"/>
      <c r="Q733" s="37"/>
      <c r="R733" s="48"/>
      <c r="S733" s="37"/>
      <c r="U733" s="34"/>
      <c r="V733" s="37"/>
      <c r="AF733" s="46">
        <v>21995</v>
      </c>
    </row>
    <row r="734" spans="1:32" x14ac:dyDescent="0.3">
      <c r="A734" s="34"/>
      <c r="B734" s="34"/>
      <c r="C734" s="34"/>
      <c r="D734" s="34"/>
      <c r="E734" s="34"/>
      <c r="F734" s="34"/>
      <c r="G734" s="34"/>
      <c r="K734" s="34"/>
      <c r="L734" s="34"/>
      <c r="M734" s="34"/>
      <c r="N734" s="34"/>
      <c r="O734" s="34"/>
      <c r="P734" s="34"/>
      <c r="Q734" s="37"/>
      <c r="R734" s="48"/>
      <c r="S734" s="37"/>
      <c r="U734" s="34"/>
      <c r="V734" s="37"/>
      <c r="AF734" s="46">
        <v>21995</v>
      </c>
    </row>
    <row r="735" spans="1:32" x14ac:dyDescent="0.3">
      <c r="A735" s="34"/>
      <c r="B735" s="34"/>
      <c r="C735" s="34"/>
      <c r="D735" s="34"/>
      <c r="E735" s="34"/>
      <c r="F735" s="34"/>
      <c r="G735" s="34"/>
      <c r="K735" s="34"/>
      <c r="L735" s="34"/>
      <c r="M735" s="34"/>
      <c r="N735" s="34"/>
      <c r="O735" s="34"/>
      <c r="P735" s="34"/>
      <c r="Q735" s="37"/>
      <c r="R735" s="48"/>
      <c r="S735" s="37"/>
      <c r="U735" s="34"/>
      <c r="V735" s="37"/>
      <c r="AF735" s="46">
        <v>21995</v>
      </c>
    </row>
    <row r="736" spans="1:32" x14ac:dyDescent="0.3">
      <c r="A736" s="34"/>
      <c r="B736" s="34"/>
      <c r="C736" s="34"/>
      <c r="D736" s="34"/>
      <c r="E736" s="34"/>
      <c r="F736" s="34"/>
      <c r="G736" s="34"/>
      <c r="K736" s="34"/>
      <c r="L736" s="34"/>
      <c r="M736" s="34"/>
      <c r="N736" s="34"/>
      <c r="O736" s="34"/>
      <c r="P736" s="34"/>
      <c r="Q736" s="37"/>
      <c r="R736" s="48"/>
      <c r="S736" s="37"/>
      <c r="U736" s="34"/>
      <c r="V736" s="37"/>
      <c r="AF736" s="46">
        <v>21995</v>
      </c>
    </row>
    <row r="737" spans="1:32" x14ac:dyDescent="0.3">
      <c r="A737" s="34"/>
      <c r="B737" s="34"/>
      <c r="C737" s="34"/>
      <c r="D737" s="34"/>
      <c r="E737" s="34"/>
      <c r="F737" s="34"/>
      <c r="G737" s="34"/>
      <c r="K737" s="34"/>
      <c r="L737" s="34"/>
      <c r="M737" s="34"/>
      <c r="N737" s="34"/>
      <c r="O737" s="34"/>
      <c r="P737" s="34"/>
      <c r="Q737" s="37"/>
      <c r="R737" s="48"/>
      <c r="S737" s="37"/>
      <c r="U737" s="34"/>
      <c r="V737" s="37"/>
      <c r="AF737" s="46">
        <v>21995</v>
      </c>
    </row>
    <row r="738" spans="1:32" x14ac:dyDescent="0.3">
      <c r="A738" s="34"/>
      <c r="B738" s="34"/>
      <c r="C738" s="34"/>
      <c r="D738" s="34"/>
      <c r="E738" s="34"/>
      <c r="F738" s="34"/>
      <c r="G738" s="34"/>
      <c r="K738" s="34"/>
      <c r="L738" s="34"/>
      <c r="M738" s="34"/>
      <c r="N738" s="34"/>
      <c r="O738" s="34"/>
      <c r="P738" s="34"/>
      <c r="Q738" s="37"/>
      <c r="R738" s="48"/>
      <c r="S738" s="37"/>
      <c r="U738" s="34"/>
      <c r="V738" s="37"/>
      <c r="AF738" s="46">
        <v>21995</v>
      </c>
    </row>
    <row r="739" spans="1:32" x14ac:dyDescent="0.3">
      <c r="A739" s="34"/>
      <c r="B739" s="34"/>
      <c r="C739" s="34"/>
      <c r="D739" s="34"/>
      <c r="E739" s="34"/>
      <c r="F739" s="34"/>
      <c r="G739" s="34"/>
      <c r="K739" s="34"/>
      <c r="L739" s="34"/>
      <c r="M739" s="34"/>
      <c r="N739" s="34"/>
      <c r="O739" s="34"/>
      <c r="P739" s="34"/>
      <c r="Q739" s="37"/>
      <c r="R739" s="48"/>
      <c r="S739" s="37"/>
      <c r="U739" s="34"/>
      <c r="V739" s="37"/>
      <c r="AF739" s="46">
        <v>21995</v>
      </c>
    </row>
    <row r="740" spans="1:32" x14ac:dyDescent="0.3">
      <c r="A740" s="34"/>
      <c r="B740" s="34"/>
      <c r="C740" s="34"/>
      <c r="D740" s="34"/>
      <c r="E740" s="34"/>
      <c r="F740" s="34"/>
      <c r="G740" s="34"/>
      <c r="K740" s="34"/>
      <c r="L740" s="34"/>
      <c r="M740" s="34"/>
      <c r="N740" s="34"/>
      <c r="O740" s="34"/>
      <c r="P740" s="34"/>
      <c r="Q740" s="37"/>
      <c r="R740" s="48"/>
      <c r="S740" s="37"/>
      <c r="U740" s="34"/>
      <c r="V740" s="37"/>
      <c r="AF740" s="46">
        <v>21995</v>
      </c>
    </row>
    <row r="741" spans="1:32" x14ac:dyDescent="0.3">
      <c r="A741" s="34"/>
      <c r="B741" s="34"/>
      <c r="C741" s="34"/>
      <c r="D741" s="34"/>
      <c r="E741" s="34"/>
      <c r="F741" s="34"/>
      <c r="G741" s="34"/>
      <c r="K741" s="34"/>
      <c r="L741" s="34"/>
      <c r="M741" s="34"/>
      <c r="N741" s="34"/>
      <c r="O741" s="34"/>
      <c r="P741" s="34"/>
      <c r="Q741" s="37"/>
      <c r="R741" s="48"/>
      <c r="S741" s="37"/>
      <c r="U741" s="34"/>
      <c r="V741" s="37"/>
      <c r="AF741" s="46">
        <v>21995</v>
      </c>
    </row>
    <row r="742" spans="1:32" x14ac:dyDescent="0.3">
      <c r="A742" s="34"/>
      <c r="B742" s="34"/>
      <c r="C742" s="34"/>
      <c r="D742" s="34"/>
      <c r="E742" s="34"/>
      <c r="F742" s="34"/>
      <c r="G742" s="34"/>
      <c r="K742" s="34"/>
      <c r="L742" s="34"/>
      <c r="M742" s="34"/>
      <c r="N742" s="34"/>
      <c r="O742" s="34"/>
      <c r="P742" s="34"/>
      <c r="Q742" s="37"/>
      <c r="R742" s="48"/>
      <c r="S742" s="37"/>
      <c r="U742" s="34"/>
      <c r="V742" s="37"/>
      <c r="AF742" s="46">
        <v>21995</v>
      </c>
    </row>
    <row r="743" spans="1:32" x14ac:dyDescent="0.3">
      <c r="A743" s="34"/>
      <c r="B743" s="34"/>
      <c r="C743" s="34"/>
      <c r="D743" s="34"/>
      <c r="E743" s="34"/>
      <c r="F743" s="34"/>
      <c r="G743" s="34"/>
      <c r="K743" s="34"/>
      <c r="L743" s="34"/>
      <c r="M743" s="34"/>
      <c r="N743" s="34"/>
      <c r="O743" s="34"/>
      <c r="P743" s="34"/>
      <c r="Q743" s="37"/>
      <c r="R743" s="48"/>
      <c r="S743" s="37"/>
      <c r="U743" s="34"/>
      <c r="V743" s="37"/>
      <c r="AF743" s="46">
        <v>21995</v>
      </c>
    </row>
    <row r="744" spans="1:32" x14ac:dyDescent="0.3">
      <c r="A744" s="34"/>
      <c r="B744" s="34"/>
      <c r="C744" s="34"/>
      <c r="D744" s="34"/>
      <c r="E744" s="34"/>
      <c r="F744" s="34"/>
      <c r="G744" s="34"/>
      <c r="K744" s="34"/>
      <c r="L744" s="34"/>
      <c r="M744" s="34"/>
      <c r="N744" s="34"/>
      <c r="O744" s="34"/>
      <c r="P744" s="34"/>
      <c r="Q744" s="37"/>
      <c r="R744" s="48"/>
      <c r="S744" s="37"/>
      <c r="U744" s="34"/>
      <c r="V744" s="37"/>
      <c r="AF744" s="46">
        <v>21995</v>
      </c>
    </row>
    <row r="745" spans="1:32" x14ac:dyDescent="0.3">
      <c r="A745" s="34"/>
      <c r="B745" s="34"/>
      <c r="C745" s="34"/>
      <c r="D745" s="34"/>
      <c r="E745" s="34"/>
      <c r="F745" s="34"/>
      <c r="G745" s="34"/>
      <c r="K745" s="34"/>
      <c r="L745" s="34"/>
      <c r="M745" s="34"/>
      <c r="N745" s="34"/>
      <c r="O745" s="34"/>
      <c r="P745" s="34"/>
      <c r="Q745" s="37"/>
      <c r="R745" s="48"/>
      <c r="S745" s="37"/>
      <c r="U745" s="34"/>
      <c r="V745" s="37"/>
      <c r="AF745" s="46">
        <v>21995</v>
      </c>
    </row>
    <row r="746" spans="1:32" x14ac:dyDescent="0.3">
      <c r="A746" s="34"/>
      <c r="B746" s="34"/>
      <c r="C746" s="34"/>
      <c r="D746" s="34"/>
      <c r="E746" s="34"/>
      <c r="F746" s="34"/>
      <c r="G746" s="34"/>
      <c r="K746" s="34"/>
      <c r="L746" s="34"/>
      <c r="M746" s="34"/>
      <c r="N746" s="34"/>
      <c r="O746" s="34"/>
      <c r="P746" s="34"/>
      <c r="Q746" s="37"/>
      <c r="R746" s="48"/>
      <c r="S746" s="37"/>
      <c r="U746" s="34"/>
      <c r="V746" s="37"/>
      <c r="AF746" s="46">
        <v>21995</v>
      </c>
    </row>
    <row r="747" spans="1:32" x14ac:dyDescent="0.3">
      <c r="A747" s="34"/>
      <c r="B747" s="34"/>
      <c r="C747" s="34"/>
      <c r="D747" s="34"/>
      <c r="E747" s="34"/>
      <c r="F747" s="34"/>
      <c r="G747" s="34"/>
      <c r="K747" s="34"/>
      <c r="L747" s="34"/>
      <c r="M747" s="34"/>
      <c r="N747" s="34"/>
      <c r="O747" s="34"/>
      <c r="P747" s="34"/>
      <c r="Q747" s="37"/>
      <c r="R747" s="48"/>
      <c r="S747" s="37"/>
      <c r="U747" s="34"/>
      <c r="V747" s="37"/>
      <c r="AF747" s="46">
        <v>21995</v>
      </c>
    </row>
    <row r="748" spans="1:32" x14ac:dyDescent="0.3">
      <c r="A748" s="34"/>
      <c r="B748" s="34"/>
      <c r="C748" s="34"/>
      <c r="D748" s="34"/>
      <c r="E748" s="34"/>
      <c r="F748" s="34"/>
      <c r="G748" s="34"/>
      <c r="K748" s="34"/>
      <c r="L748" s="34"/>
      <c r="M748" s="34"/>
      <c r="N748" s="34"/>
      <c r="O748" s="34"/>
      <c r="P748" s="34"/>
      <c r="Q748" s="37"/>
      <c r="R748" s="48"/>
      <c r="S748" s="37"/>
      <c r="U748" s="34"/>
      <c r="V748" s="37"/>
      <c r="AF748" s="46">
        <v>21995</v>
      </c>
    </row>
    <row r="749" spans="1:32" x14ac:dyDescent="0.3">
      <c r="A749" s="34"/>
      <c r="B749" s="34"/>
      <c r="C749" s="34"/>
      <c r="D749" s="34"/>
      <c r="E749" s="34"/>
      <c r="F749" s="34"/>
      <c r="G749" s="34"/>
      <c r="K749" s="34"/>
      <c r="L749" s="34"/>
      <c r="M749" s="34"/>
      <c r="N749" s="34"/>
      <c r="O749" s="34"/>
      <c r="P749" s="34"/>
      <c r="Q749" s="37"/>
      <c r="R749" s="48"/>
      <c r="S749" s="37"/>
      <c r="U749" s="34"/>
      <c r="V749" s="37"/>
      <c r="AF749" s="46">
        <v>21995</v>
      </c>
    </row>
    <row r="750" spans="1:32" x14ac:dyDescent="0.3">
      <c r="A750" s="34"/>
      <c r="B750" s="34"/>
      <c r="C750" s="34"/>
      <c r="D750" s="34"/>
      <c r="E750" s="34"/>
      <c r="F750" s="34"/>
      <c r="G750" s="34"/>
      <c r="K750" s="34"/>
      <c r="L750" s="34"/>
      <c r="M750" s="34"/>
      <c r="N750" s="34"/>
      <c r="O750" s="34"/>
      <c r="P750" s="34"/>
      <c r="Q750" s="37"/>
      <c r="R750" s="48"/>
      <c r="S750" s="37"/>
      <c r="U750" s="34"/>
      <c r="V750" s="37"/>
      <c r="AF750" s="46">
        <v>21995</v>
      </c>
    </row>
    <row r="751" spans="1:32" x14ac:dyDescent="0.3">
      <c r="A751" s="34"/>
      <c r="B751" s="34"/>
      <c r="C751" s="34"/>
      <c r="D751" s="34"/>
      <c r="E751" s="34"/>
      <c r="F751" s="34"/>
      <c r="G751" s="34"/>
      <c r="K751" s="34"/>
      <c r="L751" s="34"/>
      <c r="M751" s="34"/>
      <c r="N751" s="34"/>
      <c r="O751" s="34"/>
      <c r="P751" s="34"/>
      <c r="Q751" s="37"/>
      <c r="R751" s="48"/>
      <c r="S751" s="37"/>
      <c r="U751" s="34"/>
      <c r="V751" s="37"/>
      <c r="AF751" s="46">
        <v>21995</v>
      </c>
    </row>
    <row r="752" spans="1:32" x14ac:dyDescent="0.3">
      <c r="A752" s="34"/>
      <c r="B752" s="34"/>
      <c r="C752" s="34"/>
      <c r="D752" s="34"/>
      <c r="E752" s="34"/>
      <c r="F752" s="34"/>
      <c r="G752" s="34"/>
      <c r="K752" s="34"/>
      <c r="L752" s="34"/>
      <c r="M752" s="34"/>
      <c r="N752" s="34"/>
      <c r="O752" s="34"/>
      <c r="P752" s="34"/>
      <c r="Q752" s="37"/>
      <c r="R752" s="48"/>
      <c r="S752" s="37"/>
      <c r="U752" s="34"/>
      <c r="V752" s="37"/>
      <c r="AF752" s="46">
        <v>21995</v>
      </c>
    </row>
    <row r="753" spans="1:32" x14ac:dyDescent="0.3">
      <c r="A753" s="34"/>
      <c r="B753" s="34"/>
      <c r="C753" s="34"/>
      <c r="D753" s="34"/>
      <c r="E753" s="34"/>
      <c r="F753" s="34"/>
      <c r="G753" s="34"/>
      <c r="K753" s="34"/>
      <c r="L753" s="34"/>
      <c r="M753" s="34"/>
      <c r="N753" s="34"/>
      <c r="O753" s="34"/>
      <c r="P753" s="34"/>
      <c r="Q753" s="37"/>
      <c r="R753" s="48"/>
      <c r="S753" s="37"/>
      <c r="U753" s="34"/>
      <c r="V753" s="37"/>
      <c r="AF753" s="46">
        <v>21995</v>
      </c>
    </row>
    <row r="754" spans="1:32" x14ac:dyDescent="0.3">
      <c r="A754" s="34"/>
      <c r="B754" s="34"/>
      <c r="C754" s="34"/>
      <c r="D754" s="34"/>
      <c r="E754" s="34"/>
      <c r="F754" s="34"/>
      <c r="G754" s="34"/>
      <c r="K754" s="34"/>
      <c r="L754" s="34"/>
      <c r="M754" s="34"/>
      <c r="N754" s="34"/>
      <c r="O754" s="34"/>
      <c r="P754" s="34"/>
      <c r="Q754" s="37"/>
      <c r="R754" s="48"/>
      <c r="S754" s="37"/>
      <c r="U754" s="34"/>
      <c r="V754" s="37"/>
      <c r="AF754" s="46">
        <v>21995</v>
      </c>
    </row>
    <row r="755" spans="1:32" x14ac:dyDescent="0.3">
      <c r="A755" s="34"/>
      <c r="B755" s="34"/>
      <c r="C755" s="34"/>
      <c r="D755" s="34"/>
      <c r="E755" s="34"/>
      <c r="F755" s="34"/>
      <c r="G755" s="34"/>
      <c r="K755" s="34"/>
      <c r="L755" s="34"/>
      <c r="M755" s="34"/>
      <c r="N755" s="34"/>
      <c r="O755" s="34"/>
      <c r="P755" s="34"/>
      <c r="Q755" s="37"/>
      <c r="R755" s="48"/>
      <c r="S755" s="37"/>
      <c r="U755" s="34"/>
      <c r="V755" s="37"/>
      <c r="AF755" s="46">
        <v>21995</v>
      </c>
    </row>
    <row r="756" spans="1:32" x14ac:dyDescent="0.3">
      <c r="A756" s="34"/>
      <c r="B756" s="34"/>
      <c r="C756" s="34"/>
      <c r="D756" s="34"/>
      <c r="E756" s="34"/>
      <c r="F756" s="34"/>
      <c r="G756" s="34"/>
      <c r="K756" s="34"/>
      <c r="L756" s="34"/>
      <c r="M756" s="34"/>
      <c r="N756" s="34"/>
      <c r="O756" s="34"/>
      <c r="P756" s="34"/>
      <c r="Q756" s="37"/>
      <c r="R756" s="48"/>
      <c r="S756" s="37"/>
      <c r="U756" s="34"/>
      <c r="V756" s="37"/>
      <c r="AF756" s="46">
        <v>21995</v>
      </c>
    </row>
    <row r="757" spans="1:32" x14ac:dyDescent="0.3">
      <c r="A757" s="34"/>
      <c r="B757" s="34"/>
      <c r="C757" s="34"/>
      <c r="D757" s="34"/>
      <c r="E757" s="34"/>
      <c r="F757" s="34"/>
      <c r="G757" s="34"/>
      <c r="K757" s="34"/>
      <c r="L757" s="34"/>
      <c r="M757" s="34"/>
      <c r="N757" s="34"/>
      <c r="O757" s="34"/>
      <c r="P757" s="34"/>
      <c r="Q757" s="37"/>
      <c r="R757" s="48"/>
      <c r="S757" s="37"/>
      <c r="U757" s="34"/>
      <c r="V757" s="37"/>
      <c r="AF757" s="46">
        <v>21995</v>
      </c>
    </row>
    <row r="758" spans="1:32" x14ac:dyDescent="0.3">
      <c r="A758" s="34"/>
      <c r="B758" s="34"/>
      <c r="C758" s="34"/>
      <c r="D758" s="34"/>
      <c r="E758" s="34"/>
      <c r="F758" s="34"/>
      <c r="G758" s="34"/>
      <c r="K758" s="34"/>
      <c r="L758" s="34"/>
      <c r="M758" s="34"/>
      <c r="N758" s="34"/>
      <c r="O758" s="34"/>
      <c r="P758" s="34"/>
      <c r="Q758" s="37"/>
      <c r="R758" s="48"/>
      <c r="S758" s="37"/>
      <c r="U758" s="34"/>
      <c r="V758" s="37"/>
      <c r="AF758" s="46">
        <v>21995</v>
      </c>
    </row>
    <row r="759" spans="1:32" x14ac:dyDescent="0.3">
      <c r="A759" s="34"/>
      <c r="B759" s="34"/>
      <c r="C759" s="34"/>
      <c r="D759" s="34"/>
      <c r="E759" s="34"/>
      <c r="F759" s="34"/>
      <c r="G759" s="34"/>
      <c r="K759" s="34"/>
      <c r="L759" s="34"/>
      <c r="M759" s="34"/>
      <c r="N759" s="34"/>
      <c r="O759" s="34"/>
      <c r="P759" s="34"/>
      <c r="Q759" s="37"/>
      <c r="R759" s="48"/>
      <c r="S759" s="37"/>
      <c r="U759" s="34"/>
      <c r="V759" s="37"/>
      <c r="AF759" s="46">
        <v>21995</v>
      </c>
    </row>
    <row r="760" spans="1:32" x14ac:dyDescent="0.3">
      <c r="A760" s="34"/>
      <c r="B760" s="34"/>
      <c r="C760" s="34"/>
      <c r="D760" s="34"/>
      <c r="E760" s="34"/>
      <c r="F760" s="34"/>
      <c r="G760" s="34"/>
      <c r="K760" s="34"/>
      <c r="L760" s="34"/>
      <c r="M760" s="34"/>
      <c r="N760" s="34"/>
      <c r="O760" s="34"/>
      <c r="P760" s="34"/>
      <c r="Q760" s="37"/>
      <c r="R760" s="48"/>
      <c r="S760" s="37"/>
      <c r="U760" s="34"/>
      <c r="V760" s="37"/>
      <c r="AF760" s="46">
        <v>21995</v>
      </c>
    </row>
    <row r="761" spans="1:32" x14ac:dyDescent="0.3">
      <c r="A761" s="34"/>
      <c r="B761" s="34"/>
      <c r="C761" s="34"/>
      <c r="D761" s="34"/>
      <c r="E761" s="34"/>
      <c r="F761" s="34"/>
      <c r="G761" s="34"/>
      <c r="K761" s="34"/>
      <c r="L761" s="34"/>
      <c r="M761" s="34"/>
      <c r="N761" s="34"/>
      <c r="O761" s="34"/>
      <c r="P761" s="34"/>
      <c r="Q761" s="37"/>
      <c r="R761" s="48"/>
      <c r="S761" s="37"/>
      <c r="U761" s="34"/>
      <c r="V761" s="37"/>
      <c r="AF761" s="46">
        <v>21995</v>
      </c>
    </row>
    <row r="762" spans="1:32" x14ac:dyDescent="0.3">
      <c r="P762" s="34"/>
      <c r="Q762" s="37"/>
      <c r="R762" s="48"/>
      <c r="S762" s="37"/>
      <c r="U762" s="34"/>
      <c r="V762" s="37"/>
      <c r="AF762" s="46">
        <v>21995</v>
      </c>
    </row>
    <row r="763" spans="1:32" x14ac:dyDescent="0.3">
      <c r="P763" s="34"/>
      <c r="Q763" s="37"/>
      <c r="R763" s="48"/>
      <c r="S763" s="37"/>
      <c r="U763" s="34"/>
      <c r="V763" s="37"/>
      <c r="AF763" s="46">
        <v>21995</v>
      </c>
    </row>
    <row r="764" spans="1:32" x14ac:dyDescent="0.3">
      <c r="P764" s="34"/>
      <c r="Q764" s="37"/>
      <c r="R764" s="48"/>
      <c r="S764" s="37"/>
      <c r="U764" s="34"/>
      <c r="V764" s="37"/>
      <c r="AF764" s="46">
        <v>21995</v>
      </c>
    </row>
    <row r="765" spans="1:32" x14ac:dyDescent="0.3">
      <c r="P765" s="34"/>
      <c r="Q765" s="37"/>
      <c r="R765" s="48"/>
      <c r="S765" s="37"/>
      <c r="U765" s="34"/>
      <c r="V765" s="37"/>
      <c r="AF765" s="46">
        <v>325</v>
      </c>
    </row>
    <row r="766" spans="1:32" x14ac:dyDescent="0.3">
      <c r="P766" s="34"/>
      <c r="Q766" s="37"/>
      <c r="R766" s="48"/>
      <c r="S766" s="37"/>
      <c r="U766" s="34"/>
      <c r="V766" s="37"/>
      <c r="AF766" s="46">
        <v>490</v>
      </c>
    </row>
    <row r="767" spans="1:32" x14ac:dyDescent="0.3">
      <c r="P767" s="34"/>
      <c r="Q767" s="37"/>
      <c r="R767" s="48"/>
      <c r="S767" s="37"/>
      <c r="U767" s="34"/>
      <c r="V767" s="37"/>
      <c r="AF767" s="46">
        <v>490</v>
      </c>
    </row>
    <row r="768" spans="1:32" x14ac:dyDescent="0.3">
      <c r="P768" s="34"/>
      <c r="Q768" s="37"/>
      <c r="R768" s="48"/>
      <c r="S768" s="37"/>
      <c r="U768" s="34"/>
      <c r="V768" s="37"/>
      <c r="AF768" s="46">
        <v>1095</v>
      </c>
    </row>
    <row r="769" spans="16:32" x14ac:dyDescent="0.3">
      <c r="P769" s="34"/>
      <c r="Q769" s="37"/>
      <c r="R769" s="48"/>
      <c r="S769" s="37"/>
      <c r="U769" s="34"/>
      <c r="V769" s="37"/>
      <c r="AF769" s="46">
        <v>4395</v>
      </c>
    </row>
    <row r="770" spans="16:32" x14ac:dyDescent="0.3">
      <c r="P770" s="34"/>
      <c r="Q770" s="37"/>
      <c r="R770" s="48"/>
      <c r="S770" s="37"/>
      <c r="U770" s="34"/>
      <c r="V770" s="37"/>
      <c r="AF770" s="46">
        <v>5495</v>
      </c>
    </row>
    <row r="771" spans="16:32" x14ac:dyDescent="0.3">
      <c r="P771" s="34"/>
      <c r="Q771" s="37"/>
      <c r="R771" s="48"/>
      <c r="S771" s="37"/>
      <c r="U771" s="34"/>
      <c r="V771" s="37"/>
      <c r="AF771" s="46">
        <v>5495</v>
      </c>
    </row>
    <row r="772" spans="16:32" x14ac:dyDescent="0.3">
      <c r="P772" s="34"/>
      <c r="Q772" s="37"/>
      <c r="R772" s="48"/>
      <c r="S772" s="37"/>
      <c r="U772" s="34"/>
      <c r="V772" s="37"/>
      <c r="AF772" s="46">
        <v>5495</v>
      </c>
    </row>
    <row r="773" spans="16:32" x14ac:dyDescent="0.3">
      <c r="P773" s="34"/>
      <c r="Q773" s="37"/>
      <c r="R773" s="48"/>
      <c r="S773" s="37"/>
      <c r="U773" s="34"/>
      <c r="V773" s="37"/>
      <c r="AF773" s="46">
        <v>5495</v>
      </c>
    </row>
    <row r="774" spans="16:32" x14ac:dyDescent="0.3">
      <c r="P774" s="34"/>
      <c r="Q774" s="37"/>
      <c r="R774" s="48"/>
      <c r="S774" s="37"/>
      <c r="U774" s="34"/>
      <c r="V774" s="37"/>
      <c r="AF774" s="46">
        <v>5495</v>
      </c>
    </row>
    <row r="775" spans="16:32" x14ac:dyDescent="0.3">
      <c r="P775" s="34"/>
      <c r="Q775" s="37"/>
      <c r="R775" s="48"/>
      <c r="S775" s="37"/>
      <c r="U775" s="34"/>
      <c r="V775" s="37"/>
      <c r="AF775" s="46">
        <v>5495</v>
      </c>
    </row>
    <row r="776" spans="16:32" x14ac:dyDescent="0.3">
      <c r="P776" s="34"/>
      <c r="Q776" s="37"/>
      <c r="R776" s="48"/>
      <c r="S776" s="37"/>
      <c r="U776" s="34"/>
      <c r="V776" s="37"/>
      <c r="AF776" s="46">
        <v>5495</v>
      </c>
    </row>
    <row r="777" spans="16:32" x14ac:dyDescent="0.3">
      <c r="P777" s="34"/>
      <c r="Q777" s="37"/>
      <c r="R777" s="48"/>
      <c r="S777" s="37"/>
      <c r="U777" s="34"/>
      <c r="V777" s="37"/>
      <c r="AF777" s="46">
        <v>5495</v>
      </c>
    </row>
    <row r="778" spans="16:32" x14ac:dyDescent="0.3">
      <c r="P778" s="34"/>
      <c r="Q778" s="37"/>
      <c r="R778" s="48"/>
      <c r="S778" s="37"/>
      <c r="U778" s="34"/>
      <c r="V778" s="37"/>
      <c r="AF778" s="46">
        <v>5495</v>
      </c>
    </row>
    <row r="779" spans="16:32" x14ac:dyDescent="0.3">
      <c r="P779" s="34"/>
      <c r="Q779" s="37"/>
      <c r="R779" s="48"/>
      <c r="S779" s="37"/>
      <c r="U779" s="34"/>
      <c r="V779" s="37"/>
      <c r="AF779" s="46">
        <v>1315</v>
      </c>
    </row>
    <row r="780" spans="16:32" x14ac:dyDescent="0.3">
      <c r="P780" s="34"/>
      <c r="Q780" s="37"/>
      <c r="R780" s="48"/>
      <c r="S780" s="37"/>
      <c r="U780" s="34"/>
      <c r="V780" s="37"/>
      <c r="AF780" s="46">
        <v>1315</v>
      </c>
    </row>
    <row r="781" spans="16:32" x14ac:dyDescent="0.3">
      <c r="P781" s="34"/>
      <c r="Q781" s="37"/>
      <c r="R781" s="48"/>
      <c r="S781" s="37"/>
      <c r="U781" s="34"/>
      <c r="V781" s="37"/>
      <c r="AF781" s="46">
        <v>655</v>
      </c>
    </row>
    <row r="782" spans="16:32" x14ac:dyDescent="0.3">
      <c r="P782" s="34"/>
      <c r="Q782" s="37"/>
      <c r="R782" s="48"/>
      <c r="S782" s="37"/>
      <c r="U782" s="34"/>
      <c r="V782" s="37"/>
      <c r="AF782" s="46">
        <v>435</v>
      </c>
    </row>
    <row r="783" spans="16:32" x14ac:dyDescent="0.3">
      <c r="P783" s="34"/>
      <c r="Q783" s="37"/>
      <c r="R783" s="48"/>
      <c r="S783" s="37"/>
      <c r="U783" s="34"/>
      <c r="V783" s="37"/>
      <c r="AF783" s="46">
        <v>435</v>
      </c>
    </row>
    <row r="784" spans="16:32" x14ac:dyDescent="0.3">
      <c r="P784" s="34"/>
      <c r="Q784" s="37"/>
      <c r="R784" s="48"/>
      <c r="S784" s="37"/>
      <c r="U784" s="34"/>
      <c r="V784" s="37"/>
      <c r="AF784" s="46">
        <v>185</v>
      </c>
    </row>
    <row r="785" spans="16:32" x14ac:dyDescent="0.3">
      <c r="P785" s="34"/>
      <c r="Q785" s="37"/>
      <c r="R785" s="48"/>
      <c r="S785" s="37"/>
      <c r="U785" s="34"/>
      <c r="V785" s="37"/>
      <c r="AF785" s="46">
        <v>4395</v>
      </c>
    </row>
    <row r="786" spans="16:32" x14ac:dyDescent="0.3">
      <c r="P786" s="34"/>
      <c r="Q786" s="37"/>
      <c r="R786" s="48"/>
      <c r="S786" s="37"/>
      <c r="U786" s="34"/>
      <c r="V786" s="37"/>
      <c r="AF786" s="46">
        <v>10995</v>
      </c>
    </row>
    <row r="787" spans="16:32" x14ac:dyDescent="0.3">
      <c r="P787" s="34"/>
      <c r="Q787" s="37"/>
      <c r="R787" s="48"/>
      <c r="S787" s="37"/>
      <c r="U787" s="34"/>
      <c r="V787" s="37"/>
      <c r="AF787" s="46">
        <v>2745</v>
      </c>
    </row>
    <row r="788" spans="16:32" x14ac:dyDescent="0.3">
      <c r="P788" s="34"/>
      <c r="Q788" s="37"/>
      <c r="R788" s="48"/>
      <c r="S788" s="37"/>
      <c r="U788" s="34"/>
      <c r="V788" s="37"/>
      <c r="AF788" s="46">
        <v>3295</v>
      </c>
    </row>
    <row r="789" spans="16:32" x14ac:dyDescent="0.3">
      <c r="P789" s="34"/>
      <c r="Q789" s="37"/>
      <c r="R789" s="48"/>
      <c r="S789" s="37"/>
      <c r="U789" s="34"/>
      <c r="V789" s="37"/>
      <c r="AF789" s="46">
        <v>4295</v>
      </c>
    </row>
    <row r="790" spans="16:32" x14ac:dyDescent="0.3">
      <c r="P790" s="34"/>
      <c r="Q790" s="37"/>
      <c r="R790" s="48"/>
      <c r="S790" s="37"/>
      <c r="U790" s="34"/>
      <c r="V790" s="37"/>
      <c r="AF790" s="46">
        <v>6045</v>
      </c>
    </row>
    <row r="791" spans="16:32" x14ac:dyDescent="0.3">
      <c r="P791" s="34"/>
      <c r="Q791" s="37"/>
      <c r="R791" s="48"/>
      <c r="S791" s="37"/>
      <c r="U791" s="34"/>
      <c r="V791" s="37"/>
      <c r="AF791" s="46">
        <v>1995</v>
      </c>
    </row>
    <row r="792" spans="16:32" x14ac:dyDescent="0.3">
      <c r="P792" s="34"/>
      <c r="Q792" s="37"/>
      <c r="R792" s="48"/>
      <c r="S792" s="37"/>
      <c r="U792" s="34"/>
      <c r="V792" s="37"/>
      <c r="AF792" s="46">
        <v>2395</v>
      </c>
    </row>
    <row r="793" spans="16:32" x14ac:dyDescent="0.3">
      <c r="P793" s="34"/>
      <c r="Q793" s="37"/>
      <c r="R793" s="48"/>
      <c r="S793" s="37"/>
      <c r="U793" s="34"/>
      <c r="V793" s="37"/>
      <c r="AF793" s="46">
        <v>2845</v>
      </c>
    </row>
    <row r="794" spans="16:32" x14ac:dyDescent="0.3">
      <c r="P794" s="34"/>
      <c r="Q794" s="37"/>
      <c r="R794" s="48"/>
      <c r="S794" s="37"/>
      <c r="U794" s="34"/>
      <c r="V794" s="37"/>
      <c r="AF794" s="46">
        <v>325</v>
      </c>
    </row>
    <row r="795" spans="16:32" x14ac:dyDescent="0.3">
      <c r="P795" s="34"/>
      <c r="Q795" s="37"/>
      <c r="R795" s="48"/>
      <c r="S795" s="37"/>
      <c r="U795" s="34"/>
      <c r="V795" s="37"/>
      <c r="AF795" s="46">
        <v>10995</v>
      </c>
    </row>
    <row r="796" spans="16:32" x14ac:dyDescent="0.3">
      <c r="P796" s="34"/>
      <c r="Q796" s="37"/>
      <c r="R796" s="48"/>
      <c r="S796" s="37"/>
      <c r="U796" s="34"/>
      <c r="V796" s="37"/>
      <c r="AF796" s="46">
        <v>11495</v>
      </c>
    </row>
    <row r="797" spans="16:32" x14ac:dyDescent="0.3">
      <c r="P797" s="34"/>
      <c r="Q797" s="37"/>
      <c r="R797" s="48"/>
      <c r="S797" s="37"/>
      <c r="U797" s="34"/>
      <c r="V797" s="37"/>
      <c r="AF797" s="46">
        <v>13995</v>
      </c>
    </row>
    <row r="798" spans="16:32" x14ac:dyDescent="0.3">
      <c r="P798" s="34"/>
      <c r="Q798" s="37"/>
      <c r="R798" s="48"/>
      <c r="S798" s="37"/>
      <c r="U798" s="34"/>
      <c r="V798" s="37"/>
      <c r="AF798" s="46">
        <v>14495</v>
      </c>
    </row>
    <row r="799" spans="16:32" x14ac:dyDescent="0.3">
      <c r="P799" s="34"/>
      <c r="Q799" s="37"/>
      <c r="R799" s="48"/>
      <c r="S799" s="37"/>
      <c r="U799" s="34"/>
      <c r="V799" s="37"/>
      <c r="AF799" s="46">
        <v>875</v>
      </c>
    </row>
    <row r="800" spans="16:32" x14ac:dyDescent="0.3">
      <c r="P800" s="34"/>
      <c r="Q800" s="37"/>
      <c r="R800" s="48"/>
      <c r="S800" s="37"/>
      <c r="U800" s="34"/>
      <c r="V800" s="37"/>
      <c r="AF800" s="46">
        <v>995</v>
      </c>
    </row>
    <row r="801" spans="16:32" x14ac:dyDescent="0.3">
      <c r="P801" s="34"/>
      <c r="Q801" s="37"/>
      <c r="R801" s="48"/>
      <c r="S801" s="37"/>
      <c r="U801" s="34"/>
      <c r="V801" s="37"/>
      <c r="AF801" s="46">
        <v>325</v>
      </c>
    </row>
    <row r="802" spans="16:32" x14ac:dyDescent="0.3">
      <c r="P802" s="34"/>
      <c r="Q802" s="37"/>
      <c r="R802" s="48"/>
      <c r="S802" s="37"/>
      <c r="U802" s="34"/>
      <c r="V802" s="37"/>
      <c r="AF802" s="46">
        <v>490</v>
      </c>
    </row>
    <row r="803" spans="16:32" x14ac:dyDescent="0.3">
      <c r="P803" s="34"/>
      <c r="Q803" s="37"/>
      <c r="R803" s="48"/>
      <c r="S803" s="37"/>
      <c r="U803" s="34"/>
      <c r="V803" s="37"/>
      <c r="AF803" s="46">
        <v>490</v>
      </c>
    </row>
    <row r="804" spans="16:32" x14ac:dyDescent="0.3">
      <c r="P804" s="34"/>
      <c r="Q804" s="37"/>
      <c r="R804" s="48"/>
      <c r="S804" s="37"/>
      <c r="U804" s="34"/>
      <c r="V804" s="37"/>
      <c r="AF804" s="46">
        <v>1095</v>
      </c>
    </row>
    <row r="805" spans="16:32" x14ac:dyDescent="0.3">
      <c r="P805" s="34"/>
      <c r="Q805" s="37"/>
      <c r="R805" s="48"/>
      <c r="S805" s="37"/>
      <c r="U805" s="34"/>
      <c r="V805" s="37"/>
      <c r="AF805" s="46">
        <v>4395</v>
      </c>
    </row>
    <row r="806" spans="16:32" x14ac:dyDescent="0.3">
      <c r="P806" s="34"/>
      <c r="Q806" s="37"/>
      <c r="R806" s="48"/>
      <c r="S806" s="37"/>
      <c r="U806" s="34"/>
      <c r="V806" s="37"/>
      <c r="AF806" s="46">
        <v>5495</v>
      </c>
    </row>
    <row r="807" spans="16:32" x14ac:dyDescent="0.3">
      <c r="P807" s="34"/>
      <c r="Q807" s="37"/>
      <c r="R807" s="48"/>
      <c r="S807" s="37"/>
      <c r="U807" s="34"/>
      <c r="V807" s="37"/>
      <c r="AF807" s="46">
        <v>5495</v>
      </c>
    </row>
    <row r="808" spans="16:32" x14ac:dyDescent="0.3">
      <c r="P808" s="34"/>
      <c r="Q808" s="37"/>
      <c r="R808" s="48"/>
      <c r="S808" s="37"/>
      <c r="U808" s="34"/>
      <c r="V808" s="37"/>
      <c r="AF808" s="46">
        <v>5495</v>
      </c>
    </row>
    <row r="809" spans="16:32" x14ac:dyDescent="0.3">
      <c r="P809" s="34"/>
      <c r="Q809" s="37"/>
      <c r="R809" s="48"/>
      <c r="S809" s="37"/>
      <c r="U809" s="34"/>
      <c r="V809" s="37"/>
      <c r="AF809" s="46">
        <v>5495</v>
      </c>
    </row>
    <row r="810" spans="16:32" x14ac:dyDescent="0.3">
      <c r="P810" s="34"/>
      <c r="Q810" s="37"/>
      <c r="R810" s="48"/>
      <c r="S810" s="37"/>
      <c r="U810" s="34"/>
      <c r="V810" s="37"/>
      <c r="AF810" s="46">
        <v>5495</v>
      </c>
    </row>
    <row r="811" spans="16:32" x14ac:dyDescent="0.3">
      <c r="P811" s="34"/>
      <c r="Q811" s="37"/>
      <c r="R811" s="48"/>
      <c r="S811" s="37"/>
      <c r="U811" s="34"/>
      <c r="V811" s="37"/>
      <c r="AF811" s="46">
        <v>5495</v>
      </c>
    </row>
    <row r="812" spans="16:32" x14ac:dyDescent="0.3">
      <c r="P812" s="34"/>
      <c r="Q812" s="37"/>
      <c r="R812" s="48"/>
      <c r="S812" s="37"/>
      <c r="U812" s="34"/>
      <c r="V812" s="37"/>
      <c r="AF812" s="46">
        <v>5495</v>
      </c>
    </row>
    <row r="813" spans="16:32" x14ac:dyDescent="0.3">
      <c r="P813" s="34"/>
      <c r="Q813" s="37"/>
      <c r="R813" s="48"/>
      <c r="S813" s="37"/>
      <c r="U813" s="34"/>
      <c r="V813" s="37"/>
      <c r="AF813" s="46">
        <v>5495</v>
      </c>
    </row>
    <row r="814" spans="16:32" x14ac:dyDescent="0.3">
      <c r="P814" s="34"/>
      <c r="Q814" s="37"/>
      <c r="R814" s="48"/>
      <c r="S814" s="37"/>
      <c r="U814" s="34"/>
      <c r="V814" s="37"/>
      <c r="AF814" s="46">
        <v>5495</v>
      </c>
    </row>
    <row r="815" spans="16:32" x14ac:dyDescent="0.3">
      <c r="P815" s="34"/>
      <c r="Q815" s="37"/>
      <c r="R815" s="48"/>
      <c r="S815" s="37"/>
      <c r="U815" s="34"/>
      <c r="V815" s="37"/>
      <c r="AF815" s="46">
        <v>1315</v>
      </c>
    </row>
    <row r="816" spans="16:32" x14ac:dyDescent="0.3">
      <c r="P816" s="34"/>
      <c r="Q816" s="37"/>
      <c r="R816" s="48"/>
      <c r="S816" s="37"/>
      <c r="U816" s="34"/>
      <c r="V816" s="37"/>
      <c r="AF816" s="46">
        <v>1315</v>
      </c>
    </row>
    <row r="817" spans="16:32" x14ac:dyDescent="0.3">
      <c r="P817" s="34"/>
      <c r="Q817" s="37"/>
      <c r="R817" s="48"/>
      <c r="S817" s="37"/>
      <c r="U817" s="34"/>
      <c r="V817" s="37"/>
      <c r="AF817" s="46">
        <v>655</v>
      </c>
    </row>
    <row r="818" spans="16:32" x14ac:dyDescent="0.3">
      <c r="P818" s="34"/>
      <c r="Q818" s="37"/>
      <c r="R818" s="48"/>
      <c r="S818" s="37"/>
      <c r="U818" s="34"/>
      <c r="V818" s="37"/>
      <c r="AF818" s="46">
        <v>435</v>
      </c>
    </row>
    <row r="819" spans="16:32" x14ac:dyDescent="0.3">
      <c r="P819" s="34"/>
      <c r="Q819" s="37"/>
      <c r="R819" s="48"/>
      <c r="S819" s="37"/>
      <c r="U819" s="34"/>
      <c r="V819" s="37"/>
      <c r="AF819" s="46">
        <v>435</v>
      </c>
    </row>
    <row r="820" spans="16:32" x14ac:dyDescent="0.3">
      <c r="P820" s="34"/>
      <c r="Q820" s="37"/>
      <c r="R820" s="48"/>
      <c r="S820" s="37"/>
      <c r="U820" s="34"/>
      <c r="V820" s="37"/>
      <c r="AF820" s="46">
        <v>185</v>
      </c>
    </row>
    <row r="821" spans="16:32" x14ac:dyDescent="0.3">
      <c r="P821" s="34"/>
      <c r="Q821" s="37"/>
      <c r="R821" s="48"/>
      <c r="S821" s="37"/>
      <c r="U821" s="34"/>
      <c r="V821" s="37"/>
      <c r="AF821" s="46">
        <v>16495</v>
      </c>
    </row>
    <row r="822" spans="16:32" x14ac:dyDescent="0.3">
      <c r="P822" s="34"/>
      <c r="Q822" s="37"/>
      <c r="R822" s="48"/>
      <c r="S822" s="37"/>
      <c r="U822" s="34"/>
      <c r="V822" s="37"/>
      <c r="AF822" s="46">
        <v>21995</v>
      </c>
    </row>
    <row r="823" spans="16:32" x14ac:dyDescent="0.3">
      <c r="P823" s="34"/>
      <c r="Q823" s="37"/>
      <c r="R823" s="48"/>
      <c r="S823" s="37"/>
      <c r="U823" s="34"/>
      <c r="V823" s="37"/>
      <c r="AF823" s="46">
        <v>27495</v>
      </c>
    </row>
    <row r="824" spans="16:32" x14ac:dyDescent="0.3">
      <c r="P824" s="34"/>
      <c r="Q824" s="37"/>
      <c r="R824" s="48"/>
      <c r="S824" s="37"/>
      <c r="U824" s="34"/>
      <c r="V824" s="37"/>
      <c r="AF824" s="46">
        <v>32995</v>
      </c>
    </row>
    <row r="825" spans="16:32" x14ac:dyDescent="0.3">
      <c r="P825" s="34"/>
      <c r="Q825" s="37"/>
      <c r="R825" s="48"/>
      <c r="S825" s="37"/>
      <c r="U825" s="34"/>
      <c r="V825" s="37"/>
      <c r="AF825" s="46">
        <v>20895</v>
      </c>
    </row>
    <row r="826" spans="16:32" x14ac:dyDescent="0.3">
      <c r="P826" s="34"/>
      <c r="Q826" s="37"/>
      <c r="R826" s="48"/>
      <c r="S826" s="37"/>
      <c r="U826" s="34"/>
      <c r="V826" s="37"/>
      <c r="AF826" s="46">
        <v>12195</v>
      </c>
    </row>
    <row r="827" spans="16:32" x14ac:dyDescent="0.3">
      <c r="P827" s="34"/>
      <c r="Q827" s="37"/>
      <c r="R827" s="48"/>
      <c r="S827" s="37"/>
      <c r="U827" s="34"/>
      <c r="V827" s="37"/>
      <c r="AF827" s="46">
        <v>14295</v>
      </c>
    </row>
    <row r="828" spans="16:32" x14ac:dyDescent="0.3">
      <c r="P828" s="34"/>
      <c r="Q828" s="37"/>
      <c r="R828" s="48"/>
      <c r="S828" s="37"/>
      <c r="U828" s="34"/>
      <c r="V828" s="37"/>
      <c r="AF828" s="46">
        <v>16995</v>
      </c>
    </row>
    <row r="829" spans="16:32" x14ac:dyDescent="0.3">
      <c r="P829" s="34"/>
      <c r="Q829" s="37"/>
      <c r="R829" s="48"/>
      <c r="S829" s="37"/>
      <c r="U829" s="34"/>
      <c r="V829" s="37"/>
      <c r="AF829" s="46">
        <v>21995</v>
      </c>
    </row>
    <row r="830" spans="16:32" x14ac:dyDescent="0.3">
      <c r="P830" s="34"/>
      <c r="Q830" s="37"/>
      <c r="R830" s="48"/>
      <c r="S830" s="37"/>
      <c r="U830" s="34"/>
      <c r="V830" s="37"/>
      <c r="AF830" s="46">
        <v>24995</v>
      </c>
    </row>
    <row r="831" spans="16:32" x14ac:dyDescent="0.3">
      <c r="P831" s="34"/>
      <c r="Q831" s="37"/>
      <c r="R831" s="48"/>
      <c r="S831" s="37"/>
      <c r="U831" s="34"/>
      <c r="V831" s="37"/>
      <c r="AF831" s="46">
        <v>3995</v>
      </c>
    </row>
    <row r="832" spans="16:32" x14ac:dyDescent="0.3">
      <c r="P832" s="34"/>
      <c r="Q832" s="37"/>
      <c r="R832" s="48"/>
      <c r="S832" s="37"/>
      <c r="U832" s="34"/>
      <c r="V832" s="37"/>
      <c r="AF832" s="46">
        <v>2195</v>
      </c>
    </row>
    <row r="833" spans="16:32" x14ac:dyDescent="0.3">
      <c r="P833" s="34"/>
      <c r="Q833" s="37"/>
      <c r="R833" s="48"/>
      <c r="S833" s="37"/>
      <c r="U833" s="34"/>
      <c r="V833" s="37"/>
      <c r="AF833" s="46">
        <v>20895</v>
      </c>
    </row>
    <row r="834" spans="16:32" x14ac:dyDescent="0.3">
      <c r="P834" s="34"/>
      <c r="Q834" s="37"/>
      <c r="R834" s="48"/>
      <c r="S834" s="37"/>
      <c r="U834" s="34"/>
      <c r="V834" s="37"/>
      <c r="AF834" s="46">
        <v>13195</v>
      </c>
    </row>
    <row r="835" spans="16:32" x14ac:dyDescent="0.3">
      <c r="P835" s="34"/>
      <c r="Q835" s="37"/>
      <c r="R835" s="48"/>
      <c r="S835" s="37"/>
      <c r="U835" s="34"/>
      <c r="V835" s="37"/>
      <c r="AF835" s="46">
        <v>8795</v>
      </c>
    </row>
    <row r="836" spans="16:32" x14ac:dyDescent="0.3">
      <c r="P836" s="34"/>
      <c r="Q836" s="37"/>
      <c r="R836" s="48"/>
      <c r="S836" s="37"/>
      <c r="U836" s="34"/>
      <c r="V836" s="37"/>
      <c r="AF836" s="46">
        <v>6045</v>
      </c>
    </row>
    <row r="837" spans="16:32" x14ac:dyDescent="0.3">
      <c r="P837" s="34"/>
      <c r="Q837" s="37"/>
      <c r="R837" s="48"/>
      <c r="S837" s="37"/>
      <c r="U837" s="34"/>
      <c r="V837" s="37"/>
      <c r="AF837" s="46">
        <v>10995</v>
      </c>
    </row>
    <row r="838" spans="16:32" x14ac:dyDescent="0.3">
      <c r="P838" s="34"/>
      <c r="Q838" s="37"/>
      <c r="R838" s="48"/>
      <c r="S838" s="37"/>
      <c r="U838" s="34"/>
      <c r="V838" s="37"/>
      <c r="AF838" s="46">
        <v>5495</v>
      </c>
    </row>
    <row r="839" spans="16:32" x14ac:dyDescent="0.3">
      <c r="P839" s="34"/>
      <c r="Q839" s="37"/>
      <c r="R839" s="48"/>
      <c r="S839" s="37"/>
      <c r="U839" s="34"/>
      <c r="V839" s="37"/>
      <c r="AF839" s="46">
        <v>7695</v>
      </c>
    </row>
    <row r="840" spans="16:32" x14ac:dyDescent="0.3">
      <c r="P840" s="34"/>
      <c r="Q840" s="37"/>
      <c r="R840" s="48"/>
      <c r="S840" s="37"/>
      <c r="U840" s="34"/>
      <c r="V840" s="37"/>
      <c r="AF840" s="46">
        <v>14295</v>
      </c>
    </row>
    <row r="841" spans="16:32" x14ac:dyDescent="0.3">
      <c r="P841" s="34"/>
      <c r="Q841" s="37"/>
      <c r="R841" s="48"/>
      <c r="S841" s="37"/>
      <c r="U841" s="34"/>
      <c r="V841" s="37"/>
      <c r="AF841" s="46">
        <v>13195</v>
      </c>
    </row>
    <row r="842" spans="16:32" x14ac:dyDescent="0.3">
      <c r="P842" s="34"/>
      <c r="Q842" s="37"/>
      <c r="R842" s="48"/>
      <c r="S842" s="37"/>
      <c r="U842" s="34"/>
      <c r="V842" s="37"/>
      <c r="AF842" s="46">
        <v>7695</v>
      </c>
    </row>
    <row r="843" spans="16:32" x14ac:dyDescent="0.3">
      <c r="P843" s="34"/>
      <c r="Q843" s="37"/>
      <c r="R843" s="48"/>
      <c r="S843" s="37"/>
      <c r="U843" s="34"/>
      <c r="V843" s="37"/>
      <c r="AF843" s="46">
        <v>7695</v>
      </c>
    </row>
    <row r="844" spans="16:32" x14ac:dyDescent="0.3">
      <c r="P844" s="34"/>
      <c r="Q844" s="37"/>
      <c r="R844" s="48"/>
      <c r="S844" s="37"/>
      <c r="U844" s="34"/>
      <c r="V844" s="37"/>
      <c r="AF844" s="46">
        <v>10995</v>
      </c>
    </row>
    <row r="845" spans="16:32" x14ac:dyDescent="0.3">
      <c r="P845" s="34"/>
      <c r="Q845" s="37"/>
      <c r="R845" s="48"/>
      <c r="S845" s="37"/>
      <c r="U845" s="34"/>
      <c r="V845" s="37"/>
      <c r="AF845" s="46">
        <v>2745</v>
      </c>
    </row>
    <row r="846" spans="16:32" x14ac:dyDescent="0.3">
      <c r="P846" s="34"/>
      <c r="Q846" s="37"/>
      <c r="R846" s="48"/>
      <c r="S846" s="37"/>
      <c r="U846" s="34"/>
      <c r="V846" s="37"/>
      <c r="AF846" s="46">
        <v>3845</v>
      </c>
    </row>
    <row r="847" spans="16:32" x14ac:dyDescent="0.3">
      <c r="P847" s="34"/>
      <c r="Q847" s="37"/>
      <c r="R847" s="48"/>
      <c r="S847" s="37"/>
      <c r="U847" s="34"/>
      <c r="V847" s="37"/>
      <c r="AF847" s="46">
        <v>10995</v>
      </c>
    </row>
    <row r="848" spans="16:32" x14ac:dyDescent="0.3">
      <c r="P848" s="34"/>
      <c r="Q848" s="37"/>
      <c r="R848" s="48"/>
      <c r="S848" s="37"/>
      <c r="U848" s="34"/>
      <c r="V848" s="37"/>
      <c r="AF848" s="46">
        <v>14295</v>
      </c>
    </row>
    <row r="849" spans="16:32" x14ac:dyDescent="0.3">
      <c r="P849" s="34"/>
      <c r="Q849" s="37"/>
      <c r="R849" s="48"/>
      <c r="S849" s="37"/>
      <c r="U849" s="34"/>
      <c r="V849" s="37"/>
      <c r="AF849" s="46">
        <v>5495</v>
      </c>
    </row>
    <row r="850" spans="16:32" x14ac:dyDescent="0.3">
      <c r="P850" s="34"/>
      <c r="Q850" s="37"/>
      <c r="R850" s="48"/>
      <c r="S850" s="37"/>
      <c r="U850" s="34"/>
      <c r="V850" s="37"/>
      <c r="AF850" s="46">
        <v>1095</v>
      </c>
    </row>
    <row r="851" spans="16:32" x14ac:dyDescent="0.3">
      <c r="P851" s="34"/>
      <c r="Q851" s="37"/>
      <c r="R851" s="48"/>
      <c r="S851" s="37"/>
      <c r="U851" s="34"/>
      <c r="V851" s="37"/>
      <c r="AF851" s="46">
        <v>2745</v>
      </c>
    </row>
    <row r="852" spans="16:32" x14ac:dyDescent="0.3">
      <c r="P852" s="34"/>
      <c r="Q852" s="37"/>
      <c r="R852" s="48"/>
      <c r="S852" s="37"/>
      <c r="U852" s="34"/>
      <c r="V852" s="37"/>
      <c r="AF852" s="46">
        <v>5495</v>
      </c>
    </row>
    <row r="853" spans="16:32" x14ac:dyDescent="0.3">
      <c r="P853" s="34"/>
      <c r="Q853" s="37"/>
      <c r="R853" s="48"/>
      <c r="S853" s="37"/>
      <c r="U853" s="34"/>
      <c r="V853" s="37"/>
      <c r="AF853" s="46">
        <v>490</v>
      </c>
    </row>
    <row r="854" spans="16:32" x14ac:dyDescent="0.3">
      <c r="P854" s="34"/>
      <c r="Q854" s="37"/>
      <c r="R854" s="48"/>
      <c r="S854" s="37"/>
      <c r="U854" s="34"/>
      <c r="V854" s="37"/>
      <c r="AF854" s="46">
        <v>490</v>
      </c>
    </row>
    <row r="855" spans="16:32" x14ac:dyDescent="0.3">
      <c r="P855" s="34"/>
      <c r="Q855" s="37"/>
      <c r="R855" s="48"/>
      <c r="S855" s="37"/>
      <c r="U855" s="34"/>
      <c r="V855" s="37"/>
      <c r="AF855" s="46">
        <v>1095</v>
      </c>
    </row>
    <row r="856" spans="16:32" x14ac:dyDescent="0.3">
      <c r="P856" s="34"/>
      <c r="Q856" s="37"/>
      <c r="R856" s="48"/>
      <c r="S856" s="37"/>
      <c r="U856" s="34"/>
      <c r="V856" s="37"/>
      <c r="AF856" s="46">
        <v>4395</v>
      </c>
    </row>
    <row r="857" spans="16:32" x14ac:dyDescent="0.3">
      <c r="P857" s="34"/>
      <c r="Q857" s="37"/>
      <c r="R857" s="48"/>
      <c r="S857" s="37"/>
      <c r="U857" s="34"/>
      <c r="V857" s="37"/>
      <c r="AF857" s="46">
        <v>325</v>
      </c>
    </row>
    <row r="858" spans="16:32" x14ac:dyDescent="0.3">
      <c r="P858" s="34"/>
      <c r="Q858" s="37"/>
      <c r="R858" s="48"/>
      <c r="S858" s="37"/>
      <c r="U858" s="34"/>
      <c r="V858" s="37"/>
      <c r="AF858" s="46">
        <v>13195</v>
      </c>
    </row>
    <row r="859" spans="16:32" x14ac:dyDescent="0.3">
      <c r="P859" s="34"/>
      <c r="Q859" s="37"/>
      <c r="R859" s="48"/>
      <c r="S859" s="37"/>
      <c r="U859" s="34"/>
      <c r="V859" s="37"/>
      <c r="AF859" s="46">
        <v>17595</v>
      </c>
    </row>
    <row r="860" spans="16:32" x14ac:dyDescent="0.3">
      <c r="P860" s="34"/>
      <c r="Q860" s="37"/>
      <c r="R860" s="48"/>
      <c r="S860" s="37"/>
      <c r="U860" s="34"/>
      <c r="V860" s="37"/>
      <c r="AF860" s="46">
        <v>13495</v>
      </c>
    </row>
    <row r="861" spans="16:32" x14ac:dyDescent="0.3">
      <c r="P861" s="34"/>
      <c r="Q861" s="37"/>
      <c r="R861" s="48"/>
      <c r="S861" s="37"/>
      <c r="U861" s="34"/>
      <c r="V861" s="37"/>
      <c r="AF861" s="46">
        <v>17995</v>
      </c>
    </row>
    <row r="862" spans="16:32" x14ac:dyDescent="0.3">
      <c r="P862" s="34"/>
      <c r="Q862" s="37"/>
      <c r="R862" s="48"/>
      <c r="S862" s="37"/>
      <c r="U862" s="34"/>
      <c r="V862" s="37"/>
      <c r="AF862" s="46">
        <v>16495</v>
      </c>
    </row>
    <row r="863" spans="16:32" x14ac:dyDescent="0.3">
      <c r="P863" s="34"/>
      <c r="Q863" s="37"/>
      <c r="R863" s="48"/>
      <c r="S863" s="37"/>
      <c r="U863" s="34"/>
      <c r="V863" s="37"/>
      <c r="AF863" s="46">
        <v>20895</v>
      </c>
    </row>
    <row r="864" spans="16:32" x14ac:dyDescent="0.3">
      <c r="P864" s="34"/>
      <c r="Q864" s="37"/>
      <c r="R864" s="48"/>
      <c r="S864" s="37"/>
      <c r="U864" s="34"/>
      <c r="V864" s="37"/>
      <c r="AF864" s="46">
        <v>16795</v>
      </c>
    </row>
    <row r="865" spans="16:32" x14ac:dyDescent="0.3">
      <c r="P865" s="34"/>
      <c r="Q865" s="37"/>
      <c r="R865" s="48"/>
      <c r="S865" s="37"/>
      <c r="U865" s="34"/>
      <c r="V865" s="37"/>
      <c r="AF865" s="46">
        <v>21295</v>
      </c>
    </row>
    <row r="866" spans="16:32" x14ac:dyDescent="0.3">
      <c r="P866" s="34"/>
      <c r="Q866" s="37"/>
      <c r="R866" s="48"/>
      <c r="S866" s="37"/>
      <c r="U866" s="34"/>
      <c r="V866" s="37"/>
      <c r="AF866" s="46">
        <v>4395</v>
      </c>
    </row>
    <row r="867" spans="16:32" x14ac:dyDescent="0.3">
      <c r="P867" s="34"/>
      <c r="Q867" s="37"/>
      <c r="R867" s="48"/>
      <c r="S867" s="37"/>
      <c r="U867" s="34"/>
      <c r="V867" s="37"/>
      <c r="AF867" s="46">
        <v>1095</v>
      </c>
    </row>
    <row r="868" spans="16:32" x14ac:dyDescent="0.3">
      <c r="P868" s="34"/>
      <c r="Q868" s="37"/>
      <c r="R868" s="48"/>
      <c r="S868" s="37"/>
      <c r="U868" s="34"/>
      <c r="V868" s="37"/>
      <c r="AF868" s="46">
        <v>1425</v>
      </c>
    </row>
    <row r="869" spans="16:32" x14ac:dyDescent="0.3">
      <c r="P869" s="34"/>
      <c r="Q869" s="37"/>
      <c r="R869" s="48"/>
      <c r="S869" s="37"/>
      <c r="U869" s="34"/>
      <c r="V869" s="37"/>
      <c r="AF869" s="46">
        <v>9995</v>
      </c>
    </row>
    <row r="870" spans="16:32" x14ac:dyDescent="0.3">
      <c r="P870" s="34"/>
      <c r="Q870" s="37"/>
      <c r="R870" s="48"/>
      <c r="S870" s="37"/>
      <c r="U870" s="34"/>
      <c r="V870" s="37"/>
      <c r="AF870" s="46">
        <v>16495</v>
      </c>
    </row>
    <row r="871" spans="16:32" x14ac:dyDescent="0.3">
      <c r="P871" s="34"/>
      <c r="Q871" s="37"/>
      <c r="R871" s="48"/>
      <c r="S871" s="37"/>
      <c r="U871" s="34"/>
      <c r="V871" s="37"/>
      <c r="AF871" s="46">
        <v>10295</v>
      </c>
    </row>
    <row r="872" spans="16:32" x14ac:dyDescent="0.3">
      <c r="P872" s="34"/>
      <c r="Q872" s="37"/>
      <c r="R872" s="48"/>
      <c r="S872" s="37"/>
      <c r="U872" s="34"/>
      <c r="V872" s="37"/>
      <c r="AF872" s="46">
        <v>16895</v>
      </c>
    </row>
    <row r="873" spans="16:32" x14ac:dyDescent="0.3">
      <c r="P873" s="34"/>
      <c r="Q873" s="37"/>
      <c r="R873" s="48"/>
      <c r="S873" s="37"/>
      <c r="U873" s="34"/>
      <c r="V873" s="37"/>
      <c r="AF873" s="46">
        <v>11995</v>
      </c>
    </row>
    <row r="874" spans="16:32" x14ac:dyDescent="0.3">
      <c r="P874" s="34"/>
      <c r="Q874" s="37"/>
      <c r="R874" s="48"/>
      <c r="S874" s="37"/>
      <c r="U874" s="34"/>
      <c r="V874" s="37"/>
      <c r="AF874" s="46">
        <v>11995</v>
      </c>
    </row>
    <row r="875" spans="16:32" x14ac:dyDescent="0.3">
      <c r="P875" s="34"/>
      <c r="Q875" s="37"/>
      <c r="R875" s="48"/>
      <c r="S875" s="37"/>
      <c r="U875" s="34"/>
      <c r="V875" s="37"/>
      <c r="AF875" s="46">
        <v>1920</v>
      </c>
    </row>
    <row r="876" spans="16:32" x14ac:dyDescent="0.3">
      <c r="P876" s="34"/>
      <c r="Q876" s="37"/>
      <c r="R876" s="48"/>
      <c r="S876" s="37"/>
      <c r="U876" s="34"/>
      <c r="V876" s="37"/>
      <c r="AF876" s="46">
        <v>3795</v>
      </c>
    </row>
    <row r="877" spans="16:32" x14ac:dyDescent="0.3">
      <c r="P877" s="34"/>
      <c r="Q877" s="37"/>
      <c r="R877" s="48"/>
      <c r="S877" s="37"/>
      <c r="U877" s="34"/>
      <c r="V877" s="37"/>
      <c r="AF877" s="46">
        <v>2195</v>
      </c>
    </row>
    <row r="878" spans="16:32" x14ac:dyDescent="0.3">
      <c r="P878" s="34"/>
      <c r="Q878" s="37"/>
      <c r="R878" s="48"/>
      <c r="S878" s="37"/>
      <c r="U878" s="34"/>
      <c r="V878" s="37"/>
      <c r="AF878" s="46">
        <v>4095</v>
      </c>
    </row>
    <row r="879" spans="16:32" x14ac:dyDescent="0.3">
      <c r="P879" s="34"/>
      <c r="Q879" s="37"/>
      <c r="R879" s="48"/>
      <c r="S879" s="37"/>
      <c r="U879" s="34"/>
      <c r="V879" s="37"/>
      <c r="AF879" s="46">
        <v>1095</v>
      </c>
    </row>
    <row r="880" spans="16:32" x14ac:dyDescent="0.3">
      <c r="P880" s="34"/>
      <c r="Q880" s="37"/>
      <c r="R880" s="48"/>
      <c r="S880" s="37"/>
      <c r="U880" s="34"/>
      <c r="V880" s="37"/>
      <c r="AF880" s="46">
        <v>1195</v>
      </c>
    </row>
    <row r="881" spans="16:32" x14ac:dyDescent="0.3">
      <c r="P881" s="34"/>
      <c r="Q881" s="37"/>
      <c r="R881" s="48"/>
      <c r="S881" s="37"/>
      <c r="U881" s="34"/>
      <c r="V881" s="37"/>
      <c r="AF881" s="46">
        <v>1425</v>
      </c>
    </row>
    <row r="882" spans="16:32" x14ac:dyDescent="0.3">
      <c r="P882" s="34"/>
      <c r="Q882" s="37"/>
      <c r="R882" s="48"/>
      <c r="S882" s="37"/>
      <c r="U882" s="34"/>
      <c r="V882" s="37"/>
      <c r="AF882" s="46">
        <v>43995</v>
      </c>
    </row>
    <row r="883" spans="16:32" x14ac:dyDescent="0.3">
      <c r="P883" s="34"/>
      <c r="Q883" s="37"/>
      <c r="R883" s="48"/>
      <c r="S883" s="37"/>
      <c r="U883" s="34"/>
      <c r="V883" s="37"/>
      <c r="AF883" s="46">
        <v>47495</v>
      </c>
    </row>
    <row r="884" spans="16:32" x14ac:dyDescent="0.3">
      <c r="P884" s="34"/>
      <c r="Q884" s="37"/>
      <c r="R884" s="48"/>
      <c r="S884" s="37"/>
      <c r="U884" s="34"/>
      <c r="V884" s="37"/>
      <c r="AF884" s="46">
        <v>43995</v>
      </c>
    </row>
    <row r="885" spans="16:32" x14ac:dyDescent="0.3">
      <c r="P885" s="34"/>
      <c r="Q885" s="37"/>
      <c r="R885" s="48"/>
      <c r="S885" s="37"/>
      <c r="U885" s="34"/>
      <c r="V885" s="37"/>
      <c r="AF885" s="46">
        <v>47495</v>
      </c>
    </row>
    <row r="886" spans="16:32" x14ac:dyDescent="0.3">
      <c r="P886" s="34"/>
      <c r="Q886" s="37"/>
      <c r="R886" s="48"/>
      <c r="S886" s="37"/>
      <c r="U886" s="34"/>
      <c r="V886" s="37"/>
      <c r="AF886" s="46">
        <v>41795</v>
      </c>
    </row>
    <row r="887" spans="16:32" x14ac:dyDescent="0.3">
      <c r="P887" s="34"/>
      <c r="Q887" s="37"/>
      <c r="R887" s="48"/>
      <c r="S887" s="37"/>
      <c r="U887" s="34"/>
      <c r="V887" s="37"/>
      <c r="AF887" s="46">
        <v>44595</v>
      </c>
    </row>
    <row r="888" spans="16:32" x14ac:dyDescent="0.3">
      <c r="P888" s="34"/>
      <c r="Q888" s="37"/>
      <c r="R888" s="48"/>
      <c r="S888" s="37"/>
      <c r="U888" s="34"/>
      <c r="V888" s="37"/>
      <c r="AF888" s="46">
        <v>38495</v>
      </c>
    </row>
    <row r="889" spans="16:32" x14ac:dyDescent="0.3">
      <c r="P889" s="34"/>
      <c r="Q889" s="37"/>
      <c r="R889" s="48"/>
      <c r="S889" s="37"/>
      <c r="U889" s="34"/>
      <c r="V889" s="37"/>
      <c r="AF889" s="46">
        <v>41295</v>
      </c>
    </row>
    <row r="890" spans="16:32" x14ac:dyDescent="0.3">
      <c r="P890" s="34"/>
      <c r="Q890" s="37"/>
      <c r="R890" s="48"/>
      <c r="S890" s="37"/>
      <c r="U890" s="34"/>
      <c r="V890" s="37"/>
      <c r="AF890" s="46">
        <v>38495</v>
      </c>
    </row>
    <row r="891" spans="16:32" x14ac:dyDescent="0.3">
      <c r="P891" s="34"/>
      <c r="Q891" s="37"/>
      <c r="R891" s="48"/>
      <c r="S891" s="37"/>
      <c r="U891" s="34"/>
      <c r="V891" s="37"/>
      <c r="AF891" s="46">
        <v>41295</v>
      </c>
    </row>
    <row r="892" spans="16:32" x14ac:dyDescent="0.3">
      <c r="P892" s="34"/>
      <c r="Q892" s="37"/>
      <c r="R892" s="48"/>
      <c r="S892" s="37"/>
      <c r="U892" s="34"/>
      <c r="V892" s="37"/>
      <c r="AF892" s="46">
        <v>42895</v>
      </c>
    </row>
    <row r="893" spans="16:32" x14ac:dyDescent="0.3">
      <c r="P893" s="34"/>
      <c r="Q893" s="37"/>
      <c r="R893" s="48"/>
      <c r="S893" s="37"/>
      <c r="U893" s="34"/>
      <c r="V893" s="37"/>
      <c r="AF893" s="46">
        <v>45695</v>
      </c>
    </row>
    <row r="894" spans="16:32" x14ac:dyDescent="0.3">
      <c r="P894" s="34"/>
      <c r="Q894" s="37"/>
      <c r="R894" s="48"/>
      <c r="S894" s="37"/>
      <c r="U894" s="34"/>
      <c r="V894" s="37"/>
      <c r="AF894" s="46">
        <v>32995</v>
      </c>
    </row>
    <row r="895" spans="16:32" x14ac:dyDescent="0.3">
      <c r="P895" s="34"/>
      <c r="Q895" s="37"/>
      <c r="R895" s="48"/>
      <c r="S895" s="37"/>
      <c r="U895" s="34"/>
      <c r="V895" s="37"/>
      <c r="AF895" s="46">
        <v>35795</v>
      </c>
    </row>
    <row r="896" spans="16:32" x14ac:dyDescent="0.3">
      <c r="P896" s="34"/>
      <c r="Q896" s="37"/>
      <c r="R896" s="48"/>
      <c r="S896" s="37"/>
      <c r="U896" s="34"/>
      <c r="V896" s="37"/>
      <c r="AF896" s="46">
        <v>32995</v>
      </c>
    </row>
    <row r="897" spans="16:32" x14ac:dyDescent="0.3">
      <c r="P897" s="34"/>
      <c r="Q897" s="37"/>
      <c r="R897" s="48"/>
      <c r="S897" s="37"/>
      <c r="U897" s="34"/>
      <c r="V897" s="37"/>
      <c r="AF897" s="46">
        <v>35795</v>
      </c>
    </row>
    <row r="898" spans="16:32" x14ac:dyDescent="0.3">
      <c r="P898" s="34"/>
      <c r="Q898" s="37"/>
      <c r="R898" s="48"/>
      <c r="S898" s="37"/>
      <c r="U898" s="34"/>
      <c r="V898" s="37"/>
      <c r="AF898" s="46">
        <v>37395</v>
      </c>
    </row>
    <row r="899" spans="16:32" x14ac:dyDescent="0.3">
      <c r="P899" s="34"/>
      <c r="Q899" s="37"/>
      <c r="R899" s="48"/>
      <c r="S899" s="37"/>
      <c r="U899" s="34"/>
      <c r="V899" s="37"/>
      <c r="AF899" s="46">
        <v>38995</v>
      </c>
    </row>
    <row r="900" spans="16:32" x14ac:dyDescent="0.3">
      <c r="P900" s="34"/>
      <c r="Q900" s="37"/>
      <c r="R900" s="48"/>
      <c r="S900" s="37"/>
      <c r="U900" s="34"/>
      <c r="V900" s="37"/>
      <c r="AF900" s="46">
        <v>17595</v>
      </c>
    </row>
    <row r="901" spans="16:32" x14ac:dyDescent="0.3">
      <c r="P901" s="34"/>
      <c r="Q901" s="37"/>
      <c r="R901" s="48"/>
      <c r="S901" s="37"/>
      <c r="U901" s="34"/>
      <c r="V901" s="37"/>
      <c r="AF901" s="46">
        <v>21995</v>
      </c>
    </row>
    <row r="902" spans="16:32" x14ac:dyDescent="0.3">
      <c r="P902" s="34"/>
      <c r="Q902" s="37"/>
      <c r="R902" s="48"/>
      <c r="S902" s="37"/>
      <c r="U902" s="34"/>
      <c r="V902" s="37"/>
      <c r="AF902" s="46">
        <v>21995</v>
      </c>
    </row>
    <row r="903" spans="16:32" x14ac:dyDescent="0.3">
      <c r="P903" s="34"/>
      <c r="Q903" s="37"/>
      <c r="R903" s="48"/>
      <c r="S903" s="37"/>
      <c r="U903" s="34"/>
      <c r="V903" s="37"/>
      <c r="AF903" s="46">
        <v>19795</v>
      </c>
    </row>
    <row r="904" spans="16:32" x14ac:dyDescent="0.3">
      <c r="P904" s="34"/>
      <c r="Q904" s="37"/>
      <c r="R904" s="48"/>
      <c r="S904" s="37"/>
      <c r="U904" s="34"/>
      <c r="V904" s="37"/>
      <c r="AF904" s="46">
        <v>25295</v>
      </c>
    </row>
    <row r="905" spans="16:32" x14ac:dyDescent="0.3">
      <c r="P905" s="34"/>
      <c r="Q905" s="37"/>
      <c r="R905" s="48"/>
      <c r="S905" s="37"/>
      <c r="U905" s="34"/>
      <c r="V905" s="37"/>
      <c r="AF905" s="46">
        <v>25295</v>
      </c>
    </row>
    <row r="906" spans="16:32" x14ac:dyDescent="0.3">
      <c r="P906" s="34"/>
      <c r="Q906" s="37"/>
      <c r="R906" s="48"/>
      <c r="S906" s="37"/>
      <c r="U906" s="34"/>
      <c r="V906" s="37"/>
      <c r="AF906" s="46">
        <v>19795</v>
      </c>
    </row>
    <row r="907" spans="16:32" x14ac:dyDescent="0.3">
      <c r="P907" s="34"/>
      <c r="Q907" s="37"/>
      <c r="R907" s="48"/>
      <c r="S907" s="37"/>
      <c r="U907" s="34"/>
      <c r="V907" s="37"/>
      <c r="AF907" s="46">
        <v>29695</v>
      </c>
    </row>
    <row r="908" spans="16:32" x14ac:dyDescent="0.3">
      <c r="P908" s="34"/>
      <c r="Q908" s="37"/>
      <c r="R908" s="48"/>
      <c r="S908" s="37"/>
      <c r="U908" s="34"/>
      <c r="V908" s="37"/>
      <c r="AF908" s="46">
        <v>17595</v>
      </c>
    </row>
    <row r="909" spans="16:32" x14ac:dyDescent="0.3">
      <c r="P909" s="34"/>
      <c r="Q909" s="37"/>
      <c r="R909" s="48"/>
      <c r="S909" s="37"/>
      <c r="U909" s="34"/>
      <c r="V909" s="37"/>
      <c r="AF909" s="46">
        <v>20395</v>
      </c>
    </row>
    <row r="910" spans="16:32" x14ac:dyDescent="0.3">
      <c r="P910" s="34"/>
      <c r="Q910" s="37"/>
      <c r="R910" s="48"/>
      <c r="S910" s="37"/>
      <c r="U910" s="34"/>
      <c r="V910" s="37"/>
      <c r="AF910" s="46">
        <v>21995</v>
      </c>
    </row>
    <row r="911" spans="16:32" x14ac:dyDescent="0.3">
      <c r="P911" s="34"/>
      <c r="Q911" s="37"/>
      <c r="R911" s="48"/>
      <c r="S911" s="37"/>
      <c r="U911" s="34"/>
      <c r="V911" s="37"/>
      <c r="AF911" s="46">
        <v>24795</v>
      </c>
    </row>
    <row r="912" spans="16:32" x14ac:dyDescent="0.3">
      <c r="P912" s="34"/>
      <c r="Q912" s="37"/>
      <c r="R912" s="48"/>
      <c r="S912" s="37"/>
      <c r="U912" s="34"/>
      <c r="V912" s="37"/>
      <c r="AF912" s="46">
        <v>21995</v>
      </c>
    </row>
    <row r="913" spans="16:32" x14ac:dyDescent="0.3">
      <c r="P913" s="34"/>
      <c r="Q913" s="37"/>
      <c r="R913" s="48"/>
      <c r="S913" s="37"/>
      <c r="U913" s="34"/>
      <c r="V913" s="37"/>
      <c r="AF913" s="46">
        <v>24795</v>
      </c>
    </row>
    <row r="914" spans="16:32" x14ac:dyDescent="0.3">
      <c r="P914" s="34"/>
      <c r="Q914" s="37"/>
      <c r="R914" s="48"/>
      <c r="S914" s="37"/>
      <c r="U914" s="34"/>
      <c r="V914" s="37"/>
      <c r="AF914" s="46">
        <v>21995</v>
      </c>
    </row>
    <row r="915" spans="16:32" x14ac:dyDescent="0.3">
      <c r="P915" s="34"/>
      <c r="Q915" s="37"/>
      <c r="R915" s="48"/>
      <c r="S915" s="37"/>
      <c r="U915" s="34"/>
      <c r="V915" s="37"/>
      <c r="AF915" s="46">
        <v>29695</v>
      </c>
    </row>
    <row r="916" spans="16:32" x14ac:dyDescent="0.3">
      <c r="P916" s="34"/>
      <c r="Q916" s="37"/>
      <c r="R916" s="48"/>
      <c r="S916" s="37"/>
      <c r="U916" s="34"/>
      <c r="V916" s="37"/>
      <c r="AF916" s="46">
        <v>27495</v>
      </c>
    </row>
    <row r="917" spans="16:32" x14ac:dyDescent="0.3">
      <c r="P917" s="34"/>
      <c r="Q917" s="37"/>
      <c r="R917" s="48"/>
      <c r="S917" s="37"/>
      <c r="U917" s="34"/>
      <c r="V917" s="37"/>
      <c r="AF917" s="46">
        <v>30295</v>
      </c>
    </row>
    <row r="918" spans="16:32" x14ac:dyDescent="0.3">
      <c r="P918" s="34"/>
      <c r="Q918" s="37"/>
      <c r="R918" s="48"/>
      <c r="S918" s="37"/>
      <c r="U918" s="34"/>
      <c r="V918" s="37"/>
      <c r="AF918" s="46">
        <v>31995</v>
      </c>
    </row>
    <row r="919" spans="16:32" x14ac:dyDescent="0.3">
      <c r="P919" s="34"/>
      <c r="Q919" s="37"/>
      <c r="R919" s="48"/>
      <c r="S919" s="37"/>
      <c r="U919" s="34"/>
      <c r="V919" s="37"/>
      <c r="AF919" s="46">
        <v>34795</v>
      </c>
    </row>
    <row r="920" spans="16:32" x14ac:dyDescent="0.3">
      <c r="P920" s="34"/>
      <c r="Q920" s="37"/>
      <c r="R920" s="48"/>
      <c r="S920" s="37"/>
      <c r="U920" s="34"/>
      <c r="V920" s="37"/>
      <c r="AF920" s="46">
        <v>31995</v>
      </c>
    </row>
    <row r="921" spans="16:32" x14ac:dyDescent="0.3">
      <c r="P921" s="34"/>
      <c r="Q921" s="37"/>
      <c r="R921" s="48"/>
      <c r="S921" s="37"/>
      <c r="U921" s="34"/>
      <c r="V921" s="37"/>
      <c r="AF921" s="46">
        <v>34795</v>
      </c>
    </row>
    <row r="922" spans="16:32" x14ac:dyDescent="0.3">
      <c r="P922" s="34"/>
      <c r="Q922" s="37"/>
      <c r="R922" s="48"/>
      <c r="S922" s="37"/>
      <c r="U922" s="34"/>
      <c r="V922" s="37"/>
      <c r="AF922" s="46">
        <v>8795</v>
      </c>
    </row>
    <row r="923" spans="16:32" x14ac:dyDescent="0.3">
      <c r="P923" s="34"/>
      <c r="Q923" s="37"/>
      <c r="R923" s="48"/>
      <c r="S923" s="37"/>
      <c r="U923" s="34"/>
      <c r="V923" s="37"/>
      <c r="AF923" s="46">
        <v>6045</v>
      </c>
    </row>
    <row r="924" spans="16:32" x14ac:dyDescent="0.3">
      <c r="P924" s="34"/>
      <c r="Q924" s="37"/>
      <c r="R924" s="48"/>
      <c r="S924" s="37"/>
      <c r="U924" s="34"/>
      <c r="V924" s="37"/>
      <c r="AF924" s="46">
        <v>10995</v>
      </c>
    </row>
    <row r="925" spans="16:32" x14ac:dyDescent="0.3">
      <c r="P925" s="34"/>
      <c r="Q925" s="37"/>
      <c r="R925" s="48"/>
      <c r="S925" s="37"/>
      <c r="U925" s="34"/>
      <c r="V925" s="37"/>
      <c r="AF925" s="46">
        <v>5495</v>
      </c>
    </row>
    <row r="926" spans="16:32" x14ac:dyDescent="0.3">
      <c r="P926" s="34"/>
      <c r="Q926" s="37"/>
      <c r="R926" s="48"/>
      <c r="S926" s="37"/>
      <c r="U926" s="34"/>
      <c r="V926" s="37"/>
      <c r="AF926" s="46">
        <v>7695</v>
      </c>
    </row>
    <row r="927" spans="16:32" x14ac:dyDescent="0.3">
      <c r="P927" s="34"/>
      <c r="Q927" s="37"/>
      <c r="R927" s="48"/>
      <c r="S927" s="37"/>
      <c r="U927" s="34"/>
      <c r="V927" s="37"/>
      <c r="AF927" s="46">
        <v>14295</v>
      </c>
    </row>
    <row r="928" spans="16:32" x14ac:dyDescent="0.3">
      <c r="P928" s="34"/>
      <c r="Q928" s="37"/>
      <c r="R928" s="48"/>
      <c r="S928" s="37"/>
      <c r="U928" s="34"/>
      <c r="V928" s="37"/>
      <c r="AF928" s="46">
        <v>13195</v>
      </c>
    </row>
    <row r="929" spans="16:32" x14ac:dyDescent="0.3">
      <c r="P929" s="34"/>
      <c r="Q929" s="37"/>
      <c r="R929" s="48"/>
      <c r="S929" s="37"/>
      <c r="U929" s="34"/>
      <c r="V929" s="37"/>
      <c r="AF929" s="46">
        <v>7695</v>
      </c>
    </row>
    <row r="930" spans="16:32" x14ac:dyDescent="0.3">
      <c r="P930" s="34"/>
      <c r="Q930" s="37"/>
      <c r="R930" s="48"/>
      <c r="S930" s="37"/>
      <c r="U930" s="34"/>
      <c r="V930" s="37"/>
      <c r="AF930" s="46">
        <v>7695</v>
      </c>
    </row>
    <row r="931" spans="16:32" x14ac:dyDescent="0.3">
      <c r="P931" s="34"/>
      <c r="Q931" s="37"/>
      <c r="R931" s="48"/>
      <c r="S931" s="37"/>
      <c r="U931" s="34"/>
      <c r="V931" s="37"/>
      <c r="AF931" s="46">
        <v>10995</v>
      </c>
    </row>
    <row r="932" spans="16:32" x14ac:dyDescent="0.3">
      <c r="P932" s="34"/>
      <c r="Q932" s="37"/>
      <c r="R932" s="48"/>
      <c r="S932" s="37"/>
      <c r="U932" s="34"/>
      <c r="V932" s="37"/>
      <c r="AF932" s="46">
        <v>2745</v>
      </c>
    </row>
    <row r="933" spans="16:32" x14ac:dyDescent="0.3">
      <c r="P933" s="34"/>
      <c r="Q933" s="37"/>
      <c r="R933" s="48"/>
      <c r="S933" s="37"/>
      <c r="U933" s="34"/>
      <c r="V933" s="37"/>
      <c r="AF933" s="46">
        <v>3845</v>
      </c>
    </row>
    <row r="934" spans="16:32" x14ac:dyDescent="0.3">
      <c r="P934" s="34"/>
      <c r="Q934" s="37"/>
      <c r="R934" s="48"/>
      <c r="S934" s="37"/>
      <c r="U934" s="34"/>
      <c r="V934" s="37"/>
      <c r="AF934" s="46">
        <v>10995</v>
      </c>
    </row>
    <row r="935" spans="16:32" x14ac:dyDescent="0.3">
      <c r="P935" s="34"/>
      <c r="Q935" s="37"/>
      <c r="R935" s="48"/>
      <c r="S935" s="37"/>
      <c r="U935" s="34"/>
      <c r="V935" s="37"/>
      <c r="AF935" s="46">
        <v>1095</v>
      </c>
    </row>
    <row r="936" spans="16:32" x14ac:dyDescent="0.3">
      <c r="P936" s="34"/>
      <c r="Q936" s="37"/>
      <c r="R936" s="48"/>
      <c r="S936" s="37"/>
      <c r="U936" s="34"/>
      <c r="V936" s="37"/>
      <c r="AF936" s="46">
        <v>2745</v>
      </c>
    </row>
    <row r="937" spans="16:32" x14ac:dyDescent="0.3">
      <c r="P937" s="34"/>
      <c r="Q937" s="37"/>
      <c r="R937" s="48"/>
      <c r="S937" s="37"/>
      <c r="U937" s="34"/>
      <c r="V937" s="37"/>
      <c r="AF937" s="46">
        <v>5495</v>
      </c>
    </row>
    <row r="938" spans="16:32" x14ac:dyDescent="0.3">
      <c r="P938" s="34"/>
      <c r="Q938" s="37"/>
      <c r="R938" s="48"/>
      <c r="S938" s="37"/>
      <c r="U938" s="34"/>
      <c r="V938" s="37"/>
      <c r="AF938" s="46">
        <v>1645</v>
      </c>
    </row>
    <row r="939" spans="16:32" x14ac:dyDescent="0.3">
      <c r="P939" s="34"/>
      <c r="Q939" s="37"/>
      <c r="R939" s="48"/>
      <c r="S939" s="37"/>
      <c r="U939" s="34"/>
      <c r="V939" s="37"/>
      <c r="AF939" s="46">
        <v>3295</v>
      </c>
    </row>
    <row r="940" spans="16:32" x14ac:dyDescent="0.3">
      <c r="P940" s="34"/>
      <c r="Q940" s="37"/>
      <c r="R940" s="48"/>
      <c r="S940" s="37"/>
      <c r="U940" s="34"/>
      <c r="V940" s="37"/>
      <c r="AF940" s="46">
        <v>1095</v>
      </c>
    </row>
    <row r="941" spans="16:32" x14ac:dyDescent="0.3">
      <c r="P941" s="34"/>
      <c r="Q941" s="37"/>
      <c r="R941" s="48"/>
      <c r="S941" s="37"/>
      <c r="U941" s="34"/>
      <c r="V941" s="37"/>
      <c r="AF941" s="46">
        <v>3995</v>
      </c>
    </row>
    <row r="942" spans="16:32" x14ac:dyDescent="0.3">
      <c r="P942" s="34"/>
      <c r="Q942" s="37"/>
      <c r="R942" s="48"/>
      <c r="S942" s="37"/>
      <c r="U942" s="34"/>
      <c r="V942" s="37"/>
      <c r="AF942" s="46">
        <v>7195</v>
      </c>
    </row>
    <row r="943" spans="16:32" x14ac:dyDescent="0.3">
      <c r="P943" s="34"/>
      <c r="Q943" s="37"/>
      <c r="R943" s="48"/>
      <c r="S943" s="37"/>
      <c r="U943" s="34"/>
      <c r="V943" s="37"/>
      <c r="AF943" s="46">
        <v>2195</v>
      </c>
    </row>
    <row r="944" spans="16:32" x14ac:dyDescent="0.3">
      <c r="P944" s="34"/>
      <c r="Q944" s="37"/>
      <c r="R944" s="48"/>
      <c r="S944" s="37"/>
      <c r="U944" s="34"/>
      <c r="V944" s="37"/>
      <c r="AF944" s="46">
        <v>4395</v>
      </c>
    </row>
    <row r="945" spans="16:32" x14ac:dyDescent="0.3">
      <c r="P945" s="34"/>
      <c r="Q945" s="37"/>
      <c r="R945" s="48"/>
      <c r="S945" s="37"/>
      <c r="U945" s="34"/>
      <c r="V945" s="37"/>
      <c r="AF945" s="46">
        <v>7195</v>
      </c>
    </row>
    <row r="946" spans="16:32" x14ac:dyDescent="0.3">
      <c r="P946" s="34"/>
      <c r="Q946" s="37"/>
      <c r="R946" s="48"/>
      <c r="S946" s="37"/>
      <c r="U946" s="34"/>
      <c r="V946" s="37"/>
      <c r="AF946" s="46">
        <v>2795</v>
      </c>
    </row>
    <row r="947" spans="16:32" x14ac:dyDescent="0.3">
      <c r="P947" s="34"/>
      <c r="Q947" s="37"/>
      <c r="R947" s="48"/>
      <c r="S947" s="37"/>
      <c r="U947" s="34"/>
      <c r="V947" s="37"/>
      <c r="AF947" s="46">
        <v>8795</v>
      </c>
    </row>
    <row r="948" spans="16:32" x14ac:dyDescent="0.3">
      <c r="P948" s="34"/>
      <c r="Q948" s="37"/>
      <c r="R948" s="48"/>
      <c r="S948" s="37"/>
      <c r="U948" s="34"/>
      <c r="V948" s="37"/>
      <c r="AF948" s="46">
        <v>11495</v>
      </c>
    </row>
    <row r="949" spans="16:32" x14ac:dyDescent="0.3">
      <c r="P949" s="34"/>
      <c r="Q949" s="37"/>
      <c r="R949" s="48"/>
      <c r="S949" s="37"/>
      <c r="U949" s="34"/>
      <c r="V949" s="37"/>
      <c r="AF949" s="46">
        <v>7195</v>
      </c>
    </row>
    <row r="950" spans="16:32" x14ac:dyDescent="0.3">
      <c r="P950" s="34"/>
      <c r="Q950" s="37"/>
      <c r="R950" s="48"/>
      <c r="S950" s="37"/>
      <c r="U950" s="34"/>
      <c r="V950" s="37"/>
      <c r="AF950" s="46">
        <v>490</v>
      </c>
    </row>
    <row r="951" spans="16:32" x14ac:dyDescent="0.3">
      <c r="P951" s="34"/>
      <c r="Q951" s="37"/>
      <c r="R951" s="48"/>
      <c r="S951" s="37"/>
      <c r="U951" s="34"/>
      <c r="V951" s="37"/>
      <c r="AF951" s="46">
        <v>490</v>
      </c>
    </row>
    <row r="952" spans="16:32" x14ac:dyDescent="0.3">
      <c r="P952" s="34"/>
      <c r="Q952" s="37"/>
      <c r="R952" s="48"/>
      <c r="S952" s="37"/>
      <c r="U952" s="34"/>
      <c r="V952" s="37"/>
      <c r="AF952" s="46">
        <v>1095</v>
      </c>
    </row>
    <row r="953" spans="16:32" x14ac:dyDescent="0.3">
      <c r="P953" s="34"/>
      <c r="Q953" s="37"/>
      <c r="R953" s="48"/>
      <c r="S953" s="37"/>
      <c r="U953" s="34"/>
      <c r="V953" s="37"/>
      <c r="AF953" s="46">
        <v>4395</v>
      </c>
    </row>
    <row r="954" spans="16:32" x14ac:dyDescent="0.3">
      <c r="P954" s="34"/>
      <c r="Q954" s="37"/>
      <c r="R954" s="48"/>
      <c r="S954" s="37"/>
      <c r="U954" s="34"/>
      <c r="V954" s="37"/>
      <c r="AF954" s="46">
        <v>325</v>
      </c>
    </row>
    <row r="955" spans="16:32" x14ac:dyDescent="0.3">
      <c r="P955" s="34"/>
      <c r="Q955" s="37"/>
      <c r="R955" s="48"/>
      <c r="S955" s="37"/>
      <c r="U955" s="34"/>
      <c r="V955" s="37"/>
      <c r="AF955" s="46">
        <v>35195</v>
      </c>
    </row>
    <row r="956" spans="16:32" x14ac:dyDescent="0.3">
      <c r="P956" s="34"/>
      <c r="Q956" s="37"/>
      <c r="R956" s="48"/>
      <c r="S956" s="37"/>
      <c r="U956" s="34"/>
      <c r="V956" s="37"/>
      <c r="AF956" s="46">
        <v>29695</v>
      </c>
    </row>
    <row r="957" spans="16:32" x14ac:dyDescent="0.3">
      <c r="P957" s="34"/>
      <c r="Q957" s="37"/>
      <c r="R957" s="48"/>
      <c r="S957" s="37"/>
      <c r="U957" s="34"/>
      <c r="V957" s="37"/>
      <c r="AF957" s="46">
        <v>16495</v>
      </c>
    </row>
    <row r="958" spans="16:32" x14ac:dyDescent="0.3">
      <c r="P958" s="34"/>
      <c r="Q958" s="37"/>
      <c r="R958" s="48"/>
      <c r="S958" s="37"/>
      <c r="U958" s="34"/>
      <c r="V958" s="37"/>
      <c r="AF958" s="46">
        <v>21995</v>
      </c>
    </row>
    <row r="959" spans="16:32" x14ac:dyDescent="0.3">
      <c r="P959" s="34"/>
      <c r="Q959" s="37"/>
      <c r="R959" s="48"/>
      <c r="S959" s="37"/>
      <c r="U959" s="34"/>
      <c r="V959" s="37"/>
      <c r="AF959" s="46">
        <v>17595</v>
      </c>
    </row>
    <row r="960" spans="16:32" x14ac:dyDescent="0.3">
      <c r="P960" s="34"/>
      <c r="Q960" s="37"/>
      <c r="R960" s="48"/>
      <c r="S960" s="37"/>
      <c r="U960" s="34"/>
      <c r="V960" s="37"/>
      <c r="AF960" s="46">
        <v>25295</v>
      </c>
    </row>
    <row r="961" spans="16:32" x14ac:dyDescent="0.3">
      <c r="P961" s="34"/>
      <c r="Q961" s="37"/>
      <c r="R961" s="48"/>
      <c r="S961" s="37"/>
      <c r="U961" s="34"/>
      <c r="V961" s="37"/>
      <c r="AF961" s="46">
        <v>10995</v>
      </c>
    </row>
    <row r="962" spans="16:32" x14ac:dyDescent="0.3">
      <c r="P962" s="34"/>
      <c r="Q962" s="37"/>
      <c r="R962" s="48"/>
      <c r="S962" s="37"/>
      <c r="U962" s="34"/>
      <c r="V962" s="37"/>
      <c r="AF962" s="46">
        <v>19795</v>
      </c>
    </row>
    <row r="963" spans="16:32" x14ac:dyDescent="0.3">
      <c r="P963" s="34"/>
      <c r="Q963" s="37"/>
      <c r="R963" s="48"/>
      <c r="S963" s="37"/>
      <c r="U963" s="34"/>
      <c r="V963" s="37"/>
      <c r="AF963" s="46">
        <v>8795</v>
      </c>
    </row>
    <row r="964" spans="16:32" x14ac:dyDescent="0.3">
      <c r="P964" s="34"/>
      <c r="Q964" s="37"/>
      <c r="R964" s="48"/>
      <c r="S964" s="37"/>
      <c r="U964" s="34"/>
      <c r="V964" s="37"/>
      <c r="AF964" s="46">
        <v>4395</v>
      </c>
    </row>
    <row r="965" spans="16:32" x14ac:dyDescent="0.3">
      <c r="P965" s="34"/>
      <c r="Q965" s="37"/>
      <c r="R965" s="48"/>
      <c r="S965" s="37"/>
      <c r="U965" s="34"/>
      <c r="V965" s="37"/>
      <c r="AF965" s="46">
        <v>3895</v>
      </c>
    </row>
    <row r="966" spans="16:32" x14ac:dyDescent="0.3">
      <c r="P966" s="34"/>
      <c r="Q966" s="37"/>
      <c r="R966" s="48"/>
      <c r="S966" s="37"/>
      <c r="U966" s="34"/>
      <c r="V966" s="37"/>
      <c r="AF966" s="46">
        <v>10995</v>
      </c>
    </row>
    <row r="967" spans="16:32" x14ac:dyDescent="0.3">
      <c r="P967" s="34"/>
      <c r="Q967" s="37"/>
      <c r="R967" s="48"/>
      <c r="S967" s="37"/>
      <c r="U967" s="34"/>
      <c r="V967" s="37"/>
      <c r="AF967" s="46">
        <v>10995</v>
      </c>
    </row>
    <row r="968" spans="16:32" x14ac:dyDescent="0.3">
      <c r="P968" s="34"/>
      <c r="Q968" s="37"/>
      <c r="R968" s="48"/>
      <c r="S968" s="37"/>
      <c r="U968" s="34"/>
      <c r="V968" s="37"/>
      <c r="AF968" s="46">
        <v>10995</v>
      </c>
    </row>
    <row r="969" spans="16:32" x14ac:dyDescent="0.3">
      <c r="P969" s="34"/>
      <c r="Q969" s="37"/>
      <c r="R969" s="48"/>
      <c r="S969" s="37"/>
      <c r="U969" s="34"/>
      <c r="V969" s="37"/>
      <c r="AF969" s="46">
        <v>3295</v>
      </c>
    </row>
    <row r="970" spans="16:32" x14ac:dyDescent="0.3">
      <c r="P970" s="34"/>
      <c r="Q970" s="37"/>
      <c r="R970" s="48"/>
      <c r="S970" s="37"/>
      <c r="U970" s="34"/>
      <c r="V970" s="37"/>
      <c r="AF970" s="46">
        <v>2195</v>
      </c>
    </row>
    <row r="971" spans="16:32" x14ac:dyDescent="0.3">
      <c r="P971" s="34"/>
      <c r="Q971" s="37"/>
      <c r="R971" s="48"/>
      <c r="S971" s="37"/>
      <c r="U971" s="34"/>
      <c r="V971" s="37"/>
      <c r="AF971" s="46">
        <v>2195</v>
      </c>
    </row>
    <row r="972" spans="16:32" x14ac:dyDescent="0.3">
      <c r="P972" s="34"/>
      <c r="Q972" s="37"/>
      <c r="R972" s="48"/>
      <c r="S972" s="37"/>
      <c r="U972" s="34"/>
      <c r="V972" s="37"/>
      <c r="AF972" s="46">
        <v>2195</v>
      </c>
    </row>
    <row r="973" spans="16:32" x14ac:dyDescent="0.3">
      <c r="P973" s="34"/>
      <c r="Q973" s="37"/>
      <c r="R973" s="48"/>
      <c r="S973" s="37"/>
      <c r="U973" s="34"/>
      <c r="V973" s="37"/>
      <c r="AF973" s="46">
        <v>0</v>
      </c>
    </row>
    <row r="974" spans="16:32" x14ac:dyDescent="0.3">
      <c r="P974" s="34"/>
      <c r="Q974" s="37"/>
      <c r="R974" s="48"/>
      <c r="S974" s="37"/>
      <c r="U974" s="34"/>
      <c r="V974" s="37"/>
      <c r="AF974" s="46">
        <v>135845</v>
      </c>
    </row>
    <row r="975" spans="16:32" x14ac:dyDescent="0.3">
      <c r="P975" s="34"/>
      <c r="Q975" s="37"/>
      <c r="R975" s="48"/>
      <c r="S975" s="37"/>
      <c r="U975" s="34"/>
      <c r="V975" s="37"/>
      <c r="AF975" s="46">
        <v>182595</v>
      </c>
    </row>
    <row r="976" spans="16:32" x14ac:dyDescent="0.3">
      <c r="P976" s="34"/>
      <c r="Q976" s="37"/>
      <c r="R976" s="48"/>
      <c r="S976" s="37"/>
      <c r="U976" s="34"/>
      <c r="V976" s="37"/>
      <c r="AF976" s="46">
        <v>208995</v>
      </c>
    </row>
    <row r="977" spans="16:32" x14ac:dyDescent="0.3">
      <c r="P977" s="34"/>
      <c r="Q977" s="37"/>
      <c r="R977" s="48"/>
      <c r="S977" s="37"/>
      <c r="U977" s="34"/>
      <c r="V977" s="37"/>
      <c r="AF977" s="46">
        <v>42895</v>
      </c>
    </row>
    <row r="978" spans="16:32" x14ac:dyDescent="0.3">
      <c r="P978" s="34"/>
      <c r="Q978" s="37"/>
      <c r="R978" s="48"/>
      <c r="S978" s="37"/>
      <c r="U978" s="34"/>
      <c r="V978" s="37"/>
      <c r="AF978" s="46">
        <v>10995</v>
      </c>
    </row>
    <row r="979" spans="16:32" x14ac:dyDescent="0.3">
      <c r="P979" s="34"/>
      <c r="Q979" s="37"/>
      <c r="R979" s="48"/>
      <c r="S979" s="37"/>
      <c r="U979" s="34"/>
      <c r="V979" s="37"/>
      <c r="AF979" s="46">
        <v>42895</v>
      </c>
    </row>
    <row r="980" spans="16:32" x14ac:dyDescent="0.3">
      <c r="P980" s="34"/>
      <c r="Q980" s="37"/>
      <c r="R980" s="48"/>
      <c r="S980" s="37"/>
      <c r="U980" s="34"/>
      <c r="V980" s="37"/>
      <c r="AF980" s="46">
        <v>64895</v>
      </c>
    </row>
    <row r="981" spans="16:32" x14ac:dyDescent="0.3">
      <c r="P981" s="34"/>
      <c r="Q981" s="37"/>
      <c r="R981" s="48"/>
      <c r="S981" s="37"/>
      <c r="U981" s="34"/>
      <c r="V981" s="37"/>
      <c r="AF981" s="46">
        <v>271695</v>
      </c>
    </row>
    <row r="982" spans="16:32" x14ac:dyDescent="0.3">
      <c r="P982" s="34"/>
      <c r="Q982" s="37"/>
      <c r="R982" s="48"/>
      <c r="S982" s="37"/>
      <c r="U982" s="34"/>
      <c r="V982" s="37"/>
      <c r="AF982" s="46">
        <v>66</v>
      </c>
    </row>
    <row r="983" spans="16:32" x14ac:dyDescent="0.3">
      <c r="P983" s="34"/>
      <c r="Q983" s="37"/>
      <c r="R983" s="48"/>
      <c r="S983" s="37"/>
      <c r="U983" s="34"/>
      <c r="V983" s="37"/>
      <c r="AF983" s="46">
        <v>88</v>
      </c>
    </row>
    <row r="984" spans="16:32" x14ac:dyDescent="0.3">
      <c r="P984" s="34"/>
      <c r="Q984" s="37"/>
      <c r="R984" s="48"/>
      <c r="S984" s="37"/>
      <c r="U984" s="34"/>
      <c r="V984" s="37"/>
      <c r="AF984" s="46">
        <v>88</v>
      </c>
    </row>
    <row r="985" spans="16:32" x14ac:dyDescent="0.3">
      <c r="P985" s="34"/>
      <c r="Q985" s="37"/>
      <c r="R985" s="48"/>
      <c r="S985" s="37"/>
      <c r="U985" s="34"/>
      <c r="V985" s="37"/>
      <c r="AF985" s="46">
        <v>11</v>
      </c>
    </row>
    <row r="986" spans="16:32" x14ac:dyDescent="0.3">
      <c r="P986" s="34"/>
      <c r="Q986" s="37"/>
      <c r="R986" s="48"/>
      <c r="S986" s="37"/>
      <c r="U986" s="34"/>
      <c r="V986" s="37"/>
      <c r="AF986" s="46">
        <v>138</v>
      </c>
    </row>
    <row r="987" spans="16:32" x14ac:dyDescent="0.3">
      <c r="P987" s="34"/>
      <c r="Q987" s="37"/>
      <c r="R987" s="48"/>
      <c r="S987" s="37"/>
      <c r="U987" s="34"/>
      <c r="V987" s="37"/>
      <c r="AF987" s="46">
        <v>72</v>
      </c>
    </row>
    <row r="988" spans="16:32" x14ac:dyDescent="0.3">
      <c r="P988" s="34"/>
      <c r="Q988" s="37"/>
      <c r="R988" s="48"/>
      <c r="S988" s="37"/>
      <c r="U988" s="34"/>
      <c r="V988" s="37"/>
      <c r="AF988" s="46">
        <v>83</v>
      </c>
    </row>
    <row r="989" spans="16:32" x14ac:dyDescent="0.3">
      <c r="P989" s="34"/>
      <c r="Q989" s="37"/>
      <c r="R989" s="48"/>
      <c r="S989" s="37"/>
      <c r="U989" s="34"/>
      <c r="V989" s="37"/>
      <c r="AF989" s="46">
        <v>105</v>
      </c>
    </row>
    <row r="990" spans="16:32" x14ac:dyDescent="0.3">
      <c r="P990" s="34"/>
      <c r="Q990" s="37"/>
      <c r="R990" s="48"/>
      <c r="S990" s="37"/>
      <c r="U990" s="34"/>
      <c r="V990" s="37"/>
      <c r="AF990" s="46">
        <v>825</v>
      </c>
    </row>
    <row r="991" spans="16:32" x14ac:dyDescent="0.3">
      <c r="P991" s="34"/>
      <c r="Q991" s="37"/>
      <c r="R991" s="48"/>
      <c r="S991" s="37"/>
      <c r="U991" s="34"/>
      <c r="V991" s="37"/>
      <c r="AF991" s="46">
        <v>33</v>
      </c>
    </row>
    <row r="992" spans="16:32" x14ac:dyDescent="0.3">
      <c r="P992" s="34"/>
      <c r="Q992" s="37"/>
      <c r="R992" s="48"/>
      <c r="S992" s="37"/>
      <c r="U992" s="34"/>
      <c r="V992" s="37"/>
      <c r="AF992" s="46">
        <v>33</v>
      </c>
    </row>
    <row r="993" spans="16:32" x14ac:dyDescent="0.3">
      <c r="P993" s="34"/>
      <c r="Q993" s="37"/>
      <c r="R993" s="48"/>
      <c r="S993" s="37"/>
      <c r="U993" s="34"/>
      <c r="V993" s="37"/>
      <c r="AF993" s="46">
        <v>66</v>
      </c>
    </row>
    <row r="994" spans="16:32" x14ac:dyDescent="0.3">
      <c r="P994" s="34"/>
      <c r="Q994" s="37"/>
      <c r="R994" s="48"/>
      <c r="S994" s="37"/>
      <c r="U994" s="34"/>
      <c r="V994" s="37"/>
      <c r="AF994" s="46">
        <v>55</v>
      </c>
    </row>
    <row r="995" spans="16:32" x14ac:dyDescent="0.3">
      <c r="P995" s="34"/>
      <c r="Q995" s="37"/>
      <c r="R995" s="48"/>
      <c r="S995" s="37"/>
      <c r="U995" s="34"/>
      <c r="V995" s="37"/>
      <c r="AF995" s="46">
        <v>55</v>
      </c>
    </row>
    <row r="996" spans="16:32" x14ac:dyDescent="0.3">
      <c r="P996" s="34"/>
      <c r="Q996" s="37"/>
      <c r="R996" s="48"/>
      <c r="S996" s="37"/>
      <c r="U996" s="34"/>
      <c r="V996" s="37"/>
      <c r="AF996" s="46">
        <v>138</v>
      </c>
    </row>
    <row r="997" spans="16:32" x14ac:dyDescent="0.3">
      <c r="P997" s="34"/>
      <c r="Q997" s="37"/>
      <c r="R997" s="48"/>
      <c r="S997" s="37"/>
      <c r="U997" s="34"/>
      <c r="V997" s="37"/>
      <c r="AF997" s="46">
        <v>138</v>
      </c>
    </row>
    <row r="998" spans="16:32" x14ac:dyDescent="0.3">
      <c r="P998" s="34"/>
      <c r="Q998" s="37"/>
      <c r="R998" s="48"/>
      <c r="S998" s="37"/>
      <c r="U998" s="34"/>
      <c r="V998" s="37"/>
      <c r="AF998" s="46">
        <v>165</v>
      </c>
    </row>
    <row r="999" spans="16:32" x14ac:dyDescent="0.3">
      <c r="P999" s="34"/>
      <c r="Q999" s="37"/>
      <c r="R999" s="48"/>
      <c r="S999" s="37"/>
      <c r="U999" s="34"/>
      <c r="V999" s="37"/>
      <c r="AF999" s="46">
        <v>11</v>
      </c>
    </row>
    <row r="1000" spans="16:32" x14ac:dyDescent="0.3">
      <c r="P1000" s="34"/>
      <c r="Q1000" s="37"/>
      <c r="R1000" s="48"/>
      <c r="S1000" s="37"/>
      <c r="U1000" s="34"/>
      <c r="V1000" s="37"/>
      <c r="AF1000" s="46">
        <v>11</v>
      </c>
    </row>
    <row r="1001" spans="16:32" x14ac:dyDescent="0.3">
      <c r="P1001" s="34"/>
      <c r="Q1001" s="37"/>
      <c r="R1001" s="48"/>
      <c r="S1001" s="37"/>
      <c r="U1001" s="34"/>
      <c r="V1001" s="37"/>
      <c r="AF1001" s="46">
        <v>17</v>
      </c>
    </row>
    <row r="1002" spans="16:32" x14ac:dyDescent="0.3">
      <c r="P1002" s="34"/>
      <c r="Q1002" s="37"/>
      <c r="R1002" s="48"/>
      <c r="S1002" s="37"/>
      <c r="U1002" s="34"/>
      <c r="V1002" s="37"/>
      <c r="AF1002" s="46">
        <v>17</v>
      </c>
    </row>
    <row r="1003" spans="16:32" x14ac:dyDescent="0.3">
      <c r="P1003" s="34"/>
      <c r="Q1003" s="37"/>
      <c r="R1003" s="48"/>
      <c r="S1003" s="37"/>
      <c r="U1003" s="34"/>
      <c r="V1003" s="37"/>
      <c r="AF1003" s="46">
        <v>17</v>
      </c>
    </row>
    <row r="1004" spans="16:32" x14ac:dyDescent="0.3">
      <c r="P1004" s="34"/>
      <c r="Q1004" s="37"/>
      <c r="R1004" s="48"/>
      <c r="S1004" s="37"/>
      <c r="U1004" s="34"/>
      <c r="V1004" s="37"/>
      <c r="AF1004" s="46">
        <v>33</v>
      </c>
    </row>
    <row r="1005" spans="16:32" x14ac:dyDescent="0.3">
      <c r="P1005" s="34"/>
      <c r="Q1005" s="37"/>
      <c r="R1005" s="48"/>
      <c r="S1005" s="37"/>
      <c r="U1005" s="34"/>
      <c r="V1005" s="37"/>
      <c r="AF1005" s="46">
        <v>83</v>
      </c>
    </row>
    <row r="1006" spans="16:32" x14ac:dyDescent="0.3">
      <c r="P1006" s="34"/>
      <c r="Q1006" s="37"/>
      <c r="R1006" s="48"/>
      <c r="S1006" s="37"/>
      <c r="U1006" s="34"/>
      <c r="V1006" s="37"/>
      <c r="AF1006" s="46">
        <v>39</v>
      </c>
    </row>
    <row r="1007" spans="16:32" x14ac:dyDescent="0.3">
      <c r="P1007" s="34"/>
      <c r="Q1007" s="37"/>
      <c r="R1007" s="48"/>
      <c r="S1007" s="37"/>
      <c r="U1007" s="34"/>
      <c r="V1007" s="37"/>
      <c r="AF1007" s="46">
        <v>39</v>
      </c>
    </row>
    <row r="1008" spans="16:32" x14ac:dyDescent="0.3">
      <c r="P1008" s="34"/>
      <c r="Q1008" s="37"/>
      <c r="R1008" s="48"/>
      <c r="S1008" s="37"/>
      <c r="U1008" s="34"/>
      <c r="V1008" s="37"/>
      <c r="AF1008" s="46">
        <v>76</v>
      </c>
    </row>
    <row r="1009" spans="16:32" x14ac:dyDescent="0.3">
      <c r="P1009" s="34"/>
      <c r="Q1009" s="37"/>
      <c r="R1009" s="48"/>
      <c r="S1009" s="37"/>
      <c r="U1009" s="34"/>
      <c r="V1009" s="37"/>
      <c r="AF1009" s="46">
        <v>66</v>
      </c>
    </row>
    <row r="1010" spans="16:32" x14ac:dyDescent="0.3">
      <c r="P1010" s="34"/>
      <c r="Q1010" s="37"/>
      <c r="R1010" s="48"/>
      <c r="S1010" s="37"/>
      <c r="U1010" s="34"/>
      <c r="V1010" s="37"/>
      <c r="AF1010" s="46">
        <v>39</v>
      </c>
    </row>
    <row r="1011" spans="16:32" x14ac:dyDescent="0.3">
      <c r="P1011" s="34"/>
      <c r="Q1011" s="37"/>
      <c r="R1011" s="48"/>
      <c r="S1011" s="37"/>
      <c r="U1011" s="34"/>
      <c r="V1011" s="37"/>
      <c r="AF1011" s="46">
        <v>39</v>
      </c>
    </row>
    <row r="1012" spans="16:32" x14ac:dyDescent="0.3">
      <c r="P1012" s="34"/>
      <c r="Q1012" s="37"/>
      <c r="R1012" s="48"/>
      <c r="S1012" s="37"/>
      <c r="U1012" s="34"/>
      <c r="V1012" s="37"/>
      <c r="AF1012" s="46">
        <v>39</v>
      </c>
    </row>
    <row r="1013" spans="16:32" x14ac:dyDescent="0.3">
      <c r="P1013" s="34"/>
      <c r="Q1013" s="37"/>
      <c r="R1013" s="48"/>
      <c r="S1013" s="37"/>
      <c r="U1013" s="34"/>
      <c r="V1013" s="37"/>
      <c r="AF1013" s="46">
        <v>48</v>
      </c>
    </row>
    <row r="1014" spans="16:32" x14ac:dyDescent="0.3">
      <c r="P1014" s="34"/>
      <c r="Q1014" s="37"/>
      <c r="R1014" s="48"/>
      <c r="S1014" s="37"/>
      <c r="U1014" s="34"/>
      <c r="V1014" s="37"/>
      <c r="AF1014" s="46">
        <v>105</v>
      </c>
    </row>
    <row r="1015" spans="16:32" x14ac:dyDescent="0.3">
      <c r="P1015" s="34"/>
      <c r="Q1015" s="37"/>
      <c r="R1015" s="48"/>
      <c r="S1015" s="37"/>
      <c r="U1015" s="34"/>
      <c r="V1015" s="37"/>
      <c r="AF1015" s="46">
        <v>75</v>
      </c>
    </row>
    <row r="1016" spans="16:32" x14ac:dyDescent="0.3">
      <c r="P1016" s="34"/>
      <c r="Q1016" s="37"/>
      <c r="R1016" s="48"/>
      <c r="S1016" s="37"/>
      <c r="U1016" s="34"/>
      <c r="V1016" s="37"/>
      <c r="AF1016" s="46">
        <v>66</v>
      </c>
    </row>
    <row r="1017" spans="16:32" x14ac:dyDescent="0.3">
      <c r="P1017" s="34"/>
      <c r="Q1017" s="37"/>
      <c r="R1017" s="48"/>
      <c r="S1017" s="37"/>
      <c r="U1017" s="34"/>
      <c r="V1017" s="37"/>
      <c r="AF1017" s="46">
        <v>66</v>
      </c>
    </row>
    <row r="1018" spans="16:32" x14ac:dyDescent="0.3">
      <c r="P1018" s="34"/>
      <c r="Q1018" s="37"/>
      <c r="R1018" s="48"/>
      <c r="S1018" s="37"/>
      <c r="U1018" s="34"/>
      <c r="V1018" s="37"/>
      <c r="AF1018" s="46">
        <v>66</v>
      </c>
    </row>
    <row r="1019" spans="16:32" x14ac:dyDescent="0.3">
      <c r="P1019" s="34"/>
      <c r="Q1019" s="37"/>
      <c r="R1019" s="48"/>
      <c r="S1019" s="37"/>
      <c r="U1019" s="34"/>
      <c r="V1019" s="37"/>
      <c r="AF1019" s="46">
        <v>88</v>
      </c>
    </row>
    <row r="1020" spans="16:32" x14ac:dyDescent="0.3">
      <c r="P1020" s="34"/>
      <c r="Q1020" s="37"/>
      <c r="R1020" s="48"/>
      <c r="S1020" s="37"/>
      <c r="U1020" s="34"/>
      <c r="V1020" s="37"/>
      <c r="AF1020" s="46">
        <v>44</v>
      </c>
    </row>
    <row r="1021" spans="16:32" x14ac:dyDescent="0.3">
      <c r="P1021" s="34"/>
      <c r="Q1021" s="37"/>
      <c r="R1021" s="48"/>
      <c r="S1021" s="37"/>
      <c r="U1021" s="34"/>
      <c r="V1021" s="37"/>
      <c r="AF1021" s="46">
        <v>330</v>
      </c>
    </row>
    <row r="1022" spans="16:32" x14ac:dyDescent="0.3">
      <c r="P1022" s="34"/>
      <c r="Q1022" s="37"/>
      <c r="R1022" s="48"/>
      <c r="S1022" s="37"/>
      <c r="U1022" s="34"/>
      <c r="V1022" s="37"/>
      <c r="AF1022" s="46">
        <v>28</v>
      </c>
    </row>
    <row r="1023" spans="16:32" x14ac:dyDescent="0.3">
      <c r="P1023" s="34"/>
      <c r="Q1023" s="37"/>
      <c r="R1023" s="48"/>
      <c r="S1023" s="37"/>
      <c r="U1023" s="34"/>
      <c r="V1023" s="37"/>
      <c r="AF1023" s="46">
        <v>88</v>
      </c>
    </row>
    <row r="1024" spans="16:32" x14ac:dyDescent="0.3">
      <c r="P1024" s="34"/>
      <c r="Q1024" s="37"/>
      <c r="R1024" s="48"/>
      <c r="S1024" s="37"/>
      <c r="U1024" s="34"/>
      <c r="V1024" s="37"/>
      <c r="AF1024" s="46">
        <v>6</v>
      </c>
    </row>
    <row r="1025" spans="16:32" x14ac:dyDescent="0.3">
      <c r="P1025" s="34"/>
      <c r="Q1025" s="37"/>
      <c r="R1025" s="48"/>
      <c r="S1025" s="37"/>
      <c r="U1025" s="34"/>
      <c r="V1025" s="37"/>
      <c r="AF1025" s="46">
        <v>2</v>
      </c>
    </row>
    <row r="1026" spans="16:32" x14ac:dyDescent="0.3">
      <c r="P1026" s="34"/>
      <c r="Q1026" s="37"/>
      <c r="R1026" s="48"/>
      <c r="S1026" s="37"/>
      <c r="U1026" s="34"/>
      <c r="V1026" s="37"/>
      <c r="AF1026" s="46">
        <v>3</v>
      </c>
    </row>
    <row r="1027" spans="16:32" x14ac:dyDescent="0.3">
      <c r="P1027" s="34"/>
      <c r="Q1027" s="37"/>
      <c r="R1027" s="48"/>
      <c r="S1027" s="37"/>
      <c r="U1027" s="34"/>
      <c r="V1027" s="37"/>
      <c r="AF1027" s="46">
        <v>33</v>
      </c>
    </row>
    <row r="1028" spans="16:32" x14ac:dyDescent="0.3">
      <c r="P1028" s="34"/>
      <c r="Q1028" s="37"/>
      <c r="R1028" s="48"/>
      <c r="S1028" s="37"/>
      <c r="U1028" s="34"/>
      <c r="V1028" s="37"/>
      <c r="AF1028" s="46">
        <v>28</v>
      </c>
    </row>
    <row r="1029" spans="16:32" x14ac:dyDescent="0.3">
      <c r="P1029" s="34"/>
      <c r="Q1029" s="37"/>
      <c r="R1029" s="48"/>
      <c r="S1029" s="37"/>
      <c r="U1029" s="34"/>
      <c r="V1029" s="37"/>
      <c r="AF1029" s="46">
        <v>44</v>
      </c>
    </row>
    <row r="1030" spans="16:32" x14ac:dyDescent="0.3">
      <c r="P1030" s="34"/>
      <c r="Q1030" s="37"/>
      <c r="R1030" s="48"/>
      <c r="S1030" s="37"/>
      <c r="U1030" s="34"/>
      <c r="V1030" s="37"/>
      <c r="AF1030" s="46">
        <v>44</v>
      </c>
    </row>
    <row r="1031" spans="16:32" x14ac:dyDescent="0.3">
      <c r="P1031" s="34"/>
      <c r="Q1031" s="37"/>
      <c r="R1031" s="48"/>
      <c r="S1031" s="37"/>
      <c r="U1031" s="34"/>
      <c r="V1031" s="37"/>
      <c r="AF1031" s="46">
        <v>50</v>
      </c>
    </row>
    <row r="1032" spans="16:32" x14ac:dyDescent="0.3">
      <c r="P1032" s="34"/>
      <c r="Q1032" s="37"/>
      <c r="R1032" s="48"/>
      <c r="S1032" s="37"/>
      <c r="U1032" s="34"/>
      <c r="V1032" s="37"/>
      <c r="AF1032" s="46">
        <v>44</v>
      </c>
    </row>
    <row r="1033" spans="16:32" x14ac:dyDescent="0.3">
      <c r="P1033" s="34"/>
      <c r="Q1033" s="37"/>
      <c r="R1033" s="48"/>
      <c r="S1033" s="37"/>
      <c r="U1033" s="34"/>
      <c r="V1033" s="37"/>
      <c r="AF1033" s="46">
        <v>94</v>
      </c>
    </row>
    <row r="1034" spans="16:32" x14ac:dyDescent="0.3">
      <c r="P1034" s="34"/>
      <c r="Q1034" s="37"/>
      <c r="R1034" s="48"/>
      <c r="S1034" s="37"/>
      <c r="U1034" s="34"/>
      <c r="V1034" s="37"/>
      <c r="AF1034" s="46">
        <v>99</v>
      </c>
    </row>
    <row r="1035" spans="16:32" x14ac:dyDescent="0.3">
      <c r="P1035" s="34"/>
      <c r="Q1035" s="37"/>
      <c r="R1035" s="48"/>
      <c r="S1035" s="37"/>
      <c r="U1035" s="34"/>
      <c r="V1035" s="37"/>
      <c r="AF1035" s="46">
        <v>549</v>
      </c>
    </row>
    <row r="1036" spans="16:32" x14ac:dyDescent="0.3">
      <c r="P1036" s="34"/>
      <c r="Q1036" s="37"/>
      <c r="R1036" s="48"/>
      <c r="S1036" s="37"/>
      <c r="U1036" s="34"/>
      <c r="V1036" s="37"/>
      <c r="AF1036" s="46">
        <v>549</v>
      </c>
    </row>
    <row r="1037" spans="16:32" x14ac:dyDescent="0.3">
      <c r="P1037" s="34"/>
      <c r="Q1037" s="37"/>
      <c r="R1037" s="48"/>
      <c r="S1037" s="37"/>
      <c r="U1037" s="34"/>
      <c r="V1037" s="37"/>
      <c r="AF1037" s="46">
        <v>549</v>
      </c>
    </row>
    <row r="1038" spans="16:32" x14ac:dyDescent="0.3">
      <c r="P1038" s="34"/>
      <c r="Q1038" s="37"/>
      <c r="R1038" s="48"/>
      <c r="S1038" s="37"/>
      <c r="U1038" s="34"/>
      <c r="V1038" s="37"/>
      <c r="AF1038" s="46">
        <v>1645</v>
      </c>
    </row>
    <row r="1039" spans="16:32" x14ac:dyDescent="0.3">
      <c r="P1039" s="34"/>
      <c r="Q1039" s="37"/>
      <c r="R1039" s="48"/>
      <c r="S1039" s="37"/>
      <c r="U1039" s="34"/>
      <c r="V1039" s="37"/>
      <c r="AF1039" s="46">
        <v>3295</v>
      </c>
    </row>
    <row r="1040" spans="16:32" x14ac:dyDescent="0.3">
      <c r="P1040" s="34"/>
      <c r="Q1040" s="37"/>
      <c r="R1040" s="48"/>
      <c r="S1040" s="37"/>
      <c r="U1040" s="34"/>
      <c r="V1040" s="37"/>
      <c r="AF1040" s="46">
        <v>7195</v>
      </c>
    </row>
    <row r="1041" spans="16:32" x14ac:dyDescent="0.3">
      <c r="P1041" s="34"/>
      <c r="Q1041" s="37"/>
      <c r="R1041" s="48"/>
      <c r="S1041" s="37"/>
      <c r="U1041" s="34"/>
      <c r="V1041" s="37"/>
      <c r="AF1041" s="46">
        <v>8795</v>
      </c>
    </row>
    <row r="1042" spans="16:32" x14ac:dyDescent="0.3">
      <c r="P1042" s="34"/>
      <c r="Q1042" s="37"/>
      <c r="R1042" s="48"/>
      <c r="S1042" s="37"/>
      <c r="U1042" s="34"/>
      <c r="V1042" s="37"/>
      <c r="AF1042" s="46">
        <v>3295</v>
      </c>
    </row>
    <row r="1043" spans="16:32" x14ac:dyDescent="0.3">
      <c r="P1043" s="34"/>
      <c r="Q1043" s="37"/>
      <c r="R1043" s="48"/>
      <c r="S1043" s="37"/>
      <c r="U1043" s="34"/>
      <c r="V1043" s="37"/>
      <c r="AF1043" s="46">
        <v>3295</v>
      </c>
    </row>
    <row r="1044" spans="16:32" x14ac:dyDescent="0.3">
      <c r="P1044" s="34"/>
      <c r="Q1044" s="37"/>
      <c r="R1044" s="48"/>
      <c r="S1044" s="37"/>
      <c r="U1044" s="34"/>
      <c r="V1044" s="37"/>
      <c r="AF1044" s="46">
        <v>55</v>
      </c>
    </row>
    <row r="1045" spans="16:32" x14ac:dyDescent="0.3">
      <c r="P1045" s="34"/>
      <c r="Q1045" s="37"/>
      <c r="R1045" s="48"/>
      <c r="S1045" s="37"/>
      <c r="U1045" s="34"/>
      <c r="V1045" s="37"/>
      <c r="AF1045" s="46">
        <v>2195</v>
      </c>
    </row>
    <row r="1046" spans="16:32" x14ac:dyDescent="0.3">
      <c r="P1046" s="34"/>
      <c r="V1046" s="37"/>
      <c r="AF1046" s="46">
        <v>275</v>
      </c>
    </row>
  </sheetData>
  <mergeCells count="5">
    <mergeCell ref="Q14:U14"/>
    <mergeCell ref="Q7:R7"/>
    <mergeCell ref="Q3:R3"/>
    <mergeCell ref="Q4:R4"/>
    <mergeCell ref="Q5:R5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EEDC-D730-419D-8DE0-FA8F1B10347E}">
  <dimension ref="A1:L41"/>
  <sheetViews>
    <sheetView tabSelected="1" zoomScaleNormal="100" workbookViewId="0">
      <selection activeCell="L12" sqref="L12"/>
    </sheetView>
  </sheetViews>
  <sheetFormatPr defaultRowHeight="15.6" x14ac:dyDescent="0.3"/>
  <cols>
    <col min="1" max="1" width="0.88671875" style="34" customWidth="1"/>
    <col min="2" max="2" width="1" style="34" customWidth="1"/>
    <col min="3" max="3" width="16.44140625" style="34" bestFit="1" customWidth="1"/>
    <col min="4" max="4" width="22.5546875" style="34" bestFit="1" customWidth="1"/>
    <col min="5" max="5" width="63.77734375" style="34" customWidth="1"/>
    <col min="6" max="6" width="9.21875" style="34" bestFit="1" customWidth="1"/>
    <col min="7" max="7" width="9.109375" style="34" bestFit="1" customWidth="1"/>
    <col min="8" max="8" width="14.6640625" style="34" customWidth="1"/>
    <col min="9" max="9" width="13.21875" style="34" bestFit="1" customWidth="1"/>
    <col min="10" max="10" width="17" style="34" customWidth="1"/>
    <col min="11" max="11" width="12.44140625" style="34" customWidth="1"/>
    <col min="12" max="16384" width="8.88671875" style="34"/>
  </cols>
  <sheetData>
    <row r="1" spans="1:12" customFormat="1" ht="5.4" customHeight="1" x14ac:dyDescent="0.3">
      <c r="A1" s="13"/>
      <c r="B1" s="14"/>
      <c r="C1" s="15"/>
      <c r="D1" s="15"/>
      <c r="E1" s="16"/>
      <c r="F1" s="17"/>
      <c r="G1" s="17"/>
      <c r="H1" s="15"/>
      <c r="I1" s="15"/>
      <c r="J1" s="15"/>
      <c r="K1" s="18"/>
      <c r="L1" s="13"/>
    </row>
    <row r="2" spans="1:12" customFormat="1" ht="36.75" customHeight="1" x14ac:dyDescent="0.55000000000000004">
      <c r="A2" s="13"/>
      <c r="B2" s="19"/>
      <c r="C2" s="31" t="s">
        <v>1151</v>
      </c>
      <c r="D2" s="31"/>
      <c r="E2" s="31"/>
      <c r="F2" s="31"/>
      <c r="G2" s="31"/>
      <c r="H2" s="31"/>
      <c r="I2" s="31"/>
      <c r="J2" s="31"/>
      <c r="K2" s="20"/>
      <c r="L2" s="13"/>
    </row>
    <row r="3" spans="1:12" customFormat="1" ht="12.75" customHeight="1" x14ac:dyDescent="0.45">
      <c r="A3" s="13"/>
      <c r="B3" s="19"/>
      <c r="C3" s="21"/>
      <c r="D3" s="22"/>
      <c r="E3" s="23"/>
      <c r="F3" s="24"/>
      <c r="G3" s="24"/>
      <c r="H3" s="25"/>
      <c r="I3" s="25"/>
      <c r="J3" s="26"/>
      <c r="K3" s="20"/>
      <c r="L3" s="13"/>
    </row>
    <row r="4" spans="1:12" customFormat="1" ht="14.4" x14ac:dyDescent="0.3">
      <c r="A4" s="13"/>
      <c r="B4" s="19"/>
      <c r="C4" s="27"/>
      <c r="D4" s="22"/>
      <c r="E4" s="23"/>
      <c r="F4" s="24"/>
      <c r="G4" s="24"/>
      <c r="H4" s="22"/>
      <c r="I4" s="22"/>
      <c r="J4" s="22"/>
      <c r="K4" s="20"/>
      <c r="L4" s="13"/>
    </row>
    <row r="5" spans="1:12" x14ac:dyDescent="0.3">
      <c r="A5" s="67"/>
      <c r="B5" s="68"/>
      <c r="C5" s="69" t="s">
        <v>1137</v>
      </c>
      <c r="D5" s="70" t="s">
        <v>1138</v>
      </c>
      <c r="E5" s="70"/>
      <c r="F5" s="69"/>
      <c r="G5" s="69"/>
      <c r="H5" s="71"/>
      <c r="I5" s="71"/>
      <c r="J5" s="72"/>
      <c r="K5" s="73"/>
      <c r="L5" s="67"/>
    </row>
    <row r="6" spans="1:12" ht="15" customHeight="1" x14ac:dyDescent="0.3">
      <c r="A6" s="67"/>
      <c r="B6" s="68"/>
      <c r="C6" s="74"/>
      <c r="D6" s="74"/>
      <c r="E6" s="69"/>
      <c r="F6" s="69"/>
      <c r="G6" s="69"/>
      <c r="H6" s="74"/>
      <c r="I6" s="74"/>
      <c r="J6" s="75"/>
      <c r="K6" s="73"/>
      <c r="L6" s="67"/>
    </row>
    <row r="7" spans="1:12" x14ac:dyDescent="0.3">
      <c r="A7" s="67"/>
      <c r="B7" s="68"/>
      <c r="C7" s="69" t="s">
        <v>1139</v>
      </c>
      <c r="D7" s="70" t="s">
        <v>1140</v>
      </c>
      <c r="E7" s="70"/>
      <c r="F7" s="69"/>
      <c r="G7" s="69"/>
      <c r="H7" s="69" t="s">
        <v>1152</v>
      </c>
      <c r="I7" s="70" t="s">
        <v>1132</v>
      </c>
      <c r="J7" s="76"/>
      <c r="K7" s="73"/>
      <c r="L7" s="67"/>
    </row>
    <row r="8" spans="1:12" x14ac:dyDescent="0.3">
      <c r="A8" s="67"/>
      <c r="B8" s="68"/>
      <c r="C8" s="77"/>
      <c r="D8" s="69"/>
      <c r="E8" s="69"/>
      <c r="F8" s="69"/>
      <c r="G8" s="69"/>
      <c r="H8" s="74"/>
      <c r="I8" s="74"/>
      <c r="J8" s="75"/>
      <c r="K8" s="73"/>
      <c r="L8" s="67"/>
    </row>
    <row r="9" spans="1:12" x14ac:dyDescent="0.3">
      <c r="A9" s="67"/>
      <c r="B9" s="68"/>
      <c r="C9" s="78"/>
      <c r="D9" s="67"/>
      <c r="E9" s="79"/>
      <c r="F9" s="80"/>
      <c r="G9" s="80"/>
      <c r="H9" s="67"/>
      <c r="I9" s="67"/>
      <c r="J9" s="79"/>
      <c r="K9" s="73"/>
      <c r="L9" s="67"/>
    </row>
    <row r="10" spans="1:12" x14ac:dyDescent="0.3">
      <c r="A10" s="67"/>
      <c r="B10" s="68"/>
      <c r="C10" s="81" t="s">
        <v>1154</v>
      </c>
      <c r="D10" s="82"/>
      <c r="E10" s="81"/>
      <c r="F10" s="83"/>
      <c r="G10" s="83"/>
      <c r="H10" s="82"/>
      <c r="I10" s="82"/>
      <c r="J10" s="81"/>
      <c r="K10" s="73"/>
      <c r="L10" s="67"/>
    </row>
    <row r="11" spans="1:12" x14ac:dyDescent="0.3">
      <c r="A11" s="67"/>
      <c r="B11" s="68"/>
      <c r="C11" s="84" t="s">
        <v>1141</v>
      </c>
      <c r="D11" s="84" t="s">
        <v>12</v>
      </c>
      <c r="E11" s="84" t="s">
        <v>1142</v>
      </c>
      <c r="F11" s="84" t="s">
        <v>14</v>
      </c>
      <c r="G11" s="85" t="s">
        <v>1136</v>
      </c>
      <c r="H11" s="86" t="s">
        <v>1143</v>
      </c>
      <c r="I11" s="86" t="s">
        <v>1155</v>
      </c>
      <c r="J11" s="86" t="s">
        <v>1144</v>
      </c>
      <c r="K11" s="73"/>
      <c r="L11" s="67"/>
    </row>
    <row r="12" spans="1:12" x14ac:dyDescent="0.3">
      <c r="A12" s="67"/>
      <c r="B12" s="68"/>
      <c r="C12" s="87">
        <f>IF($D12&gt;0,1,"")</f>
        <v>1</v>
      </c>
      <c r="D12" s="79" t="s">
        <v>160</v>
      </c>
      <c r="E12" s="88" t="str">
        <f>IFERROR(_xlfn.XLOOKUP($D12,Inventory[Item Code],Inventory[Item Description],,0),"")</f>
        <v xml:space="preserve">10G-ZR DWDM, XFP, 80km, 1541.35 nm, Ch. 45, LC </v>
      </c>
      <c r="F12" s="88" t="str">
        <f>_xlfn.XLOOKUP($D12,Inventory[Item Code],Inventory[Category],"",0)</f>
        <v>D</v>
      </c>
      <c r="G12" s="80">
        <v>8</v>
      </c>
      <c r="H12" s="107">
        <f>_xlfn.XLOOKUP($D12,Inventory[Item Code],Inventory[Retail Price],"",0)</f>
        <v>26992.263999999999</v>
      </c>
      <c r="I12" s="107">
        <f>IFERROR(INDEX(POSTAGE,MATCH($F12,Category,0),MATCH($I$7,POST_TO,0)),"")</f>
        <v>4.5</v>
      </c>
      <c r="J12" s="107">
        <f>IFERROR($G12*($H12+$I12),"")</f>
        <v>215974.11199999999</v>
      </c>
      <c r="K12" s="73"/>
      <c r="L12" s="67"/>
    </row>
    <row r="13" spans="1:12" x14ac:dyDescent="0.3">
      <c r="A13" s="67"/>
      <c r="B13" s="68"/>
      <c r="C13" s="87">
        <f t="shared" ref="C13:C36" si="0">IF($D13&gt;0,1,"")</f>
        <v>1</v>
      </c>
      <c r="D13" s="79" t="s">
        <v>262</v>
      </c>
      <c r="E13" s="88" t="str">
        <f>IFERROR(_xlfn.XLOOKUP($D13,Inventory[Item Code],Inventory[Item Description],,0),"")</f>
        <v xml:space="preserve">2-port XFP 10 Gigabit Ethernet module for FastTRON </v>
      </c>
      <c r="F13" s="88" t="str">
        <f>_xlfn.XLOOKUP($D13,Inventory[Item Code],Inventory[Category],"",0)</f>
        <v>C</v>
      </c>
      <c r="G13" s="80">
        <v>6</v>
      </c>
      <c r="H13" s="107">
        <f>_xlfn.XLOOKUP($D13,Inventory[Item Code],Inventory[Retail Price],"",0)</f>
        <v>6937.9869999999992</v>
      </c>
      <c r="I13" s="107">
        <f>IFERROR(INDEX(POSTAGE,MATCH($F13,Category,0),MATCH($I$7,POST_TO,0)),"")</f>
        <v>3.75</v>
      </c>
      <c r="J13" s="107">
        <f t="shared" ref="J13:J36" si="1">IFERROR($G13*($H13+$I13),"")</f>
        <v>41650.421999999991</v>
      </c>
      <c r="K13" s="73"/>
      <c r="L13" s="67"/>
    </row>
    <row r="14" spans="1:12" x14ac:dyDescent="0.3">
      <c r="A14" s="67"/>
      <c r="B14" s="68"/>
      <c r="C14" s="87">
        <f t="shared" si="0"/>
        <v>1</v>
      </c>
      <c r="D14" s="79" t="s">
        <v>924</v>
      </c>
      <c r="E14" s="88" t="str">
        <f>IFERROR(_xlfn.XLOOKUP($D14,Inventory[Item Code],Inventory[Item Description],,0),"")</f>
        <v>POE Add-in Card for 24-port 10/100/1000 modules</v>
      </c>
      <c r="F14" s="88" t="str">
        <f>_xlfn.XLOOKUP($D14,Inventory[Item Code],Inventory[Category],"",0)</f>
        <v>A</v>
      </c>
      <c r="G14" s="80">
        <v>6</v>
      </c>
      <c r="H14" s="107">
        <f>_xlfn.XLOOKUP($D14,Inventory[Item Code],Inventory[Retail Price],"",0)</f>
        <v>661.98</v>
      </c>
      <c r="I14" s="107">
        <f>IFERROR(INDEX(POSTAGE,MATCH($F14,Category,0),MATCH($I$7,POST_TO,0)),"")</f>
        <v>2.25</v>
      </c>
      <c r="J14" s="107">
        <f t="shared" si="1"/>
        <v>3985.38</v>
      </c>
      <c r="K14" s="73"/>
      <c r="L14" s="67"/>
    </row>
    <row r="15" spans="1:12" x14ac:dyDescent="0.3">
      <c r="A15" s="67"/>
      <c r="B15" s="68"/>
      <c r="C15" s="87">
        <f t="shared" si="0"/>
        <v>1</v>
      </c>
      <c r="D15" s="79" t="s">
        <v>748</v>
      </c>
      <c r="E15" s="88" t="str">
        <f>IFERROR(_xlfn.XLOOKUP($D15,Inventory[Item Code],Inventory[Item Description],,0),"")</f>
        <v>LX SMF SFP LC</v>
      </c>
      <c r="F15" s="88" t="str">
        <f>_xlfn.XLOOKUP($D15,Inventory[Item Code],Inventory[Category],"",0)</f>
        <v>A</v>
      </c>
      <c r="G15" s="80">
        <v>6</v>
      </c>
      <c r="H15" s="107">
        <f>_xlfn.XLOOKUP($D15,Inventory[Item Code],Inventory[Retail Price],"",0)</f>
        <v>1450.875</v>
      </c>
      <c r="I15" s="107">
        <f>IFERROR(INDEX(POSTAGE,MATCH($F15,Category,0),MATCH($I$7,POST_TO,0)),"")</f>
        <v>2.25</v>
      </c>
      <c r="J15" s="107">
        <f t="shared" si="1"/>
        <v>8718.75</v>
      </c>
      <c r="K15" s="73"/>
      <c r="L15" s="67"/>
    </row>
    <row r="16" spans="1:12" x14ac:dyDescent="0.3">
      <c r="A16" s="67"/>
      <c r="B16" s="68"/>
      <c r="C16" s="87">
        <f t="shared" si="0"/>
        <v>1</v>
      </c>
      <c r="D16" s="79" t="s">
        <v>1052</v>
      </c>
      <c r="E16" s="88" t="str">
        <f>IFERROR(_xlfn.XLOOKUP($D16,Inventory[Item Code],Inventory[Item Description],,0),"")</f>
        <v>SX MMF SFP MTRJ</v>
      </c>
      <c r="F16" s="88" t="str">
        <f>_xlfn.XLOOKUP($D16,Inventory[Item Code],Inventory[Category],"",0)</f>
        <v>A</v>
      </c>
      <c r="G16" s="80">
        <v>6</v>
      </c>
      <c r="H16" s="107">
        <f>_xlfn.XLOOKUP($D16,Inventory[Item Code],Inventory[Retail Price],"",0)</f>
        <v>643.125</v>
      </c>
      <c r="I16" s="107">
        <f>IFERROR(INDEX(POSTAGE,MATCH($F16,Category,0),MATCH($I$7,POST_TO,0)),"")</f>
        <v>2.25</v>
      </c>
      <c r="J16" s="107">
        <f t="shared" si="1"/>
        <v>3872.25</v>
      </c>
      <c r="K16" s="73"/>
      <c r="L16" s="67"/>
    </row>
    <row r="17" spans="1:12" x14ac:dyDescent="0.3">
      <c r="A17" s="67"/>
      <c r="B17" s="68"/>
      <c r="C17" s="87">
        <f t="shared" si="0"/>
        <v>1</v>
      </c>
      <c r="D17" s="79" t="s">
        <v>364</v>
      </c>
      <c r="E17" s="88" t="str">
        <f>IFERROR(_xlfn.XLOOKUP($D17,Inventory[Item Code],Inventory[Item Description],,0),"")</f>
        <v>80Km, 1490nm, LC connector</v>
      </c>
      <c r="F17" s="88" t="str">
        <f>_xlfn.XLOOKUP($D17,Inventory[Item Code],Inventory[Category],"",0)</f>
        <v>C</v>
      </c>
      <c r="G17" s="80">
        <v>4</v>
      </c>
      <c r="H17" s="107">
        <f>_xlfn.XLOOKUP($D17,Inventory[Item Code],Inventory[Retail Price],"",0)</f>
        <v>6743.4639999999999</v>
      </c>
      <c r="I17" s="107">
        <f>IFERROR(INDEX(POSTAGE,MATCH($F17,Category,0),MATCH($I$7,POST_TO,0)),"")</f>
        <v>3.75</v>
      </c>
      <c r="J17" s="107">
        <f t="shared" si="1"/>
        <v>26988.856</v>
      </c>
      <c r="K17" s="73"/>
      <c r="L17" s="67"/>
    </row>
    <row r="18" spans="1:12" x14ac:dyDescent="0.3">
      <c r="A18" s="67"/>
      <c r="B18" s="68"/>
      <c r="C18" s="87">
        <f t="shared" si="0"/>
        <v>1</v>
      </c>
      <c r="D18" s="79" t="s">
        <v>260</v>
      </c>
      <c r="E18" s="88" t="str">
        <f>IFERROR(_xlfn.XLOOKUP($D18,Inventory[Item Code],Inventory[Item Description],,0),"")</f>
        <v xml:space="preserve">2-port LAN/WAN XFP 10 Gigabit Ethernet module for FastTRON </v>
      </c>
      <c r="F18" s="88" t="str">
        <f>_xlfn.XLOOKUP($D18,Inventory[Item Code],Inventory[Category],"",0)</f>
        <v>C</v>
      </c>
      <c r="G18" s="80">
        <v>2</v>
      </c>
      <c r="H18" s="107">
        <f>_xlfn.XLOOKUP($D18,Inventory[Item Code],Inventory[Retail Price],"",0)</f>
        <v>8655.9375</v>
      </c>
      <c r="I18" s="107">
        <f>IFERROR(INDEX(POSTAGE,MATCH($F18,Category,0),MATCH($I$7,POST_TO,0)),"")</f>
        <v>3.75</v>
      </c>
      <c r="J18" s="107">
        <f t="shared" si="1"/>
        <v>17319.375</v>
      </c>
      <c r="K18" s="73"/>
      <c r="L18" s="67"/>
    </row>
    <row r="19" spans="1:12" x14ac:dyDescent="0.3">
      <c r="A19" s="67"/>
      <c r="B19" s="68"/>
      <c r="C19" s="87">
        <f t="shared" si="0"/>
        <v>1</v>
      </c>
      <c r="D19" s="79" t="s">
        <v>63</v>
      </c>
      <c r="E19" s="88" t="str">
        <f>IFERROR(_xlfn.XLOOKUP($D19,Inventory[Item Code],Inventory[Item Description],,0),"")</f>
        <v>10G-CX4 XFP, 15m CX4</v>
      </c>
      <c r="F19" s="88" t="str">
        <f>_xlfn.XLOOKUP($D19,Inventory[Item Code],Inventory[Category],"",0)</f>
        <v>A</v>
      </c>
      <c r="G19" s="80">
        <v>2</v>
      </c>
      <c r="H19" s="107">
        <f>_xlfn.XLOOKUP($D19,Inventory[Item Code],Inventory[Retail Price],"",0)</f>
        <v>1382.547</v>
      </c>
      <c r="I19" s="107">
        <f>IFERROR(INDEX(POSTAGE,MATCH($F19,Category,0),MATCH($I$7,POST_TO,0)),"")</f>
        <v>2.25</v>
      </c>
      <c r="J19" s="107">
        <f t="shared" si="1"/>
        <v>2769.5940000000001</v>
      </c>
      <c r="K19" s="73"/>
      <c r="L19" s="67"/>
    </row>
    <row r="20" spans="1:12" x14ac:dyDescent="0.3">
      <c r="A20" s="67"/>
      <c r="B20" s="68"/>
      <c r="C20" s="87">
        <f t="shared" si="0"/>
        <v>1</v>
      </c>
      <c r="D20" s="79" t="s">
        <v>680</v>
      </c>
      <c r="E20" s="88" t="str">
        <f>IFERROR(_xlfn.XLOOKUP($D20,Inventory[Item Code],Inventory[Item Description],,0),"")</f>
        <v>FSX L3 chassis bundle - AC PS, 3x24-port modules and an M1.</v>
      </c>
      <c r="F20" s="88" t="str">
        <f>_xlfn.XLOOKUP($D20,Inventory[Item Code],Inventory[Category],"",0)</f>
        <v>D</v>
      </c>
      <c r="G20" s="80">
        <v>1</v>
      </c>
      <c r="H20" s="107">
        <f>_xlfn.XLOOKUP($D20,Inventory[Item Code],Inventory[Retail Price],"",0)</f>
        <v>30445.062000000002</v>
      </c>
      <c r="I20" s="107">
        <f>IFERROR(INDEX(POSTAGE,MATCH($F20,Category,0),MATCH($I$7,POST_TO,0)),"")</f>
        <v>4.5</v>
      </c>
      <c r="J20" s="107">
        <f t="shared" si="1"/>
        <v>30449.562000000002</v>
      </c>
      <c r="K20" s="73"/>
      <c r="L20" s="67"/>
    </row>
    <row r="21" spans="1:12" x14ac:dyDescent="0.3">
      <c r="A21" s="67"/>
      <c r="B21" s="68"/>
      <c r="C21" s="87">
        <f t="shared" si="0"/>
        <v>1</v>
      </c>
      <c r="D21" s="79" t="s">
        <v>716</v>
      </c>
      <c r="E21" s="88" t="str">
        <f>IFERROR(_xlfn.XLOOKUP($D21,Inventory[Item Code],Inventory[Item Description],,0),"")</f>
        <v>INM LINUX</v>
      </c>
      <c r="F21" s="88" t="str">
        <f>_xlfn.XLOOKUP($D21,Inventory[Item Code],Inventory[Category],"",0)</f>
        <v>D</v>
      </c>
      <c r="G21" s="80">
        <v>1</v>
      </c>
      <c r="H21" s="107">
        <f>_xlfn.XLOOKUP($D21,Inventory[Item Code],Inventory[Retail Price],"",0)</f>
        <v>13493.063999999998</v>
      </c>
      <c r="I21" s="107">
        <f>IFERROR(INDEX(POSTAGE,MATCH($F21,Category,0),MATCH($I$7,POST_TO,0)),"")</f>
        <v>4.5</v>
      </c>
      <c r="J21" s="107">
        <f t="shared" si="1"/>
        <v>13497.563999999998</v>
      </c>
      <c r="K21" s="73"/>
      <c r="L21" s="67"/>
    </row>
    <row r="22" spans="1:12" x14ac:dyDescent="0.3">
      <c r="A22" s="67"/>
      <c r="B22" s="68"/>
      <c r="C22" s="87" t="str">
        <f t="shared" si="0"/>
        <v/>
      </c>
      <c r="D22" s="79"/>
      <c r="E22" s="88" t="str">
        <f>IFERROR(_xlfn.XLOOKUP($D22,Inventory[Item Code],Inventory[Item Description],,0),"")</f>
        <v/>
      </c>
      <c r="F22" s="88" t="str">
        <f>_xlfn.XLOOKUP($D22,Inventory[Item Code],Inventory[Category],"",0)</f>
        <v/>
      </c>
      <c r="G22" s="80"/>
      <c r="H22" s="89" t="str">
        <f>_xlfn.XLOOKUP($D22,Inventory[Item Code],Inventory[Retail Price],"",0)</f>
        <v/>
      </c>
      <c r="I22" s="89" t="str">
        <f>IFERROR(INDEX(POSTAGE,MATCH($F22,Category,0),MATCH($I$7,POST_TO,0)),"")</f>
        <v/>
      </c>
      <c r="J22" s="107" t="str">
        <f t="shared" si="1"/>
        <v/>
      </c>
      <c r="K22" s="73"/>
      <c r="L22" s="67"/>
    </row>
    <row r="23" spans="1:12" x14ac:dyDescent="0.3">
      <c r="A23" s="67"/>
      <c r="B23" s="68"/>
      <c r="C23" s="87" t="str">
        <f t="shared" si="0"/>
        <v/>
      </c>
      <c r="D23" s="79"/>
      <c r="E23" s="88" t="str">
        <f>IFERROR(_xlfn.XLOOKUP($D23,Inventory[Item Code],Inventory[Item Description],,0),"")</f>
        <v/>
      </c>
      <c r="F23" s="88" t="str">
        <f>_xlfn.XLOOKUP($D23,Inventory[Item Code],Inventory[Category],"",0)</f>
        <v/>
      </c>
      <c r="G23" s="80"/>
      <c r="H23" s="89" t="str">
        <f>_xlfn.XLOOKUP($D23,Inventory[Item Code],Inventory[Retail Price],"",0)</f>
        <v/>
      </c>
      <c r="I23" s="89" t="str">
        <f>IFERROR(INDEX(POSTAGE,MATCH($F23,Category,0),MATCH($I$7,POST_TO,0)),"")</f>
        <v/>
      </c>
      <c r="J23" s="107" t="str">
        <f t="shared" si="1"/>
        <v/>
      </c>
      <c r="K23" s="73"/>
      <c r="L23" s="67"/>
    </row>
    <row r="24" spans="1:12" x14ac:dyDescent="0.3">
      <c r="A24" s="67"/>
      <c r="B24" s="68"/>
      <c r="C24" s="87" t="str">
        <f t="shared" si="0"/>
        <v/>
      </c>
      <c r="D24" s="79"/>
      <c r="E24" s="88" t="str">
        <f>IFERROR(_xlfn.XLOOKUP($D24,Inventory[Item Code],Inventory[Item Description],,0),"")</f>
        <v/>
      </c>
      <c r="F24" s="88" t="str">
        <f>_xlfn.XLOOKUP($D24,Inventory[Item Code],Inventory[Category],"",0)</f>
        <v/>
      </c>
      <c r="G24" s="80"/>
      <c r="H24" s="89" t="str">
        <f>_xlfn.XLOOKUP($D24,Inventory[Item Code],Inventory[Retail Price],"",0)</f>
        <v/>
      </c>
      <c r="I24" s="89" t="str">
        <f>IFERROR(INDEX(POSTAGE,MATCH($F24,Category,0),MATCH($I$7,POST_TO,0)),"")</f>
        <v/>
      </c>
      <c r="J24" s="107" t="str">
        <f t="shared" si="1"/>
        <v/>
      </c>
      <c r="K24" s="73"/>
      <c r="L24" s="67"/>
    </row>
    <row r="25" spans="1:12" x14ac:dyDescent="0.3">
      <c r="A25" s="67"/>
      <c r="B25" s="68"/>
      <c r="C25" s="87" t="str">
        <f t="shared" si="0"/>
        <v/>
      </c>
      <c r="D25" s="79"/>
      <c r="E25" s="88" t="str">
        <f>IFERROR(_xlfn.XLOOKUP($D25,Inventory[Item Code],Inventory[Item Description],,0),"")</f>
        <v/>
      </c>
      <c r="F25" s="88" t="str">
        <f>_xlfn.XLOOKUP($D25,Inventory[Item Code],Inventory[Category],"",0)</f>
        <v/>
      </c>
      <c r="G25" s="80"/>
      <c r="H25" s="89" t="str">
        <f>_xlfn.XLOOKUP($D25,Inventory[Item Code],Inventory[Retail Price],"",0)</f>
        <v/>
      </c>
      <c r="I25" s="89" t="str">
        <f>IFERROR(INDEX(POSTAGE,MATCH($F25,Category,0),MATCH($I$7,POST_TO,0)),"")</f>
        <v/>
      </c>
      <c r="J25" s="107" t="str">
        <f t="shared" si="1"/>
        <v/>
      </c>
      <c r="K25" s="73"/>
      <c r="L25" s="67"/>
    </row>
    <row r="26" spans="1:12" x14ac:dyDescent="0.3">
      <c r="A26" s="67"/>
      <c r="B26" s="68"/>
      <c r="C26" s="87" t="str">
        <f t="shared" si="0"/>
        <v/>
      </c>
      <c r="D26" s="79"/>
      <c r="E26" s="88" t="str">
        <f>IFERROR(_xlfn.XLOOKUP($D26,Inventory[Item Code],Inventory[Item Description],,0),"")</f>
        <v/>
      </c>
      <c r="F26" s="88" t="str">
        <f>_xlfn.XLOOKUP($D26,Inventory[Item Code],Inventory[Category],"",0)</f>
        <v/>
      </c>
      <c r="G26" s="80"/>
      <c r="H26" s="89" t="str">
        <f>_xlfn.XLOOKUP($D26,Inventory[Item Code],Inventory[Retail Price],"",0)</f>
        <v/>
      </c>
      <c r="I26" s="89" t="str">
        <f>IFERROR(INDEX(POSTAGE,MATCH($F26,Category,0),MATCH($I$7,POST_TO,0)),"")</f>
        <v/>
      </c>
      <c r="J26" s="107" t="str">
        <f t="shared" si="1"/>
        <v/>
      </c>
      <c r="K26" s="73"/>
      <c r="L26" s="67"/>
    </row>
    <row r="27" spans="1:12" x14ac:dyDescent="0.3">
      <c r="A27" s="67"/>
      <c r="B27" s="68"/>
      <c r="C27" s="87" t="str">
        <f t="shared" si="0"/>
        <v/>
      </c>
      <c r="D27" s="79"/>
      <c r="E27" s="88" t="str">
        <f>IFERROR(_xlfn.XLOOKUP($D27,Inventory[Item Code],Inventory[Item Description],,0),"")</f>
        <v/>
      </c>
      <c r="F27" s="88" t="str">
        <f>_xlfn.XLOOKUP($D27,Inventory[Item Code],Inventory[Category],"",0)</f>
        <v/>
      </c>
      <c r="G27" s="80"/>
      <c r="H27" s="89" t="str">
        <f>_xlfn.XLOOKUP($D27,Inventory[Item Code],Inventory[Retail Price],"",0)</f>
        <v/>
      </c>
      <c r="I27" s="89" t="str">
        <f>IFERROR(INDEX(POSTAGE,MATCH($F27,Category,0),MATCH($I$7,POST_TO,0)),"")</f>
        <v/>
      </c>
      <c r="J27" s="107" t="str">
        <f t="shared" si="1"/>
        <v/>
      </c>
      <c r="K27" s="73"/>
      <c r="L27" s="67"/>
    </row>
    <row r="28" spans="1:12" x14ac:dyDescent="0.3">
      <c r="A28" s="67"/>
      <c r="B28" s="68"/>
      <c r="C28" s="87" t="str">
        <f t="shared" si="0"/>
        <v/>
      </c>
      <c r="D28" s="79"/>
      <c r="E28" s="88" t="str">
        <f>IFERROR(_xlfn.XLOOKUP($D28,Inventory[Item Code],Inventory[Item Description],,0),"")</f>
        <v/>
      </c>
      <c r="F28" s="88" t="str">
        <f>_xlfn.XLOOKUP($D28,Inventory[Item Code],Inventory[Category],"",0)</f>
        <v/>
      </c>
      <c r="G28" s="80"/>
      <c r="H28" s="89" t="str">
        <f>_xlfn.XLOOKUP($D28,Inventory[Item Code],Inventory[Retail Price],"",0)</f>
        <v/>
      </c>
      <c r="I28" s="89" t="str">
        <f>IFERROR(INDEX(POSTAGE,MATCH($F28,Category,0),MATCH($I$7,POST_TO,0)),"")</f>
        <v/>
      </c>
      <c r="J28" s="107" t="str">
        <f t="shared" si="1"/>
        <v/>
      </c>
      <c r="K28" s="73"/>
      <c r="L28" s="67"/>
    </row>
    <row r="29" spans="1:12" x14ac:dyDescent="0.3">
      <c r="A29" s="67"/>
      <c r="B29" s="68"/>
      <c r="C29" s="87" t="str">
        <f t="shared" si="0"/>
        <v/>
      </c>
      <c r="D29" s="79"/>
      <c r="E29" s="88" t="str">
        <f>IFERROR(_xlfn.XLOOKUP($D29,Inventory[Item Code],Inventory[Item Description],,0),"")</f>
        <v/>
      </c>
      <c r="F29" s="88" t="str">
        <f>_xlfn.XLOOKUP($D29,Inventory[Item Code],Inventory[Category],"",0)</f>
        <v/>
      </c>
      <c r="G29" s="80"/>
      <c r="H29" s="89" t="str">
        <f>_xlfn.XLOOKUP($D29,Inventory[Item Code],Inventory[Retail Price],"",0)</f>
        <v/>
      </c>
      <c r="I29" s="89" t="str">
        <f>IFERROR(INDEX(POSTAGE,MATCH($F29,Category,0),MATCH($I$7,POST_TO,0)),"")</f>
        <v/>
      </c>
      <c r="J29" s="107" t="str">
        <f t="shared" si="1"/>
        <v/>
      </c>
      <c r="K29" s="73"/>
      <c r="L29" s="67"/>
    </row>
    <row r="30" spans="1:12" x14ac:dyDescent="0.3">
      <c r="A30" s="67"/>
      <c r="B30" s="68"/>
      <c r="C30" s="87" t="str">
        <f t="shared" si="0"/>
        <v/>
      </c>
      <c r="D30" s="79"/>
      <c r="E30" s="88" t="str">
        <f>IFERROR(_xlfn.XLOOKUP($D30,Inventory[Item Code],Inventory[Item Description],,0),"")</f>
        <v/>
      </c>
      <c r="F30" s="88" t="str">
        <f>_xlfn.XLOOKUP($D30,Inventory[Item Code],Inventory[Category],"",0)</f>
        <v/>
      </c>
      <c r="G30" s="80"/>
      <c r="H30" s="89" t="str">
        <f>_xlfn.XLOOKUP($D30,Inventory[Item Code],Inventory[Retail Price],"",0)</f>
        <v/>
      </c>
      <c r="I30" s="89" t="str">
        <f>IFERROR(INDEX(POSTAGE,MATCH($F30,Category,0),MATCH($I$7,POST_TO,0)),"")</f>
        <v/>
      </c>
      <c r="J30" s="107" t="str">
        <f t="shared" si="1"/>
        <v/>
      </c>
      <c r="K30" s="73"/>
      <c r="L30" s="67"/>
    </row>
    <row r="31" spans="1:12" x14ac:dyDescent="0.3">
      <c r="A31" s="67"/>
      <c r="B31" s="68"/>
      <c r="C31" s="87" t="str">
        <f t="shared" si="0"/>
        <v/>
      </c>
      <c r="D31" s="79"/>
      <c r="E31" s="88" t="str">
        <f>IFERROR(_xlfn.XLOOKUP($D31,Inventory[Item Code],Inventory[Item Description],,0),"")</f>
        <v/>
      </c>
      <c r="F31" s="88" t="str">
        <f>_xlfn.XLOOKUP($D31,Inventory[Item Code],Inventory[Category],"",0)</f>
        <v/>
      </c>
      <c r="G31" s="80"/>
      <c r="H31" s="89" t="str">
        <f>_xlfn.XLOOKUP($D31,Inventory[Item Code],Inventory[Retail Price],"",0)</f>
        <v/>
      </c>
      <c r="I31" s="89" t="str">
        <f>IFERROR(INDEX(POSTAGE,MATCH($F31,Category,0),MATCH($I$7,POST_TO,0)),"")</f>
        <v/>
      </c>
      <c r="J31" s="107" t="str">
        <f t="shared" si="1"/>
        <v/>
      </c>
      <c r="K31" s="73"/>
      <c r="L31" s="67"/>
    </row>
    <row r="32" spans="1:12" x14ac:dyDescent="0.3">
      <c r="A32" s="67"/>
      <c r="B32" s="68"/>
      <c r="C32" s="87" t="str">
        <f t="shared" si="0"/>
        <v/>
      </c>
      <c r="D32" s="79"/>
      <c r="E32" s="88" t="str">
        <f>IFERROR(_xlfn.XLOOKUP($D32,Inventory[Item Code],Inventory[Item Description],,0),"")</f>
        <v/>
      </c>
      <c r="F32" s="88" t="str">
        <f>_xlfn.XLOOKUP($D32,Inventory[Item Code],Inventory[Category],"",0)</f>
        <v/>
      </c>
      <c r="G32" s="80"/>
      <c r="H32" s="89" t="str">
        <f>_xlfn.XLOOKUP($D32,Inventory[Item Code],Inventory[Retail Price],"",0)</f>
        <v/>
      </c>
      <c r="I32" s="89" t="str">
        <f>IFERROR(INDEX(POSTAGE,MATCH($F32,Category,0),MATCH($I$7,POST_TO,0)),"")</f>
        <v/>
      </c>
      <c r="J32" s="107" t="str">
        <f t="shared" si="1"/>
        <v/>
      </c>
      <c r="K32" s="73"/>
      <c r="L32" s="67"/>
    </row>
    <row r="33" spans="1:12" x14ac:dyDescent="0.3">
      <c r="A33" s="67"/>
      <c r="B33" s="68"/>
      <c r="C33" s="87" t="str">
        <f t="shared" si="0"/>
        <v/>
      </c>
      <c r="D33" s="79"/>
      <c r="E33" s="88" t="str">
        <f>IFERROR(_xlfn.XLOOKUP($D33,Inventory[Item Code],Inventory[Item Description],,0),"")</f>
        <v/>
      </c>
      <c r="F33" s="88" t="str">
        <f>_xlfn.XLOOKUP($D33,Inventory[Item Code],Inventory[Category],"",0)</f>
        <v/>
      </c>
      <c r="G33" s="80"/>
      <c r="H33" s="89" t="str">
        <f>_xlfn.XLOOKUP($D33,Inventory[Item Code],Inventory[Retail Price],"",0)</f>
        <v/>
      </c>
      <c r="I33" s="89" t="str">
        <f>IFERROR(INDEX(POSTAGE,MATCH($F33,Category,0),MATCH($I$7,POST_TO,0)),"")</f>
        <v/>
      </c>
      <c r="J33" s="107" t="str">
        <f t="shared" si="1"/>
        <v/>
      </c>
      <c r="K33" s="73"/>
      <c r="L33" s="67"/>
    </row>
    <row r="34" spans="1:12" x14ac:dyDescent="0.3">
      <c r="A34" s="67"/>
      <c r="B34" s="68"/>
      <c r="C34" s="87" t="str">
        <f t="shared" si="0"/>
        <v/>
      </c>
      <c r="D34" s="79"/>
      <c r="E34" s="88" t="str">
        <f>IFERROR(_xlfn.XLOOKUP($D34,Inventory[Item Code],Inventory[Item Description],,0),"")</f>
        <v/>
      </c>
      <c r="F34" s="88" t="str">
        <f>_xlfn.XLOOKUP($D34,Inventory[Item Code],Inventory[Category],"",0)</f>
        <v/>
      </c>
      <c r="G34" s="80"/>
      <c r="H34" s="89" t="str">
        <f>_xlfn.XLOOKUP($D34,Inventory[Item Code],Inventory[Retail Price],"",0)</f>
        <v/>
      </c>
      <c r="I34" s="89" t="str">
        <f>IFERROR(INDEX(POSTAGE,MATCH($F34,Category,0),MATCH($I$7,POST_TO,0)),"")</f>
        <v/>
      </c>
      <c r="J34" s="107" t="str">
        <f t="shared" si="1"/>
        <v/>
      </c>
      <c r="K34" s="73"/>
      <c r="L34" s="67"/>
    </row>
    <row r="35" spans="1:12" x14ac:dyDescent="0.3">
      <c r="A35" s="67"/>
      <c r="B35" s="68"/>
      <c r="C35" s="87" t="str">
        <f t="shared" si="0"/>
        <v/>
      </c>
      <c r="D35" s="79"/>
      <c r="E35" s="88" t="str">
        <f>IFERROR(_xlfn.XLOOKUP($D35,Inventory[Item Code],Inventory[Item Description],,0),"")</f>
        <v/>
      </c>
      <c r="F35" s="88" t="str">
        <f>_xlfn.XLOOKUP($D35,Inventory[Item Code],Inventory[Category],"",0)</f>
        <v/>
      </c>
      <c r="G35" s="80"/>
      <c r="H35" s="89" t="str">
        <f>_xlfn.XLOOKUP($D35,Inventory[Item Code],Inventory[Retail Price],"",0)</f>
        <v/>
      </c>
      <c r="I35" s="89" t="str">
        <f>IFERROR(INDEX(POSTAGE,MATCH($F35,Category,0),MATCH($I$7,POST_TO,0)),"")</f>
        <v/>
      </c>
      <c r="J35" s="107" t="str">
        <f t="shared" si="1"/>
        <v/>
      </c>
      <c r="K35" s="73"/>
      <c r="L35" s="67"/>
    </row>
    <row r="36" spans="1:12" x14ac:dyDescent="0.3">
      <c r="A36" s="67"/>
      <c r="B36" s="68"/>
      <c r="C36" s="87" t="str">
        <f t="shared" si="0"/>
        <v/>
      </c>
      <c r="D36" s="79"/>
      <c r="E36" s="88" t="str">
        <f>IFERROR(_xlfn.XLOOKUP($D36,Inventory[Item Code],Inventory[Item Description],,0),"")</f>
        <v/>
      </c>
      <c r="F36" s="88" t="str">
        <f>_xlfn.XLOOKUP($D36,Inventory[Item Code],Inventory[Category],"",0)</f>
        <v/>
      </c>
      <c r="G36" s="80"/>
      <c r="H36" s="89" t="str">
        <f>_xlfn.XLOOKUP($D36,Inventory[Item Code],Inventory[Retail Price],"",0)</f>
        <v/>
      </c>
      <c r="I36" s="89" t="str">
        <f>IFERROR(INDEX(POSTAGE,MATCH($F36,Category,0),MATCH($I$7,POST_TO,0)),"")</f>
        <v/>
      </c>
      <c r="J36" s="107" t="str">
        <f t="shared" si="1"/>
        <v/>
      </c>
      <c r="K36" s="73"/>
      <c r="L36" s="67"/>
    </row>
    <row r="37" spans="1:12" x14ac:dyDescent="0.3">
      <c r="A37" s="67"/>
      <c r="B37" s="68"/>
      <c r="C37" s="79"/>
      <c r="D37" s="79"/>
      <c r="E37" s="79"/>
      <c r="F37" s="80"/>
      <c r="G37" s="80"/>
      <c r="H37" s="67"/>
      <c r="I37" s="67"/>
      <c r="J37" s="67"/>
      <c r="K37" s="73"/>
      <c r="L37" s="67"/>
    </row>
    <row r="38" spans="1:12" s="98" customFormat="1" ht="18" customHeight="1" x14ac:dyDescent="0.3">
      <c r="A38" s="90"/>
      <c r="B38" s="91"/>
      <c r="C38" s="92" t="s">
        <v>1153</v>
      </c>
      <c r="D38" s="93"/>
      <c r="E38" s="93"/>
      <c r="F38" s="94"/>
      <c r="G38" s="94"/>
      <c r="H38" s="95"/>
      <c r="I38" s="95" t="s">
        <v>1145</v>
      </c>
      <c r="J38" s="96">
        <f>SUM(J12:J37)</f>
        <v>365225.86499999999</v>
      </c>
      <c r="K38" s="97"/>
      <c r="L38" s="90"/>
    </row>
    <row r="39" spans="1:12" ht="7.95" customHeight="1" thickBot="1" x14ac:dyDescent="0.35">
      <c r="A39" s="67"/>
      <c r="B39" s="99"/>
      <c r="C39" s="100" t="s">
        <v>1146</v>
      </c>
      <c r="D39" s="100"/>
      <c r="E39" s="101"/>
      <c r="F39" s="102"/>
      <c r="G39" s="102"/>
      <c r="H39" s="103"/>
      <c r="I39" s="103"/>
      <c r="J39" s="103"/>
      <c r="K39" s="104"/>
      <c r="L39" s="67"/>
    </row>
    <row r="40" spans="1:12" x14ac:dyDescent="0.3">
      <c r="A40" s="67"/>
      <c r="B40" s="67"/>
      <c r="C40" s="105" t="s">
        <v>1147</v>
      </c>
      <c r="D40" s="105"/>
      <c r="E40" s="106" t="s">
        <v>1148</v>
      </c>
      <c r="F40" s="80"/>
      <c r="G40" s="80"/>
      <c r="H40" s="67"/>
      <c r="I40" s="67"/>
      <c r="J40" s="67"/>
      <c r="K40" s="67"/>
      <c r="L40" s="67"/>
    </row>
    <row r="41" spans="1:12" x14ac:dyDescent="0.3">
      <c r="A41" s="67"/>
      <c r="B41" s="67"/>
      <c r="C41" s="105" t="s">
        <v>1149</v>
      </c>
      <c r="D41" s="105"/>
      <c r="E41" s="106" t="s">
        <v>1150</v>
      </c>
      <c r="F41" s="105"/>
      <c r="G41" s="105"/>
      <c r="H41" s="67"/>
      <c r="I41" s="67"/>
      <c r="J41" s="67"/>
      <c r="K41" s="67"/>
      <c r="L41" s="67"/>
    </row>
  </sheetData>
  <mergeCells count="1">
    <mergeCell ref="C2:J2"/>
  </mergeCells>
  <dataValidations count="2">
    <dataValidation type="list" allowBlank="1" showInputMessage="1" showErrorMessage="1" sqref="D12:D36" xr:uid="{160FB09F-36E2-41C6-9A61-F5EB16DDFBDB}">
      <formula1>Item_Codes</formula1>
    </dataValidation>
    <dataValidation type="list" allowBlank="1" showInputMessage="1" showErrorMessage="1" sqref="I7" xr:uid="{ACC71947-8EC2-43EA-B0B5-5FD2E4976660}">
      <formula1>POST_TO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Inventory</vt:lpstr>
      <vt:lpstr>Quote</vt:lpstr>
      <vt:lpstr>Category</vt:lpstr>
      <vt:lpstr>POST_TO</vt:lpstr>
      <vt:lpstr>POSTAGE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Anoban Karunananthan</cp:lastModifiedBy>
  <dcterms:created xsi:type="dcterms:W3CDTF">2017-06-15T06:51:11Z</dcterms:created>
  <dcterms:modified xsi:type="dcterms:W3CDTF">2022-05-06T00:23:03Z</dcterms:modified>
</cp:coreProperties>
</file>